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/>
  <xr:revisionPtr revIDLastSave="0" documentId="13_ncr:1_{5568CCC8-F7CF-4106-80C8-F6DF0FB7447E}" xr6:coauthVersionLast="47" xr6:coauthVersionMax="47" xr10:uidLastSave="{00000000-0000-0000-0000-000000000000}"/>
  <bookViews>
    <workbookView xWindow="-110" yWindow="350" windowWidth="19420" windowHeight="10560" tabRatio="713" activeTab="4" xr2:uid="{00000000-000D-0000-FFFF-FFFF00000000}"/>
  </bookViews>
  <sheets>
    <sheet name="Data" sheetId="1" r:id="rId1"/>
    <sheet name="Delta" sheetId="2" r:id="rId2"/>
    <sheet name="Weeks" sheetId="5" r:id="rId3"/>
    <sheet name="θετικότητα ΠΕ" sheetId="14" r:id="rId4"/>
    <sheet name="Weekly" sheetId="11" r:id="rId5"/>
    <sheet name="ΥΠΕ" sheetId="15" r:id="rId6"/>
    <sheet name="Διάφορα" sheetId="16" r:id="rId7"/>
    <sheet name="Διοικητικές Περιφέρειες" sheetId="17" r:id="rId8"/>
  </sheets>
  <definedNames>
    <definedName name="_xlnm._FilterDatabase" localSheetId="0" hidden="1">Data!$A$1:$CA$557</definedName>
    <definedName name="_xlnm._FilterDatabase" localSheetId="1" hidden="1">Delta!$A$1:$BA$570</definedName>
    <definedName name="_xlnm._FilterDatabase" localSheetId="4" hidden="1">Weekly!#REF!</definedName>
    <definedName name="_xlnm._FilterDatabase" localSheetId="7" hidden="1">'Διοικητικές Περιφέρειες'!$A$1:$B$74</definedName>
    <definedName name="_xlnm._FilterDatabase" localSheetId="3" hidden="1">'θετικότητα ΠΕ'!$A$1:$C$1185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598" i="2" l="1"/>
  <c r="AV598" i="2"/>
  <c r="AR598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A598" i="2"/>
  <c r="AU598" i="2" s="1"/>
  <c r="AZ598" i="1"/>
  <c r="AY598" i="1"/>
  <c r="AW597" i="2"/>
  <c r="AV597" i="2"/>
  <c r="AR597" i="2"/>
  <c r="AQ597" i="2"/>
  <c r="AP597" i="2"/>
  <c r="AO597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A597" i="2"/>
  <c r="AU597" i="2" s="1"/>
  <c r="AZ597" i="1"/>
  <c r="AY597" i="1"/>
  <c r="AW596" i="2"/>
  <c r="AV596" i="2"/>
  <c r="AR596" i="2"/>
  <c r="AQ596" i="2"/>
  <c r="AP596" i="2"/>
  <c r="AO596" i="2"/>
  <c r="AN596" i="2"/>
  <c r="AM596" i="2"/>
  <c r="AL596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A596" i="2"/>
  <c r="AU596" i="2" s="1"/>
  <c r="AZ596" i="1"/>
  <c r="AY596" i="1"/>
  <c r="BH592" i="1"/>
  <c r="AW595" i="2"/>
  <c r="AV595" i="2"/>
  <c r="AR595" i="2"/>
  <c r="AQ595" i="2"/>
  <c r="AP595" i="2"/>
  <c r="AO595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A595" i="2"/>
  <c r="AU595" i="2" s="1"/>
  <c r="AZ595" i="1"/>
  <c r="AY595" i="1"/>
  <c r="AW594" i="2"/>
  <c r="AV594" i="2"/>
  <c r="AR594" i="2"/>
  <c r="AQ594" i="2"/>
  <c r="AP594" i="2"/>
  <c r="AO594" i="2"/>
  <c r="AN594" i="2"/>
  <c r="AM594" i="2"/>
  <c r="AL594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A594" i="2"/>
  <c r="B594" i="2" s="1"/>
  <c r="AZ594" i="1"/>
  <c r="AY594" i="1"/>
  <c r="AW593" i="2"/>
  <c r="AV593" i="2"/>
  <c r="AR593" i="2"/>
  <c r="AQ593" i="2"/>
  <c r="AP593" i="2"/>
  <c r="AO593" i="2"/>
  <c r="AN593" i="2"/>
  <c r="AM593" i="2"/>
  <c r="AL593" i="2"/>
  <c r="AK593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A593" i="2"/>
  <c r="AT593" i="2" s="1"/>
  <c r="AZ593" i="1"/>
  <c r="AY593" i="1"/>
  <c r="AZ592" i="2"/>
  <c r="BA592" i="2" s="1"/>
  <c r="AX592" i="2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AW592" i="2"/>
  <c r="AV592" i="2"/>
  <c r="AR592" i="2"/>
  <c r="AQ592" i="2"/>
  <c r="AP592" i="2"/>
  <c r="AO592" i="2"/>
  <c r="AN592" i="2"/>
  <c r="AM592" i="2"/>
  <c r="AL592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A592" i="2"/>
  <c r="AU592" i="2" s="1"/>
  <c r="AZ592" i="1"/>
  <c r="AY592" i="1"/>
  <c r="BS585" i="1"/>
  <c r="BR585" i="1"/>
  <c r="BQ585" i="1"/>
  <c r="BP585" i="1"/>
  <c r="AW591" i="2"/>
  <c r="AV591" i="2"/>
  <c r="AR591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A591" i="2"/>
  <c r="B591" i="2" s="1"/>
  <c r="AZ591" i="1"/>
  <c r="AY591" i="1"/>
  <c r="AW590" i="2"/>
  <c r="AV590" i="2"/>
  <c r="AR590" i="2"/>
  <c r="AQ590" i="2"/>
  <c r="AP590" i="2"/>
  <c r="AO590" i="2"/>
  <c r="AN590" i="2"/>
  <c r="AM590" i="2"/>
  <c r="AL590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A590" i="2"/>
  <c r="AU590" i="2" s="1"/>
  <c r="AZ590" i="1"/>
  <c r="AY590" i="1"/>
  <c r="AW589" i="2"/>
  <c r="AV589" i="2"/>
  <c r="AR589" i="2"/>
  <c r="AQ589" i="2"/>
  <c r="AP589" i="2"/>
  <c r="AO589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A589" i="2"/>
  <c r="AU589" i="2" s="1"/>
  <c r="AZ589" i="1"/>
  <c r="AY589" i="1"/>
  <c r="BH585" i="1"/>
  <c r="AT598" i="2" l="1"/>
  <c r="B598" i="2"/>
  <c r="AT597" i="2"/>
  <c r="B597" i="2"/>
  <c r="AT596" i="2"/>
  <c r="B596" i="2"/>
  <c r="B592" i="2"/>
  <c r="AT589" i="2"/>
  <c r="B589" i="2"/>
  <c r="AT595" i="2"/>
  <c r="B595" i="2"/>
  <c r="AT594" i="2"/>
  <c r="AU594" i="2"/>
  <c r="B593" i="2"/>
  <c r="AU593" i="2"/>
  <c r="AT592" i="2"/>
  <c r="AT591" i="2"/>
  <c r="AU591" i="2"/>
  <c r="AT590" i="2"/>
  <c r="B590" i="2"/>
  <c r="AW588" i="2"/>
  <c r="AV588" i="2"/>
  <c r="AR588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A588" i="2"/>
  <c r="AU588" i="2" s="1"/>
  <c r="AZ588" i="1"/>
  <c r="AY588" i="1"/>
  <c r="AW587" i="2"/>
  <c r="AV587" i="2"/>
  <c r="AR587" i="2"/>
  <c r="AQ587" i="2"/>
  <c r="AP587" i="2"/>
  <c r="AO587" i="2"/>
  <c r="AN587" i="2"/>
  <c r="AM587" i="2"/>
  <c r="AL587" i="2"/>
  <c r="AK587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A587" i="2"/>
  <c r="AU587" i="2" s="1"/>
  <c r="AZ587" i="1"/>
  <c r="AY587" i="1"/>
  <c r="AW586" i="2"/>
  <c r="AV586" i="2"/>
  <c r="AR586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A586" i="2"/>
  <c r="AU586" i="2" s="1"/>
  <c r="AZ586" i="1"/>
  <c r="AY586" i="1"/>
  <c r="AZ585" i="2"/>
  <c r="BA585" i="2" s="1"/>
  <c r="AX585" i="2"/>
  <c r="AW585" i="2"/>
  <c r="AV585" i="2"/>
  <c r="AY592" i="2" s="1"/>
  <c r="AR585" i="2"/>
  <c r="AQ585" i="2"/>
  <c r="AP585" i="2"/>
  <c r="AO585" i="2"/>
  <c r="AN585" i="2"/>
  <c r="AM585" i="2"/>
  <c r="AL585" i="2"/>
  <c r="AK585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A585" i="2"/>
  <c r="AU585" i="2" s="1"/>
  <c r="BY585" i="1"/>
  <c r="BX585" i="1"/>
  <c r="CA592" i="1" s="1"/>
  <c r="BW585" i="1"/>
  <c r="BV585" i="1"/>
  <c r="BU585" i="1"/>
  <c r="BT585" i="1"/>
  <c r="BO585" i="1"/>
  <c r="BN585" i="1"/>
  <c r="BM585" i="1"/>
  <c r="BL585" i="1"/>
  <c r="E85" i="11" s="1"/>
  <c r="BK585" i="1"/>
  <c r="BJ585" i="1"/>
  <c r="BI585" i="1"/>
  <c r="AZ585" i="1"/>
  <c r="AY585" i="1"/>
  <c r="AW584" i="2"/>
  <c r="AV584" i="2"/>
  <c r="AR584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A584" i="2"/>
  <c r="B584" i="2" s="1"/>
  <c r="AZ584" i="1"/>
  <c r="AY584" i="1"/>
  <c r="AW583" i="2"/>
  <c r="AV583" i="2"/>
  <c r="AR583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A583" i="2"/>
  <c r="AU583" i="2" s="1"/>
  <c r="AZ583" i="1"/>
  <c r="AY583" i="1"/>
  <c r="AW582" i="2"/>
  <c r="AV582" i="2"/>
  <c r="AR582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A582" i="2"/>
  <c r="AU582" i="2" s="1"/>
  <c r="AZ582" i="1"/>
  <c r="AY582" i="1"/>
  <c r="BH578" i="1"/>
  <c r="BC573" i="1"/>
  <c r="AW581" i="2"/>
  <c r="AV581" i="2"/>
  <c r="AR581" i="2"/>
  <c r="AQ581" i="2"/>
  <c r="AP581" i="2"/>
  <c r="AO581" i="2"/>
  <c r="AN581" i="2"/>
  <c r="AM581" i="2"/>
  <c r="AL581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A581" i="2"/>
  <c r="AT581" i="2" s="1"/>
  <c r="AZ581" i="1"/>
  <c r="AY581" i="1"/>
  <c r="AW580" i="2"/>
  <c r="AV580" i="2"/>
  <c r="AR580" i="2"/>
  <c r="AQ580" i="2"/>
  <c r="AP580" i="2"/>
  <c r="AO580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A580" i="2"/>
  <c r="AU580" i="2" s="1"/>
  <c r="AZ580" i="1"/>
  <c r="AY580" i="1"/>
  <c r="AZ578" i="2"/>
  <c r="BA578" i="2" s="1"/>
  <c r="AW579" i="2"/>
  <c r="AV579" i="2"/>
  <c r="AR579" i="2"/>
  <c r="AQ579" i="2"/>
  <c r="AP579" i="2"/>
  <c r="AO579" i="2"/>
  <c r="AN579" i="2"/>
  <c r="AM579" i="2"/>
  <c r="AL579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A579" i="2"/>
  <c r="AU579" i="2" s="1"/>
  <c r="AZ579" i="1"/>
  <c r="AY579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AX578" i="2"/>
  <c r="AW578" i="2"/>
  <c r="AV578" i="2"/>
  <c r="AR578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A578" i="2"/>
  <c r="AU578" i="2" s="1"/>
  <c r="AZ578" i="1"/>
  <c r="AY578" i="1"/>
  <c r="AW577" i="2"/>
  <c r="AV577" i="2"/>
  <c r="AR577" i="2"/>
  <c r="AQ577" i="2"/>
  <c r="AP577" i="2"/>
  <c r="AO577" i="2"/>
  <c r="AN577" i="2"/>
  <c r="AM577" i="2"/>
  <c r="AL577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A577" i="2"/>
  <c r="AU577" i="2" s="1"/>
  <c r="AZ577" i="1"/>
  <c r="AY577" i="1"/>
  <c r="AW576" i="2"/>
  <c r="AV576" i="2"/>
  <c r="AR576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A576" i="2"/>
  <c r="AU576" i="2" s="1"/>
  <c r="AZ576" i="1"/>
  <c r="AY576" i="1"/>
  <c r="AW575" i="2"/>
  <c r="AV575" i="2"/>
  <c r="AR575" i="2"/>
  <c r="AQ575" i="2"/>
  <c r="AP575" i="2"/>
  <c r="AO575" i="2"/>
  <c r="AN575" i="2"/>
  <c r="AM575" i="2"/>
  <c r="AL575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A575" i="2"/>
  <c r="B575" i="2" s="1"/>
  <c r="AZ575" i="1"/>
  <c r="AY575" i="1"/>
  <c r="BH571" i="1"/>
  <c r="AW574" i="2"/>
  <c r="AV574" i="2"/>
  <c r="AR574" i="2"/>
  <c r="AQ574" i="2"/>
  <c r="AP574" i="2"/>
  <c r="AO574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A574" i="2"/>
  <c r="AT574" i="2" s="1"/>
  <c r="AZ574" i="1"/>
  <c r="AY574" i="1"/>
  <c r="AW573" i="2"/>
  <c r="AV573" i="2"/>
  <c r="AR573" i="2"/>
  <c r="AQ573" i="2"/>
  <c r="AP573" i="2"/>
  <c r="AO573" i="2"/>
  <c r="AN573" i="2"/>
  <c r="AM573" i="2"/>
  <c r="AL573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A573" i="2"/>
  <c r="AU573" i="2" s="1"/>
  <c r="AZ573" i="1"/>
  <c r="AY573" i="1"/>
  <c r="AZ571" i="2"/>
  <c r="BA571" i="2" s="1"/>
  <c r="AW572" i="2"/>
  <c r="AV572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A572" i="2"/>
  <c r="AT572" i="2" s="1"/>
  <c r="AZ572" i="1"/>
  <c r="AY572" i="1"/>
  <c r="AX571" i="2"/>
  <c r="AW571" i="2"/>
  <c r="AV571" i="2"/>
  <c r="AR571" i="2"/>
  <c r="AQ571" i="2"/>
  <c r="AP571" i="2"/>
  <c r="AO571" i="2"/>
  <c r="AN571" i="2"/>
  <c r="AM571" i="2"/>
  <c r="AL571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A571" i="2"/>
  <c r="AU571" i="2" s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AZ571" i="1"/>
  <c r="AY571" i="1"/>
  <c r="AW570" i="2"/>
  <c r="AV570" i="2"/>
  <c r="AR570" i="2"/>
  <c r="AQ570" i="2"/>
  <c r="AP570" i="2"/>
  <c r="AO570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A570" i="2"/>
  <c r="AU570" i="2" s="1"/>
  <c r="AZ570" i="1"/>
  <c r="AY570" i="1"/>
  <c r="AW569" i="2"/>
  <c r="AV569" i="2"/>
  <c r="AR569" i="2"/>
  <c r="AQ569" i="2"/>
  <c r="AP569" i="2"/>
  <c r="AO569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A569" i="2"/>
  <c r="AT569" i="2" s="1"/>
  <c r="AZ569" i="1"/>
  <c r="AY569" i="1"/>
  <c r="AZ564" i="2"/>
  <c r="BA564" i="2" s="1"/>
  <c r="AX564" i="2"/>
  <c r="AW568" i="2"/>
  <c r="AV568" i="2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A568" i="2"/>
  <c r="AU568" i="2" s="1"/>
  <c r="AZ568" i="1"/>
  <c r="AY568" i="1"/>
  <c r="AO564" i="2"/>
  <c r="BH564" i="1"/>
  <c r="AV567" i="2"/>
  <c r="AR567" i="2"/>
  <c r="AQ567" i="2"/>
  <c r="AP567" i="2"/>
  <c r="AO567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A567" i="2"/>
  <c r="AU567" i="2" s="1"/>
  <c r="AZ567" i="1"/>
  <c r="AY567" i="1"/>
  <c r="AU567" i="1"/>
  <c r="AW567" i="2" s="1"/>
  <c r="AW566" i="2"/>
  <c r="AV566" i="2"/>
  <c r="AR566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A566" i="2"/>
  <c r="AU566" i="2" s="1"/>
  <c r="AZ566" i="1"/>
  <c r="AY566" i="1"/>
  <c r="AW565" i="2"/>
  <c r="AV565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A565" i="2"/>
  <c r="B565" i="2" s="1"/>
  <c r="AZ565" i="1"/>
  <c r="AY565" i="1"/>
  <c r="AW564" i="2"/>
  <c r="AV564" i="2"/>
  <c r="AR564" i="2"/>
  <c r="AQ564" i="2"/>
  <c r="AP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A564" i="2"/>
  <c r="AU564" i="2" s="1"/>
  <c r="BY564" i="1"/>
  <c r="BX564" i="1"/>
  <c r="BZ571" i="1" s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AZ564" i="1"/>
  <c r="AY564" i="1"/>
  <c r="P2" i="11"/>
  <c r="O2" i="11"/>
  <c r="N2" i="11"/>
  <c r="M2" i="11"/>
  <c r="L2" i="11"/>
  <c r="K2" i="11"/>
  <c r="J2" i="11"/>
  <c r="I2" i="11"/>
  <c r="H2" i="11"/>
  <c r="G2" i="11"/>
  <c r="F2" i="11"/>
  <c r="E2" i="11"/>
  <c r="AW563" i="2"/>
  <c r="AV563" i="2"/>
  <c r="AR563" i="2"/>
  <c r="AQ563" i="2"/>
  <c r="AP563" i="2"/>
  <c r="AO563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A563" i="2"/>
  <c r="AU563" i="2" s="1"/>
  <c r="AZ563" i="1"/>
  <c r="AY563" i="1"/>
  <c r="AW562" i="2"/>
  <c r="AV562" i="2"/>
  <c r="AR562" i="2"/>
  <c r="AQ562" i="2"/>
  <c r="AP562" i="2"/>
  <c r="AO562" i="2"/>
  <c r="AN562" i="2"/>
  <c r="AM562" i="2"/>
  <c r="AL562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A562" i="2"/>
  <c r="AU562" i="2" s="1"/>
  <c r="AZ562" i="1"/>
  <c r="AY562" i="1"/>
  <c r="AW561" i="2"/>
  <c r="AV561" i="2"/>
  <c r="AR561" i="2"/>
  <c r="AQ561" i="2"/>
  <c r="AP561" i="2"/>
  <c r="AO561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A561" i="2"/>
  <c r="B561" i="2" s="1"/>
  <c r="AZ561" i="1"/>
  <c r="AY561" i="1"/>
  <c r="BH557" i="1"/>
  <c r="AW560" i="2"/>
  <c r="AV560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A560" i="2"/>
  <c r="AU560" i="2" s="1"/>
  <c r="AZ560" i="1"/>
  <c r="AY560" i="1"/>
  <c r="AW559" i="2"/>
  <c r="AV559" i="2"/>
  <c r="AR559" i="2"/>
  <c r="AQ559" i="2"/>
  <c r="AP559" i="2"/>
  <c r="AO559" i="2"/>
  <c r="AN559" i="2"/>
  <c r="AM559" i="2"/>
  <c r="AL559" i="2"/>
  <c r="AK559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A559" i="2"/>
  <c r="AT559" i="2" s="1"/>
  <c r="AZ559" i="1"/>
  <c r="AY559" i="1"/>
  <c r="AZ557" i="2"/>
  <c r="BA557" i="2" s="1"/>
  <c r="AX557" i="2"/>
  <c r="AW558" i="2"/>
  <c r="AV558" i="2"/>
  <c r="AR558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A558" i="2"/>
  <c r="AU558" i="2" s="1"/>
  <c r="AZ558" i="1"/>
  <c r="AY558" i="1"/>
  <c r="AW557" i="2"/>
  <c r="AV557" i="2"/>
  <c r="AR557" i="2"/>
  <c r="AQ557" i="2"/>
  <c r="AP557" i="2"/>
  <c r="AO557" i="2"/>
  <c r="AN557" i="2"/>
  <c r="AM557" i="2"/>
  <c r="AL557" i="2"/>
  <c r="AK557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A557" i="2"/>
  <c r="AU557" i="2" s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AZ557" i="1"/>
  <c r="AY557" i="1"/>
  <c r="AW556" i="2"/>
  <c r="AV556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A556" i="2"/>
  <c r="AU556" i="2" s="1"/>
  <c r="AZ556" i="1"/>
  <c r="AY556" i="1"/>
  <c r="BO550" i="1"/>
  <c r="BN550" i="1"/>
  <c r="BM550" i="1"/>
  <c r="BL550" i="1"/>
  <c r="BO543" i="1"/>
  <c r="BN543" i="1"/>
  <c r="BM543" i="1"/>
  <c r="BL543" i="1"/>
  <c r="BO536" i="1"/>
  <c r="BN536" i="1"/>
  <c r="BM536" i="1"/>
  <c r="BL536" i="1"/>
  <c r="BO529" i="1"/>
  <c r="BN529" i="1"/>
  <c r="BM529" i="1"/>
  <c r="BL529" i="1"/>
  <c r="BO522" i="1"/>
  <c r="BN522" i="1"/>
  <c r="BM522" i="1"/>
  <c r="BL522" i="1"/>
  <c r="BO515" i="1"/>
  <c r="BN515" i="1"/>
  <c r="BM515" i="1"/>
  <c r="BL515" i="1"/>
  <c r="BO508" i="1"/>
  <c r="BN508" i="1"/>
  <c r="BM508" i="1"/>
  <c r="BL508" i="1"/>
  <c r="BO501" i="1"/>
  <c r="BN501" i="1"/>
  <c r="BM501" i="1"/>
  <c r="BL501" i="1"/>
  <c r="BO494" i="1"/>
  <c r="BN494" i="1"/>
  <c r="BM494" i="1"/>
  <c r="BL494" i="1"/>
  <c r="BO487" i="1"/>
  <c r="BN487" i="1"/>
  <c r="BM487" i="1"/>
  <c r="BL487" i="1"/>
  <c r="BO480" i="1"/>
  <c r="BN480" i="1"/>
  <c r="BM480" i="1"/>
  <c r="BL480" i="1"/>
  <c r="BO473" i="1"/>
  <c r="BN473" i="1"/>
  <c r="BM473" i="1"/>
  <c r="BL473" i="1"/>
  <c r="BO466" i="1"/>
  <c r="BN466" i="1"/>
  <c r="BM466" i="1"/>
  <c r="BL466" i="1"/>
  <c r="BO459" i="1"/>
  <c r="BN459" i="1"/>
  <c r="BM459" i="1"/>
  <c r="BL459" i="1"/>
  <c r="BO452" i="1"/>
  <c r="BN452" i="1"/>
  <c r="BM452" i="1"/>
  <c r="BL452" i="1"/>
  <c r="BO445" i="1"/>
  <c r="BN445" i="1"/>
  <c r="BM445" i="1"/>
  <c r="BL445" i="1"/>
  <c r="BO438" i="1"/>
  <c r="BN438" i="1"/>
  <c r="BM438" i="1"/>
  <c r="BL438" i="1"/>
  <c r="BO431" i="1"/>
  <c r="BN431" i="1"/>
  <c r="BM431" i="1"/>
  <c r="BL431" i="1"/>
  <c r="BO424" i="1"/>
  <c r="BN424" i="1"/>
  <c r="BM424" i="1"/>
  <c r="BL424" i="1"/>
  <c r="BO403" i="1"/>
  <c r="BN403" i="1"/>
  <c r="BM403" i="1"/>
  <c r="BL403" i="1"/>
  <c r="BO396" i="1"/>
  <c r="BN396" i="1"/>
  <c r="BM396" i="1"/>
  <c r="BL396" i="1"/>
  <c r="BO389" i="1"/>
  <c r="BN389" i="1"/>
  <c r="BM389" i="1"/>
  <c r="BL389" i="1"/>
  <c r="BO382" i="1"/>
  <c r="BN382" i="1"/>
  <c r="BM382" i="1"/>
  <c r="BL382" i="1"/>
  <c r="BO375" i="1"/>
  <c r="BN375" i="1"/>
  <c r="BM375" i="1"/>
  <c r="BL375" i="1"/>
  <c r="BO368" i="1"/>
  <c r="BN368" i="1"/>
  <c r="BM368" i="1"/>
  <c r="BL368" i="1"/>
  <c r="BO361" i="1"/>
  <c r="BN361" i="1"/>
  <c r="BM361" i="1"/>
  <c r="BL361" i="1"/>
  <c r="BO354" i="1"/>
  <c r="BN354" i="1"/>
  <c r="BM354" i="1"/>
  <c r="BL354" i="1"/>
  <c r="BO347" i="1"/>
  <c r="BN347" i="1"/>
  <c r="BM347" i="1"/>
  <c r="BL347" i="1"/>
  <c r="BO340" i="1"/>
  <c r="BN340" i="1"/>
  <c r="BM340" i="1"/>
  <c r="BL340" i="1"/>
  <c r="BO333" i="1"/>
  <c r="BN333" i="1"/>
  <c r="BM333" i="1"/>
  <c r="BL333" i="1"/>
  <c r="BO326" i="1"/>
  <c r="BN326" i="1"/>
  <c r="BM326" i="1"/>
  <c r="BL326" i="1"/>
  <c r="BO319" i="1"/>
  <c r="BN319" i="1"/>
  <c r="BM319" i="1"/>
  <c r="BL319" i="1"/>
  <c r="BO312" i="1"/>
  <c r="BN312" i="1"/>
  <c r="BM312" i="1"/>
  <c r="BL312" i="1"/>
  <c r="BO305" i="1"/>
  <c r="BN305" i="1"/>
  <c r="BM305" i="1"/>
  <c r="BL305" i="1"/>
  <c r="BO298" i="1"/>
  <c r="BN298" i="1"/>
  <c r="BM298" i="1"/>
  <c r="BL298" i="1"/>
  <c r="BO291" i="1"/>
  <c r="BN291" i="1"/>
  <c r="BM291" i="1"/>
  <c r="BL291" i="1"/>
  <c r="BO284" i="1"/>
  <c r="BN284" i="1"/>
  <c r="BM284" i="1"/>
  <c r="BL284" i="1"/>
  <c r="BO277" i="1"/>
  <c r="BN277" i="1"/>
  <c r="BM277" i="1"/>
  <c r="BL277" i="1"/>
  <c r="BO270" i="1"/>
  <c r="BN270" i="1"/>
  <c r="BM270" i="1"/>
  <c r="BL270" i="1"/>
  <c r="BO263" i="1"/>
  <c r="BN263" i="1"/>
  <c r="BM263" i="1"/>
  <c r="BL263" i="1"/>
  <c r="BO256" i="1"/>
  <c r="BN256" i="1"/>
  <c r="BM256" i="1"/>
  <c r="BL256" i="1"/>
  <c r="BO249" i="1"/>
  <c r="BN249" i="1"/>
  <c r="BM249" i="1"/>
  <c r="BL249" i="1"/>
  <c r="BO242" i="1"/>
  <c r="BN242" i="1"/>
  <c r="BM242" i="1"/>
  <c r="BL242" i="1"/>
  <c r="BO235" i="1"/>
  <c r="BN235" i="1"/>
  <c r="BM235" i="1"/>
  <c r="BL235" i="1"/>
  <c r="BO228" i="1"/>
  <c r="BN228" i="1"/>
  <c r="BM228" i="1"/>
  <c r="BL228" i="1"/>
  <c r="BO221" i="1"/>
  <c r="BN221" i="1"/>
  <c r="BM221" i="1"/>
  <c r="BL221" i="1"/>
  <c r="BO18" i="1"/>
  <c r="BN18" i="1"/>
  <c r="BM18" i="1"/>
  <c r="BL18" i="1"/>
  <c r="BO214" i="1"/>
  <c r="BN214" i="1"/>
  <c r="BM214" i="1"/>
  <c r="BL214" i="1"/>
  <c r="BO207" i="1"/>
  <c r="BN207" i="1"/>
  <c r="BM207" i="1"/>
  <c r="BL207" i="1"/>
  <c r="BO200" i="1"/>
  <c r="BN200" i="1"/>
  <c r="BM200" i="1"/>
  <c r="BL200" i="1"/>
  <c r="BO193" i="1"/>
  <c r="BN193" i="1"/>
  <c r="BM193" i="1"/>
  <c r="BL193" i="1"/>
  <c r="BO186" i="1"/>
  <c r="BN186" i="1"/>
  <c r="BM186" i="1"/>
  <c r="BL186" i="1"/>
  <c r="BO179" i="1"/>
  <c r="BN179" i="1"/>
  <c r="BM179" i="1"/>
  <c r="BL179" i="1"/>
  <c r="BO172" i="1"/>
  <c r="BN172" i="1"/>
  <c r="BM172" i="1"/>
  <c r="BL172" i="1"/>
  <c r="BO165" i="1"/>
  <c r="BN165" i="1"/>
  <c r="BM165" i="1"/>
  <c r="BL165" i="1"/>
  <c r="BO158" i="1"/>
  <c r="BN158" i="1"/>
  <c r="BM158" i="1"/>
  <c r="BL158" i="1"/>
  <c r="BO151" i="1"/>
  <c r="BN151" i="1"/>
  <c r="BM151" i="1"/>
  <c r="BL151" i="1"/>
  <c r="BO144" i="1"/>
  <c r="BN144" i="1"/>
  <c r="BM144" i="1"/>
  <c r="BL144" i="1"/>
  <c r="BO137" i="1"/>
  <c r="BN137" i="1"/>
  <c r="BM137" i="1"/>
  <c r="BL137" i="1"/>
  <c r="BO130" i="1"/>
  <c r="BN130" i="1"/>
  <c r="BM130" i="1"/>
  <c r="BL130" i="1"/>
  <c r="BO123" i="1"/>
  <c r="BN123" i="1"/>
  <c r="BM123" i="1"/>
  <c r="BL123" i="1"/>
  <c r="BO116" i="1"/>
  <c r="BN116" i="1"/>
  <c r="BM116" i="1"/>
  <c r="BL116" i="1"/>
  <c r="BO109" i="1"/>
  <c r="BN109" i="1"/>
  <c r="BM109" i="1"/>
  <c r="BL109" i="1"/>
  <c r="BO102" i="1"/>
  <c r="BN102" i="1"/>
  <c r="BM102" i="1"/>
  <c r="BL102" i="1"/>
  <c r="BO95" i="1"/>
  <c r="BN95" i="1"/>
  <c r="BM95" i="1"/>
  <c r="BL95" i="1"/>
  <c r="BO88" i="1"/>
  <c r="BN88" i="1"/>
  <c r="BM88" i="1"/>
  <c r="BL88" i="1"/>
  <c r="BO81" i="1"/>
  <c r="BN81" i="1"/>
  <c r="BM81" i="1"/>
  <c r="BL81" i="1"/>
  <c r="BO74" i="1"/>
  <c r="BN74" i="1"/>
  <c r="BM74" i="1"/>
  <c r="BL74" i="1"/>
  <c r="BO67" i="1"/>
  <c r="BN67" i="1"/>
  <c r="BM67" i="1"/>
  <c r="BL67" i="1"/>
  <c r="BO60" i="1"/>
  <c r="BN60" i="1"/>
  <c r="BM60" i="1"/>
  <c r="BL60" i="1"/>
  <c r="BO53" i="1"/>
  <c r="BN53" i="1"/>
  <c r="BM53" i="1"/>
  <c r="BL53" i="1"/>
  <c r="BO46" i="1"/>
  <c r="BN46" i="1"/>
  <c r="BM46" i="1"/>
  <c r="BL46" i="1"/>
  <c r="BO39" i="1"/>
  <c r="BN39" i="1"/>
  <c r="BM39" i="1"/>
  <c r="BL39" i="1"/>
  <c r="BO32" i="1"/>
  <c r="BN32" i="1"/>
  <c r="BM32" i="1"/>
  <c r="BL32" i="1"/>
  <c r="BO25" i="1"/>
  <c r="BN25" i="1"/>
  <c r="BM25" i="1"/>
  <c r="BL25" i="1"/>
  <c r="BO11" i="1"/>
  <c r="BN11" i="1"/>
  <c r="H3" i="11" s="1"/>
  <c r="BM11" i="1"/>
  <c r="BL11" i="1"/>
  <c r="A3" i="11"/>
  <c r="BW550" i="1"/>
  <c r="BV550" i="1"/>
  <c r="BU550" i="1"/>
  <c r="BT550" i="1"/>
  <c r="BW543" i="1"/>
  <c r="BV543" i="1"/>
  <c r="BU543" i="1"/>
  <c r="BT543" i="1"/>
  <c r="BW536" i="1"/>
  <c r="BV536" i="1"/>
  <c r="BU536" i="1"/>
  <c r="BT536" i="1"/>
  <c r="BW529" i="1"/>
  <c r="BV529" i="1"/>
  <c r="BU529" i="1"/>
  <c r="BT529" i="1"/>
  <c r="BW522" i="1"/>
  <c r="BV522" i="1"/>
  <c r="BU522" i="1"/>
  <c r="BT522" i="1"/>
  <c r="BW515" i="1"/>
  <c r="BV515" i="1"/>
  <c r="BU515" i="1"/>
  <c r="BT515" i="1"/>
  <c r="BW508" i="1"/>
  <c r="BV508" i="1"/>
  <c r="BU508" i="1"/>
  <c r="BT508" i="1"/>
  <c r="BW501" i="1"/>
  <c r="BV501" i="1"/>
  <c r="BU501" i="1"/>
  <c r="BT501" i="1"/>
  <c r="BW494" i="1"/>
  <c r="BV494" i="1"/>
  <c r="BU494" i="1"/>
  <c r="BT494" i="1"/>
  <c r="BW487" i="1"/>
  <c r="BV487" i="1"/>
  <c r="BU487" i="1"/>
  <c r="BT487" i="1"/>
  <c r="BW480" i="1"/>
  <c r="BV480" i="1"/>
  <c r="BU480" i="1"/>
  <c r="BT480" i="1"/>
  <c r="BW473" i="1"/>
  <c r="BV473" i="1"/>
  <c r="BU473" i="1"/>
  <c r="BT473" i="1"/>
  <c r="BW466" i="1"/>
  <c r="BV466" i="1"/>
  <c r="BU466" i="1"/>
  <c r="BT466" i="1"/>
  <c r="BW459" i="1"/>
  <c r="BV459" i="1"/>
  <c r="BU459" i="1"/>
  <c r="BT459" i="1"/>
  <c r="BW452" i="1"/>
  <c r="BV452" i="1"/>
  <c r="BU452" i="1"/>
  <c r="BT452" i="1"/>
  <c r="BW445" i="1"/>
  <c r="BV445" i="1"/>
  <c r="BU445" i="1"/>
  <c r="BT445" i="1"/>
  <c r="BW438" i="1"/>
  <c r="BV438" i="1"/>
  <c r="BU438" i="1"/>
  <c r="BT438" i="1"/>
  <c r="BW431" i="1"/>
  <c r="BV431" i="1"/>
  <c r="BU431" i="1"/>
  <c r="BT431" i="1"/>
  <c r="BW424" i="1"/>
  <c r="BV424" i="1"/>
  <c r="BU424" i="1"/>
  <c r="BT424" i="1"/>
  <c r="BW403" i="1"/>
  <c r="BV403" i="1"/>
  <c r="BU403" i="1"/>
  <c r="BT403" i="1"/>
  <c r="BW396" i="1"/>
  <c r="BV396" i="1"/>
  <c r="BU396" i="1"/>
  <c r="BT396" i="1"/>
  <c r="BW389" i="1"/>
  <c r="BV389" i="1"/>
  <c r="BU389" i="1"/>
  <c r="BT389" i="1"/>
  <c r="BW382" i="1"/>
  <c r="BV382" i="1"/>
  <c r="BU382" i="1"/>
  <c r="BT382" i="1"/>
  <c r="BW375" i="1"/>
  <c r="BV375" i="1"/>
  <c r="BU375" i="1"/>
  <c r="BT375" i="1"/>
  <c r="BW368" i="1"/>
  <c r="BV368" i="1"/>
  <c r="BU368" i="1"/>
  <c r="BT368" i="1"/>
  <c r="BW361" i="1"/>
  <c r="BV361" i="1"/>
  <c r="BU361" i="1"/>
  <c r="BT361" i="1"/>
  <c r="BW354" i="1"/>
  <c r="BV354" i="1"/>
  <c r="BU354" i="1"/>
  <c r="BT354" i="1"/>
  <c r="BW347" i="1"/>
  <c r="BV347" i="1"/>
  <c r="BU347" i="1"/>
  <c r="BT347" i="1"/>
  <c r="BW340" i="1"/>
  <c r="BV340" i="1"/>
  <c r="BU340" i="1"/>
  <c r="BT340" i="1"/>
  <c r="BW333" i="1"/>
  <c r="BV333" i="1"/>
  <c r="BU333" i="1"/>
  <c r="BT333" i="1"/>
  <c r="BW326" i="1"/>
  <c r="BV326" i="1"/>
  <c r="BU326" i="1"/>
  <c r="BT326" i="1"/>
  <c r="BW319" i="1"/>
  <c r="BV319" i="1"/>
  <c r="BU319" i="1"/>
  <c r="BT319" i="1"/>
  <c r="BW312" i="1"/>
  <c r="BV312" i="1"/>
  <c r="BU312" i="1"/>
  <c r="BT312" i="1"/>
  <c r="BW305" i="1"/>
  <c r="BV305" i="1"/>
  <c r="BU305" i="1"/>
  <c r="BT305" i="1"/>
  <c r="BW298" i="1"/>
  <c r="BV298" i="1"/>
  <c r="BU298" i="1"/>
  <c r="BT298" i="1"/>
  <c r="BW291" i="1"/>
  <c r="BV291" i="1"/>
  <c r="BU291" i="1"/>
  <c r="BT291" i="1"/>
  <c r="BW284" i="1"/>
  <c r="BV284" i="1"/>
  <c r="BU284" i="1"/>
  <c r="BT284" i="1"/>
  <c r="BW277" i="1"/>
  <c r="BV277" i="1"/>
  <c r="BU277" i="1"/>
  <c r="BT277" i="1"/>
  <c r="BW270" i="1"/>
  <c r="BV270" i="1"/>
  <c r="BU270" i="1"/>
  <c r="BT270" i="1"/>
  <c r="BW263" i="1"/>
  <c r="BV263" i="1"/>
  <c r="BU263" i="1"/>
  <c r="BT263" i="1"/>
  <c r="BW256" i="1"/>
  <c r="BV256" i="1"/>
  <c r="BU256" i="1"/>
  <c r="BT256" i="1"/>
  <c r="BW249" i="1"/>
  <c r="BV249" i="1"/>
  <c r="BU249" i="1"/>
  <c r="BT249" i="1"/>
  <c r="BW242" i="1"/>
  <c r="BV242" i="1"/>
  <c r="BU242" i="1"/>
  <c r="BT242" i="1"/>
  <c r="BW235" i="1"/>
  <c r="BV235" i="1"/>
  <c r="BU235" i="1"/>
  <c r="BT235" i="1"/>
  <c r="BW228" i="1"/>
  <c r="BV228" i="1"/>
  <c r="BU228" i="1"/>
  <c r="BT228" i="1"/>
  <c r="BW221" i="1"/>
  <c r="BV221" i="1"/>
  <c r="BU221" i="1"/>
  <c r="BT221" i="1"/>
  <c r="BW214" i="1"/>
  <c r="BV214" i="1"/>
  <c r="BU214" i="1"/>
  <c r="BT214" i="1"/>
  <c r="BW207" i="1"/>
  <c r="BV207" i="1"/>
  <c r="BU207" i="1"/>
  <c r="BT207" i="1"/>
  <c r="BW200" i="1"/>
  <c r="BV200" i="1"/>
  <c r="BU200" i="1"/>
  <c r="BT200" i="1"/>
  <c r="BW193" i="1"/>
  <c r="BV193" i="1"/>
  <c r="BU193" i="1"/>
  <c r="BT193" i="1"/>
  <c r="BW186" i="1"/>
  <c r="BV186" i="1"/>
  <c r="BU186" i="1"/>
  <c r="BT186" i="1"/>
  <c r="BW179" i="1"/>
  <c r="BV179" i="1"/>
  <c r="BU179" i="1"/>
  <c r="BT179" i="1"/>
  <c r="BW172" i="1"/>
  <c r="BV172" i="1"/>
  <c r="BU172" i="1"/>
  <c r="BT172" i="1"/>
  <c r="BW165" i="1"/>
  <c r="BV165" i="1"/>
  <c r="BU165" i="1"/>
  <c r="BT165" i="1"/>
  <c r="BW158" i="1"/>
  <c r="BV158" i="1"/>
  <c r="BU158" i="1"/>
  <c r="BT158" i="1"/>
  <c r="BW151" i="1"/>
  <c r="BV151" i="1"/>
  <c r="BU151" i="1"/>
  <c r="BT151" i="1"/>
  <c r="BW144" i="1"/>
  <c r="BV144" i="1"/>
  <c r="BU144" i="1"/>
  <c r="BT144" i="1"/>
  <c r="BW137" i="1"/>
  <c r="BV137" i="1"/>
  <c r="BU137" i="1"/>
  <c r="BT137" i="1"/>
  <c r="BW130" i="1"/>
  <c r="BV130" i="1"/>
  <c r="BU130" i="1"/>
  <c r="BT130" i="1"/>
  <c r="BW123" i="1"/>
  <c r="BV123" i="1"/>
  <c r="BU123" i="1"/>
  <c r="BT123" i="1"/>
  <c r="BW116" i="1"/>
  <c r="BV116" i="1"/>
  <c r="BU116" i="1"/>
  <c r="BT116" i="1"/>
  <c r="BW109" i="1"/>
  <c r="BV109" i="1"/>
  <c r="BU109" i="1"/>
  <c r="BT109" i="1"/>
  <c r="BW102" i="1"/>
  <c r="BV102" i="1"/>
  <c r="BU102" i="1"/>
  <c r="BT102" i="1"/>
  <c r="BW95" i="1"/>
  <c r="BV95" i="1"/>
  <c r="BU95" i="1"/>
  <c r="BT95" i="1"/>
  <c r="BW88" i="1"/>
  <c r="BV88" i="1"/>
  <c r="BU88" i="1"/>
  <c r="BT88" i="1"/>
  <c r="BW81" i="1"/>
  <c r="BV81" i="1"/>
  <c r="BU81" i="1"/>
  <c r="BT81" i="1"/>
  <c r="BW74" i="1"/>
  <c r="BV74" i="1"/>
  <c r="BU74" i="1"/>
  <c r="BT74" i="1"/>
  <c r="BW67" i="1"/>
  <c r="BV67" i="1"/>
  <c r="BU67" i="1"/>
  <c r="BT67" i="1"/>
  <c r="BW60" i="1"/>
  <c r="BV60" i="1"/>
  <c r="BU60" i="1"/>
  <c r="BT60" i="1"/>
  <c r="BW53" i="1"/>
  <c r="BV53" i="1"/>
  <c r="BU53" i="1"/>
  <c r="BT53" i="1"/>
  <c r="BW46" i="1"/>
  <c r="BV46" i="1"/>
  <c r="BU46" i="1"/>
  <c r="BT46" i="1"/>
  <c r="BW39" i="1"/>
  <c r="BV39" i="1"/>
  <c r="BU39" i="1"/>
  <c r="BT39" i="1"/>
  <c r="BW32" i="1"/>
  <c r="BV32" i="1"/>
  <c r="BU32" i="1"/>
  <c r="BT32" i="1"/>
  <c r="BW25" i="1"/>
  <c r="BV25" i="1"/>
  <c r="BU25" i="1"/>
  <c r="BT25" i="1"/>
  <c r="BW18" i="1"/>
  <c r="BV18" i="1"/>
  <c r="BU18" i="1"/>
  <c r="BT18" i="1"/>
  <c r="BW11" i="1"/>
  <c r="BV11" i="1"/>
  <c r="BU11" i="1"/>
  <c r="BT11" i="1"/>
  <c r="AW555" i="2"/>
  <c r="AV555" i="2"/>
  <c r="AR555" i="2"/>
  <c r="AQ555" i="2"/>
  <c r="AP555" i="2"/>
  <c r="AO555" i="2"/>
  <c r="AN555" i="2"/>
  <c r="AM555" i="2"/>
  <c r="AL555" i="2"/>
  <c r="AK555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A555" i="2"/>
  <c r="AU555" i="2" s="1"/>
  <c r="AZ555" i="1"/>
  <c r="AY555" i="1"/>
  <c r="AW554" i="2"/>
  <c r="AV554" i="2"/>
  <c r="AR554" i="2"/>
  <c r="AQ554" i="2"/>
  <c r="AP554" i="2"/>
  <c r="AO554" i="2"/>
  <c r="AN554" i="2"/>
  <c r="AM554" i="2"/>
  <c r="AL554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A554" i="2"/>
  <c r="AU554" i="2" s="1"/>
  <c r="AZ554" i="1"/>
  <c r="AY554" i="1"/>
  <c r="BZ592" i="1" l="1"/>
  <c r="O3" i="11"/>
  <c r="F3" i="11"/>
  <c r="CA571" i="1"/>
  <c r="B587" i="2"/>
  <c r="CA578" i="1"/>
  <c r="CA585" i="1"/>
  <c r="AT588" i="2"/>
  <c r="B588" i="2"/>
  <c r="AY578" i="2"/>
  <c r="AT586" i="2"/>
  <c r="AY585" i="2"/>
  <c r="AT587" i="2"/>
  <c r="B586" i="2"/>
  <c r="B585" i="2"/>
  <c r="AT585" i="2"/>
  <c r="BZ585" i="1"/>
  <c r="AT584" i="2"/>
  <c r="AU584" i="2"/>
  <c r="AT583" i="2"/>
  <c r="B583" i="2"/>
  <c r="AY571" i="2"/>
  <c r="AT582" i="2"/>
  <c r="B582" i="2"/>
  <c r="B580" i="2"/>
  <c r="B581" i="2"/>
  <c r="AU581" i="2"/>
  <c r="AT580" i="2"/>
  <c r="AT579" i="2"/>
  <c r="B579" i="2"/>
  <c r="BZ578" i="1"/>
  <c r="AT578" i="2"/>
  <c r="B578" i="2"/>
  <c r="AT577" i="2"/>
  <c r="B577" i="2"/>
  <c r="AT576" i="2"/>
  <c r="B576" i="2"/>
  <c r="AU574" i="2"/>
  <c r="B573" i="2"/>
  <c r="B574" i="2"/>
  <c r="AU575" i="2"/>
  <c r="AT575" i="2"/>
  <c r="AT573" i="2"/>
  <c r="AU572" i="2"/>
  <c r="B572" i="2"/>
  <c r="AY564" i="2"/>
  <c r="AT571" i="2"/>
  <c r="B571" i="2"/>
  <c r="F4" i="11"/>
  <c r="AT570" i="2"/>
  <c r="B570" i="2"/>
  <c r="B569" i="2"/>
  <c r="AU569" i="2"/>
  <c r="AT568" i="2"/>
  <c r="B568" i="2"/>
  <c r="AT567" i="2"/>
  <c r="B567" i="2"/>
  <c r="P3" i="11"/>
  <c r="G3" i="11"/>
  <c r="N3" i="11"/>
  <c r="CA564" i="1"/>
  <c r="AT566" i="2"/>
  <c r="B566" i="2"/>
  <c r="AU565" i="2"/>
  <c r="AT565" i="2"/>
  <c r="AT564" i="2"/>
  <c r="B564" i="2"/>
  <c r="BZ564" i="1"/>
  <c r="AT563" i="2"/>
  <c r="B563" i="2"/>
  <c r="B562" i="2"/>
  <c r="AT562" i="2"/>
  <c r="AT561" i="2"/>
  <c r="AU561" i="2"/>
  <c r="AT560" i="2"/>
  <c r="B560" i="2"/>
  <c r="B559" i="2"/>
  <c r="AU559" i="2"/>
  <c r="AT558" i="2"/>
  <c r="B558" i="2"/>
  <c r="AT557" i="2"/>
  <c r="B557" i="2"/>
  <c r="AT556" i="2"/>
  <c r="B556" i="2"/>
  <c r="A4" i="11"/>
  <c r="AT555" i="2"/>
  <c r="B555" i="2"/>
  <c r="AT554" i="2"/>
  <c r="B554" i="2"/>
  <c r="AX550" i="2"/>
  <c r="AZ550" i="2"/>
  <c r="BA550" i="2" s="1"/>
  <c r="BH550" i="1"/>
  <c r="AW553" i="2"/>
  <c r="AV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A553" i="2"/>
  <c r="AU553" i="2" s="1"/>
  <c r="AZ553" i="1"/>
  <c r="AY553" i="1"/>
  <c r="AW552" i="2"/>
  <c r="AV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A552" i="2"/>
  <c r="AU552" i="2" s="1"/>
  <c r="AZ552" i="1"/>
  <c r="AY552" i="1"/>
  <c r="AW551" i="2"/>
  <c r="AV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A551" i="2"/>
  <c r="AU551" i="2" s="1"/>
  <c r="BX550" i="1"/>
  <c r="AZ551" i="1"/>
  <c r="AY551" i="1"/>
  <c r="AW550" i="2"/>
  <c r="AV550" i="2"/>
  <c r="AY557" i="2" s="1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A550" i="2"/>
  <c r="AU550" i="2" s="1"/>
  <c r="BY550" i="1"/>
  <c r="BS550" i="1"/>
  <c r="BR550" i="1"/>
  <c r="BQ550" i="1"/>
  <c r="BP550" i="1"/>
  <c r="BK550" i="1"/>
  <c r="BJ550" i="1"/>
  <c r="BI550" i="1"/>
  <c r="AZ550" i="1"/>
  <c r="AY550" i="1"/>
  <c r="AW549" i="2"/>
  <c r="AV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A549" i="2"/>
  <c r="AU549" i="2" s="1"/>
  <c r="AZ549" i="1"/>
  <c r="AY549" i="1"/>
  <c r="O4" i="11" l="1"/>
  <c r="H4" i="11"/>
  <c r="P4" i="11"/>
  <c r="G4" i="11"/>
  <c r="N4" i="11"/>
  <c r="CA557" i="1"/>
  <c r="BZ557" i="1"/>
  <c r="B4" i="11"/>
  <c r="D4" i="11"/>
  <c r="C4" i="11"/>
  <c r="A5" i="11"/>
  <c r="AT553" i="2"/>
  <c r="B553" i="2"/>
  <c r="AT552" i="2"/>
  <c r="B552" i="2"/>
  <c r="AT551" i="2"/>
  <c r="B551" i="2"/>
  <c r="AT550" i="2"/>
  <c r="B550" i="2"/>
  <c r="AT549" i="2"/>
  <c r="B549" i="2"/>
  <c r="AW548" i="2"/>
  <c r="AV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A548" i="2"/>
  <c r="AU548" i="2" s="1"/>
  <c r="AZ548" i="1"/>
  <c r="AY548" i="1"/>
  <c r="G5" i="11" l="1"/>
  <c r="N5" i="11"/>
  <c r="F5" i="11"/>
  <c r="O5" i="11"/>
  <c r="P5" i="11"/>
  <c r="H5" i="11"/>
  <c r="B5" i="11"/>
  <c r="C5" i="11"/>
  <c r="D5" i="11"/>
  <c r="A6" i="11"/>
  <c r="B548" i="2"/>
  <c r="AT548" i="2"/>
  <c r="AZ543" i="2"/>
  <c r="BA543" i="2" s="1"/>
  <c r="AX543" i="2"/>
  <c r="F6" i="11" l="1"/>
  <c r="H6" i="11"/>
  <c r="O6" i="11"/>
  <c r="G6" i="11"/>
  <c r="P6" i="11"/>
  <c r="N6" i="11"/>
  <c r="C6" i="11"/>
  <c r="D6" i="11"/>
  <c r="B6" i="11"/>
  <c r="A7" i="11"/>
  <c r="AW547" i="2"/>
  <c r="AV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A547" i="2"/>
  <c r="AU547" i="2" s="1"/>
  <c r="AZ547" i="1"/>
  <c r="AY547" i="1"/>
  <c r="O7" i="11" l="1"/>
  <c r="H7" i="11"/>
  <c r="P7" i="11"/>
  <c r="F7" i="11"/>
  <c r="G7" i="11"/>
  <c r="N7" i="11"/>
  <c r="D7" i="11"/>
  <c r="B7" i="11"/>
  <c r="C7" i="11"/>
  <c r="A8" i="11"/>
  <c r="B547" i="2"/>
  <c r="AT547" i="2"/>
  <c r="BH543" i="1"/>
  <c r="O8" i="11" l="1"/>
  <c r="P8" i="11"/>
  <c r="H8" i="11"/>
  <c r="G8" i="11"/>
  <c r="N8" i="11"/>
  <c r="F8" i="11"/>
  <c r="B8" i="11"/>
  <c r="C8" i="11"/>
  <c r="D8" i="11"/>
  <c r="A9" i="11"/>
  <c r="AW546" i="2"/>
  <c r="AV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A546" i="2"/>
  <c r="AU546" i="2" s="1"/>
  <c r="AZ546" i="1"/>
  <c r="AY546" i="1"/>
  <c r="H9" i="11" l="1"/>
  <c r="G9" i="11"/>
  <c r="N9" i="11"/>
  <c r="O9" i="11"/>
  <c r="P9" i="11"/>
  <c r="F9" i="11"/>
  <c r="B9" i="11"/>
  <c r="C9" i="11"/>
  <c r="D9" i="11"/>
  <c r="A10" i="11"/>
  <c r="B546" i="2"/>
  <c r="AT546" i="2"/>
  <c r="AW545" i="2"/>
  <c r="AV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A545" i="2"/>
  <c r="AU545" i="2" s="1"/>
  <c r="AZ545" i="1"/>
  <c r="AY545" i="1"/>
  <c r="F10" i="11" l="1"/>
  <c r="G10" i="11"/>
  <c r="N10" i="11"/>
  <c r="H10" i="11"/>
  <c r="O10" i="11"/>
  <c r="P10" i="11"/>
  <c r="C10" i="11"/>
  <c r="D10" i="11"/>
  <c r="B10" i="11"/>
  <c r="A11" i="11"/>
  <c r="B545" i="2"/>
  <c r="AT545" i="2"/>
  <c r="AW544" i="2"/>
  <c r="AV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A544" i="2"/>
  <c r="AU544" i="2" s="1"/>
  <c r="BY543" i="1"/>
  <c r="BX543" i="1"/>
  <c r="BS543" i="1"/>
  <c r="BR543" i="1"/>
  <c r="BQ543" i="1"/>
  <c r="BP543" i="1"/>
  <c r="BK543" i="1"/>
  <c r="BJ543" i="1"/>
  <c r="BI543" i="1"/>
  <c r="AZ544" i="1"/>
  <c r="AY544" i="1"/>
  <c r="F11" i="11" l="1"/>
  <c r="H11" i="11"/>
  <c r="O11" i="11"/>
  <c r="P11" i="11"/>
  <c r="G11" i="11"/>
  <c r="N11" i="11"/>
  <c r="D11" i="11"/>
  <c r="B11" i="11"/>
  <c r="C11" i="11"/>
  <c r="A12" i="11"/>
  <c r="BZ550" i="1"/>
  <c r="CA550" i="1"/>
  <c r="B544" i="2"/>
  <c r="AT544" i="2"/>
  <c r="AW543" i="2"/>
  <c r="AV543" i="2"/>
  <c r="AY550" i="2" s="1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A543" i="2"/>
  <c r="AT543" i="2" s="1"/>
  <c r="AZ543" i="1"/>
  <c r="AY543" i="1"/>
  <c r="AW542" i="2"/>
  <c r="AV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A542" i="2"/>
  <c r="AU542" i="2" s="1"/>
  <c r="AZ542" i="1"/>
  <c r="AY542" i="1"/>
  <c r="AW541" i="2"/>
  <c r="AV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A541" i="2"/>
  <c r="AU541" i="2" s="1"/>
  <c r="AZ541" i="1"/>
  <c r="AY541" i="1"/>
  <c r="AW540" i="2"/>
  <c r="AV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A540" i="2"/>
  <c r="AU540" i="2" s="1"/>
  <c r="AZ540" i="1"/>
  <c r="AY540" i="1"/>
  <c r="AZ536" i="2"/>
  <c r="BA536" i="2" s="1"/>
  <c r="AX536" i="2"/>
  <c r="BH536" i="1"/>
  <c r="AW539" i="2"/>
  <c r="AV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A539" i="2"/>
  <c r="B539" i="2" s="1"/>
  <c r="AZ539" i="1"/>
  <c r="AY539" i="1"/>
  <c r="AZ538" i="1"/>
  <c r="AY538" i="1"/>
  <c r="AW538" i="2"/>
  <c r="AV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A538" i="2"/>
  <c r="AT538" i="2" s="1"/>
  <c r="AW537" i="2"/>
  <c r="AV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A537" i="2"/>
  <c r="B537" i="2" s="1"/>
  <c r="AZ537" i="1"/>
  <c r="AY537" i="1"/>
  <c r="AW536" i="2"/>
  <c r="AV536" i="2"/>
  <c r="AY543" i="2" s="1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A536" i="2"/>
  <c r="AU536" i="2" s="1"/>
  <c r="BY536" i="1"/>
  <c r="BX536" i="1"/>
  <c r="BZ543" i="1" s="1"/>
  <c r="BS536" i="1"/>
  <c r="BR536" i="1"/>
  <c r="BQ536" i="1"/>
  <c r="BP536" i="1"/>
  <c r="BK536" i="1"/>
  <c r="BJ536" i="1"/>
  <c r="BI536" i="1"/>
  <c r="AZ536" i="1"/>
  <c r="AY536" i="1"/>
  <c r="AW535" i="2"/>
  <c r="AV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A535" i="2"/>
  <c r="AU535" i="2" s="1"/>
  <c r="AZ535" i="1"/>
  <c r="AY535" i="1"/>
  <c r="AZ534" i="1"/>
  <c r="AY534" i="1"/>
  <c r="AW534" i="2"/>
  <c r="AV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A534" i="2"/>
  <c r="AU534" i="2" s="1"/>
  <c r="AW533" i="2"/>
  <c r="AV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A533" i="2"/>
  <c r="AU533" i="2" s="1"/>
  <c r="AZ533" i="1"/>
  <c r="AY533" i="1"/>
  <c r="AZ529" i="2"/>
  <c r="BA529" i="2" s="1"/>
  <c r="AX529" i="2"/>
  <c r="AW532" i="2"/>
  <c r="AV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A532" i="2"/>
  <c r="AU532" i="2" s="1"/>
  <c r="BH529" i="1"/>
  <c r="AZ532" i="1"/>
  <c r="AY532" i="1"/>
  <c r="AW531" i="2"/>
  <c r="AV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A531" i="2"/>
  <c r="AU531" i="2" s="1"/>
  <c r="AZ531" i="1"/>
  <c r="AY531" i="1"/>
  <c r="AW530" i="2"/>
  <c r="AV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A530" i="2"/>
  <c r="AU530" i="2" s="1"/>
  <c r="AZ530" i="1"/>
  <c r="AY530" i="1"/>
  <c r="AW529" i="2"/>
  <c r="AV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A529" i="2"/>
  <c r="AU529" i="2" s="1"/>
  <c r="BY529" i="1"/>
  <c r="BX529" i="1"/>
  <c r="BS529" i="1"/>
  <c r="BR529" i="1"/>
  <c r="BQ529" i="1"/>
  <c r="BP529" i="1"/>
  <c r="BK529" i="1"/>
  <c r="BJ529" i="1"/>
  <c r="BI529" i="1"/>
  <c r="AZ529" i="1"/>
  <c r="AY529" i="1"/>
  <c r="AW528" i="2"/>
  <c r="AV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A528" i="2"/>
  <c r="AU528" i="2" s="1"/>
  <c r="AZ528" i="1"/>
  <c r="AY528" i="1"/>
  <c r="AW527" i="2"/>
  <c r="AV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A527" i="2"/>
  <c r="AU527" i="2" s="1"/>
  <c r="AZ527" i="1"/>
  <c r="AY527" i="1"/>
  <c r="AW526" i="2"/>
  <c r="AV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A526" i="2"/>
  <c r="AU526" i="2" s="1"/>
  <c r="AZ526" i="1"/>
  <c r="AY526" i="1"/>
  <c r="AZ522" i="2"/>
  <c r="BA522" i="2" s="1"/>
  <c r="AX522" i="2"/>
  <c r="BB318" i="1"/>
  <c r="BB311" i="1"/>
  <c r="BB284" i="1"/>
  <c r="BX284" i="1" s="1"/>
  <c r="BY522" i="1"/>
  <c r="BY515" i="1"/>
  <c r="BY508" i="1"/>
  <c r="BY501" i="1"/>
  <c r="BY494" i="1"/>
  <c r="BY487" i="1"/>
  <c r="BY480" i="1"/>
  <c r="BY473" i="1"/>
  <c r="BY466" i="1"/>
  <c r="BY459" i="1"/>
  <c r="BY452" i="1"/>
  <c r="BY445" i="1"/>
  <c r="BY438" i="1"/>
  <c r="BY431" i="1"/>
  <c r="BY424" i="1"/>
  <c r="BY403" i="1"/>
  <c r="BY396" i="1"/>
  <c r="BY389" i="1"/>
  <c r="BY382" i="1"/>
  <c r="BY375" i="1"/>
  <c r="BY368" i="1"/>
  <c r="BY361" i="1"/>
  <c r="BY354" i="1"/>
  <c r="BY347" i="1"/>
  <c r="BY340" i="1"/>
  <c r="BY333" i="1"/>
  <c r="BY326" i="1"/>
  <c r="BY319" i="1"/>
  <c r="BY312" i="1"/>
  <c r="BY305" i="1"/>
  <c r="BY298" i="1"/>
  <c r="BY291" i="1"/>
  <c r="BZ291" i="1" s="1"/>
  <c r="BY284" i="1"/>
  <c r="BY277" i="1"/>
  <c r="BY270" i="1"/>
  <c r="BY263" i="1"/>
  <c r="BY256" i="1"/>
  <c r="BY249" i="1"/>
  <c r="BY242" i="1"/>
  <c r="BY235" i="1"/>
  <c r="BY228" i="1"/>
  <c r="BY221" i="1"/>
  <c r="BY214" i="1"/>
  <c r="BY207" i="1"/>
  <c r="BY200" i="1"/>
  <c r="BY193" i="1"/>
  <c r="BY186" i="1"/>
  <c r="BY179" i="1"/>
  <c r="BY172" i="1"/>
  <c r="BY165" i="1"/>
  <c r="BY158" i="1"/>
  <c r="BY151" i="1"/>
  <c r="BY144" i="1"/>
  <c r="BY137" i="1"/>
  <c r="BY130" i="1"/>
  <c r="BY123" i="1"/>
  <c r="BY116" i="1"/>
  <c r="BY109" i="1"/>
  <c r="BY102" i="1"/>
  <c r="BY95" i="1"/>
  <c r="BY88" i="1"/>
  <c r="BY81" i="1"/>
  <c r="BY74" i="1"/>
  <c r="BY67" i="1"/>
  <c r="BY60" i="1"/>
  <c r="BY53" i="1"/>
  <c r="BY46" i="1"/>
  <c r="BY39" i="1"/>
  <c r="BY32" i="1"/>
  <c r="BY25" i="1"/>
  <c r="BY18" i="1"/>
  <c r="BY11" i="1"/>
  <c r="BX522" i="1"/>
  <c r="BX515" i="1"/>
  <c r="BX508" i="1"/>
  <c r="BX501" i="1"/>
  <c r="BX494" i="1"/>
  <c r="BX487" i="1"/>
  <c r="BX480" i="1"/>
  <c r="BX473" i="1"/>
  <c r="BX466" i="1"/>
  <c r="BX459" i="1"/>
  <c r="BX452" i="1"/>
  <c r="BX445" i="1"/>
  <c r="BX438" i="1"/>
  <c r="BX431" i="1"/>
  <c r="BX424" i="1"/>
  <c r="BX417" i="1"/>
  <c r="BX410" i="1"/>
  <c r="BX403" i="1"/>
  <c r="BX396" i="1"/>
  <c r="BX389" i="1"/>
  <c r="BX382" i="1"/>
  <c r="BX375" i="1"/>
  <c r="BX368" i="1"/>
  <c r="BX361" i="1"/>
  <c r="BX354" i="1"/>
  <c r="BX347" i="1"/>
  <c r="BX340" i="1"/>
  <c r="BX333" i="1"/>
  <c r="BX326" i="1"/>
  <c r="BX319" i="1"/>
  <c r="BX312" i="1"/>
  <c r="BX305" i="1"/>
  <c r="BX298" i="1"/>
  <c r="BX291" i="1"/>
  <c r="BX277" i="1"/>
  <c r="BX270" i="1"/>
  <c r="BX263" i="1"/>
  <c r="BX256" i="1"/>
  <c r="BX249" i="1"/>
  <c r="BX242" i="1"/>
  <c r="BX235" i="1"/>
  <c r="BX228" i="1"/>
  <c r="BX221" i="1"/>
  <c r="BX214" i="1"/>
  <c r="BX207" i="1"/>
  <c r="BX200" i="1"/>
  <c r="BX193" i="1"/>
  <c r="BX186" i="1"/>
  <c r="BX179" i="1"/>
  <c r="BX172" i="1"/>
  <c r="BX165" i="1"/>
  <c r="BX158" i="1"/>
  <c r="BX151" i="1"/>
  <c r="BX144" i="1"/>
  <c r="BX137" i="1"/>
  <c r="BX130" i="1"/>
  <c r="BX123" i="1"/>
  <c r="BX116" i="1"/>
  <c r="BX109" i="1"/>
  <c r="BX102" i="1"/>
  <c r="BX95" i="1"/>
  <c r="BX88" i="1"/>
  <c r="BX81" i="1"/>
  <c r="BX74" i="1"/>
  <c r="BX67" i="1"/>
  <c r="BX60" i="1"/>
  <c r="BX53" i="1"/>
  <c r="BX46" i="1"/>
  <c r="BX39" i="1"/>
  <c r="BX32" i="1"/>
  <c r="BX25" i="1"/>
  <c r="BX18" i="1"/>
  <c r="BX11" i="1"/>
  <c r="O12" i="11" l="1"/>
  <c r="P12" i="11"/>
  <c r="H12" i="11"/>
  <c r="G12" i="11"/>
  <c r="N12" i="11"/>
  <c r="F12" i="11"/>
  <c r="B12" i="11"/>
  <c r="C12" i="11"/>
  <c r="D12" i="11"/>
  <c r="A13" i="11"/>
  <c r="BZ431" i="1"/>
  <c r="BZ459" i="1"/>
  <c r="BZ487" i="1"/>
  <c r="BZ515" i="1"/>
  <c r="BZ319" i="1"/>
  <c r="BZ347" i="1"/>
  <c r="BZ375" i="1"/>
  <c r="BZ403" i="1"/>
  <c r="BZ39" i="1"/>
  <c r="BZ67" i="1"/>
  <c r="BZ95" i="1"/>
  <c r="BZ123" i="1"/>
  <c r="BZ151" i="1"/>
  <c r="BZ179" i="1"/>
  <c r="BZ207" i="1"/>
  <c r="BZ235" i="1"/>
  <c r="BZ263" i="1"/>
  <c r="BZ445" i="1"/>
  <c r="BZ473" i="1"/>
  <c r="BZ501" i="1"/>
  <c r="BZ529" i="1"/>
  <c r="BZ305" i="1"/>
  <c r="BZ333" i="1"/>
  <c r="BZ361" i="1"/>
  <c r="BZ389" i="1"/>
  <c r="BZ18" i="1"/>
  <c r="BZ46" i="1"/>
  <c r="BZ74" i="1"/>
  <c r="BZ102" i="1"/>
  <c r="BZ130" i="1"/>
  <c r="BZ158" i="1"/>
  <c r="BZ186" i="1"/>
  <c r="BZ214" i="1"/>
  <c r="BZ242" i="1"/>
  <c r="BZ270" i="1"/>
  <c r="BZ298" i="1"/>
  <c r="BZ326" i="1"/>
  <c r="BZ354" i="1"/>
  <c r="BZ382" i="1"/>
  <c r="BZ424" i="1"/>
  <c r="BZ452" i="1"/>
  <c r="BZ480" i="1"/>
  <c r="BZ508" i="1"/>
  <c r="BZ536" i="1"/>
  <c r="BZ53" i="1"/>
  <c r="BZ137" i="1"/>
  <c r="BZ249" i="1"/>
  <c r="BZ25" i="1"/>
  <c r="BZ81" i="1"/>
  <c r="BZ109" i="1"/>
  <c r="BZ165" i="1"/>
  <c r="BZ193" i="1"/>
  <c r="BZ221" i="1"/>
  <c r="BZ277" i="1"/>
  <c r="BZ32" i="1"/>
  <c r="BZ60" i="1"/>
  <c r="BZ88" i="1"/>
  <c r="BZ116" i="1"/>
  <c r="BZ144" i="1"/>
  <c r="BZ172" i="1"/>
  <c r="BZ200" i="1"/>
  <c r="BZ228" i="1"/>
  <c r="BZ256" i="1"/>
  <c r="BZ284" i="1"/>
  <c r="BZ312" i="1"/>
  <c r="BZ340" i="1"/>
  <c r="BZ368" i="1"/>
  <c r="BZ396" i="1"/>
  <c r="BZ438" i="1"/>
  <c r="BZ466" i="1"/>
  <c r="BZ494" i="1"/>
  <c r="BZ522" i="1"/>
  <c r="AY536" i="2"/>
  <c r="B543" i="2"/>
  <c r="AU543" i="2"/>
  <c r="B538" i="2"/>
  <c r="AT542" i="2"/>
  <c r="B542" i="2"/>
  <c r="AT541" i="2"/>
  <c r="B541" i="2"/>
  <c r="AT540" i="2"/>
  <c r="B540" i="2"/>
  <c r="AU538" i="2"/>
  <c r="AT539" i="2"/>
  <c r="AU539" i="2"/>
  <c r="AU537" i="2"/>
  <c r="AT537" i="2"/>
  <c r="AT536" i="2"/>
  <c r="B536" i="2"/>
  <c r="AT535" i="2"/>
  <c r="B535" i="2"/>
  <c r="AT534" i="2"/>
  <c r="B534" i="2"/>
  <c r="AT533" i="2"/>
  <c r="B533" i="2"/>
  <c r="AT532" i="2"/>
  <c r="B532" i="2"/>
  <c r="AT531" i="2"/>
  <c r="B531" i="2"/>
  <c r="AT530" i="2"/>
  <c r="B530" i="2"/>
  <c r="AT529" i="2"/>
  <c r="B529" i="2"/>
  <c r="AT528" i="2"/>
  <c r="B528" i="2"/>
  <c r="AT527" i="2"/>
  <c r="B527" i="2"/>
  <c r="AT526" i="2"/>
  <c r="B526" i="2"/>
  <c r="BH522" i="1"/>
  <c r="AW525" i="2"/>
  <c r="AV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A525" i="2"/>
  <c r="AU525" i="2" s="1"/>
  <c r="AZ525" i="1"/>
  <c r="AY525" i="1"/>
  <c r="AW524" i="2"/>
  <c r="AV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A524" i="2"/>
  <c r="AU524" i="2" s="1"/>
  <c r="AZ524" i="1"/>
  <c r="AY524" i="1"/>
  <c r="AW523" i="2"/>
  <c r="AV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A523" i="2"/>
  <c r="AT523" i="2" s="1"/>
  <c r="AZ523" i="1"/>
  <c r="AY523" i="1"/>
  <c r="BS522" i="1"/>
  <c r="BR522" i="1"/>
  <c r="BQ522" i="1"/>
  <c r="BP522" i="1"/>
  <c r="BK522" i="1"/>
  <c r="BJ522" i="1"/>
  <c r="BI522" i="1"/>
  <c r="AZ522" i="1"/>
  <c r="AY522" i="1"/>
  <c r="AW522" i="2"/>
  <c r="AV522" i="2"/>
  <c r="AY529" i="2" s="1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A522" i="2"/>
  <c r="AU522" i="2" s="1"/>
  <c r="BS515" i="1"/>
  <c r="BR515" i="1"/>
  <c r="BQ515" i="1"/>
  <c r="BP515" i="1"/>
  <c r="BS508" i="1"/>
  <c r="BR508" i="1"/>
  <c r="BQ508" i="1"/>
  <c r="BP508" i="1"/>
  <c r="BS501" i="1"/>
  <c r="BR501" i="1"/>
  <c r="BQ501" i="1"/>
  <c r="BP501" i="1"/>
  <c r="BS494" i="1"/>
  <c r="BR494" i="1"/>
  <c r="BQ494" i="1"/>
  <c r="BP494" i="1"/>
  <c r="BS487" i="1"/>
  <c r="BR487" i="1"/>
  <c r="BQ487" i="1"/>
  <c r="BP487" i="1"/>
  <c r="BS480" i="1"/>
  <c r="BR480" i="1"/>
  <c r="BQ480" i="1"/>
  <c r="BP480" i="1"/>
  <c r="BS473" i="1"/>
  <c r="BR473" i="1"/>
  <c r="BQ473" i="1"/>
  <c r="BP473" i="1"/>
  <c r="BS466" i="1"/>
  <c r="BR466" i="1"/>
  <c r="BQ466" i="1"/>
  <c r="BP466" i="1"/>
  <c r="BS459" i="1"/>
  <c r="BR459" i="1"/>
  <c r="BQ459" i="1"/>
  <c r="BP459" i="1"/>
  <c r="BS452" i="1"/>
  <c r="BR452" i="1"/>
  <c r="BQ452" i="1"/>
  <c r="BP452" i="1"/>
  <c r="BS445" i="1"/>
  <c r="BR445" i="1"/>
  <c r="BQ445" i="1"/>
  <c r="BP445" i="1"/>
  <c r="BS438" i="1"/>
  <c r="BR438" i="1"/>
  <c r="BQ438" i="1"/>
  <c r="BP438" i="1"/>
  <c r="BS431" i="1"/>
  <c r="BR431" i="1"/>
  <c r="BQ431" i="1"/>
  <c r="BP431" i="1"/>
  <c r="BS424" i="1"/>
  <c r="BR424" i="1"/>
  <c r="BQ424" i="1"/>
  <c r="BP424" i="1"/>
  <c r="BS417" i="1"/>
  <c r="BR417" i="1"/>
  <c r="BQ417" i="1"/>
  <c r="BP417" i="1"/>
  <c r="BS403" i="1"/>
  <c r="BR403" i="1"/>
  <c r="BQ403" i="1"/>
  <c r="BP403" i="1"/>
  <c r="BS396" i="1"/>
  <c r="BR396" i="1"/>
  <c r="BQ396" i="1"/>
  <c r="BP396" i="1"/>
  <c r="BS389" i="1"/>
  <c r="BR389" i="1"/>
  <c r="BQ389" i="1"/>
  <c r="BP389" i="1"/>
  <c r="BS382" i="1"/>
  <c r="BR382" i="1"/>
  <c r="BQ382" i="1"/>
  <c r="BP382" i="1"/>
  <c r="BS375" i="1"/>
  <c r="BR375" i="1"/>
  <c r="BQ375" i="1"/>
  <c r="BP375" i="1"/>
  <c r="BS368" i="1"/>
  <c r="BR368" i="1"/>
  <c r="BQ368" i="1"/>
  <c r="BP368" i="1"/>
  <c r="BS361" i="1"/>
  <c r="BR361" i="1"/>
  <c r="BQ361" i="1"/>
  <c r="BP361" i="1"/>
  <c r="BS354" i="1"/>
  <c r="BR354" i="1"/>
  <c r="BQ354" i="1"/>
  <c r="BP354" i="1"/>
  <c r="BS347" i="1"/>
  <c r="BR347" i="1"/>
  <c r="BQ347" i="1"/>
  <c r="BP347" i="1"/>
  <c r="BS340" i="1"/>
  <c r="BR340" i="1"/>
  <c r="BQ340" i="1"/>
  <c r="BP340" i="1"/>
  <c r="BS333" i="1"/>
  <c r="BR333" i="1"/>
  <c r="BQ333" i="1"/>
  <c r="BP333" i="1"/>
  <c r="BS326" i="1"/>
  <c r="BR326" i="1"/>
  <c r="BQ326" i="1"/>
  <c r="BP326" i="1"/>
  <c r="BS319" i="1"/>
  <c r="BR319" i="1"/>
  <c r="BQ319" i="1"/>
  <c r="BP319" i="1"/>
  <c r="BS312" i="1"/>
  <c r="BR312" i="1"/>
  <c r="BQ312" i="1"/>
  <c r="BP312" i="1"/>
  <c r="BS305" i="1"/>
  <c r="BR305" i="1"/>
  <c r="BQ305" i="1"/>
  <c r="BP305" i="1"/>
  <c r="BS298" i="1"/>
  <c r="BR298" i="1"/>
  <c r="BQ298" i="1"/>
  <c r="BP298" i="1"/>
  <c r="BS291" i="1"/>
  <c r="BR291" i="1"/>
  <c r="BQ291" i="1"/>
  <c r="BP291" i="1"/>
  <c r="BS284" i="1"/>
  <c r="BR284" i="1"/>
  <c r="BQ284" i="1"/>
  <c r="BP284" i="1"/>
  <c r="BS277" i="1"/>
  <c r="BR277" i="1"/>
  <c r="BQ277" i="1"/>
  <c r="BP277" i="1"/>
  <c r="BS270" i="1"/>
  <c r="BR270" i="1"/>
  <c r="BQ270" i="1"/>
  <c r="BP270" i="1"/>
  <c r="BS263" i="1"/>
  <c r="BR263" i="1"/>
  <c r="BQ263" i="1"/>
  <c r="BP263" i="1"/>
  <c r="BS256" i="1"/>
  <c r="BR256" i="1"/>
  <c r="BQ256" i="1"/>
  <c r="BP256" i="1"/>
  <c r="BS249" i="1"/>
  <c r="BR249" i="1"/>
  <c r="BQ249" i="1"/>
  <c r="BP249" i="1"/>
  <c r="BS242" i="1"/>
  <c r="BR242" i="1"/>
  <c r="BQ242" i="1"/>
  <c r="BP242" i="1"/>
  <c r="BS235" i="1"/>
  <c r="BR235" i="1"/>
  <c r="BQ235" i="1"/>
  <c r="BP235" i="1"/>
  <c r="BS228" i="1"/>
  <c r="BR228" i="1"/>
  <c r="BQ228" i="1"/>
  <c r="BP228" i="1"/>
  <c r="BS221" i="1"/>
  <c r="BR221" i="1"/>
  <c r="BQ221" i="1"/>
  <c r="BP221" i="1"/>
  <c r="BS214" i="1"/>
  <c r="BR214" i="1"/>
  <c r="BQ214" i="1"/>
  <c r="BP214" i="1"/>
  <c r="BS207" i="1"/>
  <c r="BR207" i="1"/>
  <c r="BQ207" i="1"/>
  <c r="BP207" i="1"/>
  <c r="BS200" i="1"/>
  <c r="BR200" i="1"/>
  <c r="BQ200" i="1"/>
  <c r="BP200" i="1"/>
  <c r="BS193" i="1"/>
  <c r="BR193" i="1"/>
  <c r="BQ193" i="1"/>
  <c r="BP193" i="1"/>
  <c r="BS186" i="1"/>
  <c r="BR186" i="1"/>
  <c r="BQ186" i="1"/>
  <c r="BP186" i="1"/>
  <c r="BS179" i="1"/>
  <c r="BR179" i="1"/>
  <c r="BQ179" i="1"/>
  <c r="BP179" i="1"/>
  <c r="BS172" i="1"/>
  <c r="BR172" i="1"/>
  <c r="BQ172" i="1"/>
  <c r="BP172" i="1"/>
  <c r="BS165" i="1"/>
  <c r="BR165" i="1"/>
  <c r="BQ165" i="1"/>
  <c r="BP165" i="1"/>
  <c r="BS158" i="1"/>
  <c r="BR158" i="1"/>
  <c r="BQ158" i="1"/>
  <c r="BP158" i="1"/>
  <c r="BS151" i="1"/>
  <c r="BR151" i="1"/>
  <c r="BQ151" i="1"/>
  <c r="BP151" i="1"/>
  <c r="BS144" i="1"/>
  <c r="BR144" i="1"/>
  <c r="BQ144" i="1"/>
  <c r="BP144" i="1"/>
  <c r="BS137" i="1"/>
  <c r="BR137" i="1"/>
  <c r="BQ137" i="1"/>
  <c r="BP137" i="1"/>
  <c r="BS130" i="1"/>
  <c r="BR130" i="1"/>
  <c r="BQ130" i="1"/>
  <c r="BP130" i="1"/>
  <c r="BS123" i="1"/>
  <c r="BR123" i="1"/>
  <c r="BQ123" i="1"/>
  <c r="BP123" i="1"/>
  <c r="BS116" i="1"/>
  <c r="BR116" i="1"/>
  <c r="BQ116" i="1"/>
  <c r="BP116" i="1"/>
  <c r="BS109" i="1"/>
  <c r="BR109" i="1"/>
  <c r="BQ109" i="1"/>
  <c r="BP109" i="1"/>
  <c r="BS102" i="1"/>
  <c r="BR102" i="1"/>
  <c r="BQ102" i="1"/>
  <c r="BP102" i="1"/>
  <c r="BS95" i="1"/>
  <c r="BR95" i="1"/>
  <c r="BQ95" i="1"/>
  <c r="BP95" i="1"/>
  <c r="BS88" i="1"/>
  <c r="BR88" i="1"/>
  <c r="BQ88" i="1"/>
  <c r="BP88" i="1"/>
  <c r="BS81" i="1"/>
  <c r="BR81" i="1"/>
  <c r="BQ81" i="1"/>
  <c r="BP81" i="1"/>
  <c r="BS74" i="1"/>
  <c r="M12" i="11" s="1"/>
  <c r="BR74" i="1"/>
  <c r="BQ74" i="1"/>
  <c r="BP74" i="1"/>
  <c r="BS67" i="1"/>
  <c r="M11" i="11" s="1"/>
  <c r="BR67" i="1"/>
  <c r="BQ67" i="1"/>
  <c r="BP67" i="1"/>
  <c r="BS60" i="1"/>
  <c r="M10" i="11" s="1"/>
  <c r="BR60" i="1"/>
  <c r="BQ60" i="1"/>
  <c r="BP60" i="1"/>
  <c r="BS53" i="1"/>
  <c r="M9" i="11" s="1"/>
  <c r="BR53" i="1"/>
  <c r="BQ53" i="1"/>
  <c r="BP53" i="1"/>
  <c r="BS46" i="1"/>
  <c r="M8" i="11" s="1"/>
  <c r="BR46" i="1"/>
  <c r="BQ46" i="1"/>
  <c r="BP46" i="1"/>
  <c r="BS39" i="1"/>
  <c r="M7" i="11" s="1"/>
  <c r="BR39" i="1"/>
  <c r="BQ39" i="1"/>
  <c r="BP39" i="1"/>
  <c r="BS32" i="1"/>
  <c r="M6" i="11" s="1"/>
  <c r="BR32" i="1"/>
  <c r="BQ32" i="1"/>
  <c r="BP32" i="1"/>
  <c r="BS25" i="1"/>
  <c r="M5" i="11" s="1"/>
  <c r="BR25" i="1"/>
  <c r="BQ25" i="1"/>
  <c r="BP25" i="1"/>
  <c r="BS18" i="1"/>
  <c r="M4" i="11" s="1"/>
  <c r="BR18" i="1"/>
  <c r="BQ18" i="1"/>
  <c r="BP18" i="1"/>
  <c r="BS11" i="1"/>
  <c r="M3" i="11" s="1"/>
  <c r="BR11" i="1"/>
  <c r="BQ11" i="1"/>
  <c r="BP11" i="1"/>
  <c r="AW521" i="2"/>
  <c r="AV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A521" i="2"/>
  <c r="AU521" i="2" s="1"/>
  <c r="AZ521" i="1"/>
  <c r="AY521" i="1"/>
  <c r="AW520" i="2"/>
  <c r="AV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A520" i="2"/>
  <c r="AU520" i="2" s="1"/>
  <c r="AW519" i="2"/>
  <c r="AV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A519" i="2"/>
  <c r="AU519" i="2" s="1"/>
  <c r="AZ520" i="1"/>
  <c r="AY520" i="1"/>
  <c r="AZ519" i="1"/>
  <c r="AY519" i="1"/>
  <c r="AZ515" i="2"/>
  <c r="BA515" i="2" s="1"/>
  <c r="AX515" i="2"/>
  <c r="AW518" i="2"/>
  <c r="AV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A518" i="2"/>
  <c r="AU518" i="2" s="1"/>
  <c r="BH515" i="1"/>
  <c r="AZ518" i="1"/>
  <c r="AY518" i="1"/>
  <c r="AW517" i="2"/>
  <c r="AV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A517" i="2"/>
  <c r="AU517" i="2" s="1"/>
  <c r="AZ517" i="1"/>
  <c r="AY517" i="1"/>
  <c r="AW516" i="2"/>
  <c r="AV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A516" i="2"/>
  <c r="B516" i="2" s="1"/>
  <c r="AZ516" i="1"/>
  <c r="AY516" i="1"/>
  <c r="BK515" i="1"/>
  <c r="BJ515" i="1"/>
  <c r="BI515" i="1"/>
  <c r="AW515" i="2"/>
  <c r="AV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A515" i="2"/>
  <c r="AU515" i="2" s="1"/>
  <c r="AZ515" i="1"/>
  <c r="AY515" i="1"/>
  <c r="AZ514" i="1"/>
  <c r="AY514" i="1"/>
  <c r="AW514" i="2"/>
  <c r="AV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A514" i="2"/>
  <c r="AU514" i="2" s="1"/>
  <c r="AW513" i="2"/>
  <c r="AV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A513" i="2"/>
  <c r="AU513" i="2" s="1"/>
  <c r="AZ513" i="1"/>
  <c r="AY513" i="1"/>
  <c r="AZ512" i="1"/>
  <c r="AY512" i="1"/>
  <c r="AW512" i="2"/>
  <c r="AV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A512" i="2"/>
  <c r="AU512" i="2" s="1"/>
  <c r="AZ508" i="2"/>
  <c r="BA508" i="2" s="1"/>
  <c r="AX508" i="2"/>
  <c r="L3" i="11" l="1"/>
  <c r="L4" i="11"/>
  <c r="L5" i="11"/>
  <c r="L6" i="11"/>
  <c r="L7" i="11"/>
  <c r="L8" i="11"/>
  <c r="L9" i="11"/>
  <c r="L10" i="11"/>
  <c r="L11" i="11"/>
  <c r="L12" i="11"/>
  <c r="G13" i="11"/>
  <c r="N13" i="11"/>
  <c r="F13" i="11"/>
  <c r="O13" i="11"/>
  <c r="P13" i="11"/>
  <c r="H13" i="11"/>
  <c r="L13" i="11"/>
  <c r="M13" i="11"/>
  <c r="K3" i="11"/>
  <c r="K4" i="11"/>
  <c r="K5" i="11"/>
  <c r="K6" i="11"/>
  <c r="K7" i="11"/>
  <c r="K8" i="11"/>
  <c r="K9" i="11"/>
  <c r="K10" i="11"/>
  <c r="K11" i="11"/>
  <c r="K12" i="11"/>
  <c r="K13" i="11"/>
  <c r="J3" i="11"/>
  <c r="I3" i="11"/>
  <c r="J4" i="11"/>
  <c r="I4" i="11"/>
  <c r="J5" i="11"/>
  <c r="I5" i="11"/>
  <c r="J6" i="11"/>
  <c r="I6" i="11"/>
  <c r="J7" i="11"/>
  <c r="I7" i="11"/>
  <c r="J8" i="11"/>
  <c r="I8" i="11"/>
  <c r="J9" i="11"/>
  <c r="I9" i="11"/>
  <c r="J10" i="11"/>
  <c r="I10" i="11"/>
  <c r="J11" i="11"/>
  <c r="I11" i="11"/>
  <c r="J12" i="11"/>
  <c r="I12" i="11"/>
  <c r="J13" i="11"/>
  <c r="I13" i="11"/>
  <c r="B13" i="11"/>
  <c r="C13" i="11"/>
  <c r="D13" i="11"/>
  <c r="A14" i="11"/>
  <c r="AY522" i="2"/>
  <c r="AT525" i="2"/>
  <c r="B525" i="2"/>
  <c r="AT524" i="2"/>
  <c r="B524" i="2"/>
  <c r="B523" i="2"/>
  <c r="AU523" i="2"/>
  <c r="AT522" i="2"/>
  <c r="B522" i="2"/>
  <c r="AT521" i="2"/>
  <c r="B521" i="2"/>
  <c r="AT520" i="2"/>
  <c r="B520" i="2"/>
  <c r="AT519" i="2"/>
  <c r="B519" i="2"/>
  <c r="AT518" i="2"/>
  <c r="B518" i="2"/>
  <c r="B514" i="2"/>
  <c r="AT517" i="2"/>
  <c r="B517" i="2"/>
  <c r="AU516" i="2"/>
  <c r="AT516" i="2"/>
  <c r="AT515" i="2"/>
  <c r="B515" i="2"/>
  <c r="AT514" i="2"/>
  <c r="AT513" i="2"/>
  <c r="B513" i="2"/>
  <c r="AT512" i="2"/>
  <c r="B512" i="2"/>
  <c r="BH508" i="1"/>
  <c r="AZ511" i="1"/>
  <c r="AY511" i="1"/>
  <c r="AW511" i="2"/>
  <c r="AV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A511" i="2"/>
  <c r="AU511" i="2" s="1"/>
  <c r="AW510" i="2"/>
  <c r="AV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A510" i="2"/>
  <c r="AU510" i="2" s="1"/>
  <c r="AZ510" i="1"/>
  <c r="AY510" i="1"/>
  <c r="AV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A509" i="2"/>
  <c r="AU509" i="2" s="1"/>
  <c r="AZ509" i="1"/>
  <c r="AY509" i="1"/>
  <c r="AU509" i="1"/>
  <c r="AW509" i="2" s="1"/>
  <c r="AW508" i="2"/>
  <c r="AV508" i="2"/>
  <c r="AY515" i="2" s="1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A508" i="2"/>
  <c r="AU508" i="2" s="1"/>
  <c r="BK508" i="1"/>
  <c r="BJ508" i="1"/>
  <c r="BI508" i="1"/>
  <c r="AZ508" i="1"/>
  <c r="AY508" i="1"/>
  <c r="AW507" i="2"/>
  <c r="AV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A507" i="2"/>
  <c r="AU507" i="2" s="1"/>
  <c r="AZ507" i="1"/>
  <c r="AY507" i="1"/>
  <c r="BA312" i="2"/>
  <c r="BA305" i="2"/>
  <c r="BA298" i="2"/>
  <c r="BA291" i="2"/>
  <c r="BA284" i="2"/>
  <c r="BA277" i="2"/>
  <c r="BA270" i="2"/>
  <c r="BA263" i="2"/>
  <c r="BA256" i="2"/>
  <c r="BA249" i="2"/>
  <c r="BA242" i="2"/>
  <c r="BA235" i="2"/>
  <c r="BA228" i="2"/>
  <c r="BA221" i="2"/>
  <c r="BA214" i="2"/>
  <c r="BA207" i="2"/>
  <c r="BA200" i="2"/>
  <c r="BA193" i="2"/>
  <c r="BA186" i="2"/>
  <c r="BA179" i="2"/>
  <c r="BA172" i="2"/>
  <c r="BA165" i="2"/>
  <c r="BA158" i="2"/>
  <c r="BA151" i="2"/>
  <c r="BA144" i="2"/>
  <c r="BA137" i="2"/>
  <c r="BA130" i="2"/>
  <c r="BA123" i="2"/>
  <c r="BA116" i="2"/>
  <c r="BA109" i="2"/>
  <c r="BA102" i="2"/>
  <c r="BA95" i="2"/>
  <c r="BA88" i="2"/>
  <c r="BA81" i="2"/>
  <c r="BA74" i="2"/>
  <c r="BA67" i="2"/>
  <c r="BA60" i="2"/>
  <c r="BA53" i="2"/>
  <c r="BA46" i="2"/>
  <c r="BA39" i="2"/>
  <c r="BA32" i="2"/>
  <c r="BA25" i="2"/>
  <c r="BA18" i="2"/>
  <c r="BA11" i="2"/>
  <c r="BA4" i="2"/>
  <c r="AW506" i="2"/>
  <c r="AV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A506" i="2"/>
  <c r="AU506" i="2" s="1"/>
  <c r="AZ506" i="1"/>
  <c r="AY506" i="1"/>
  <c r="AZ501" i="2"/>
  <c r="BA501" i="2" s="1"/>
  <c r="AX501" i="2"/>
  <c r="AZ505" i="1"/>
  <c r="AY505" i="1"/>
  <c r="AW505" i="2"/>
  <c r="AV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A505" i="2"/>
  <c r="AU505" i="2" s="1"/>
  <c r="BH501" i="1"/>
  <c r="AZ504" i="1"/>
  <c r="AY504" i="1"/>
  <c r="AW504" i="2"/>
  <c r="AV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A504" i="2"/>
  <c r="AU504" i="2" s="1"/>
  <c r="AW503" i="2"/>
  <c r="AV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A503" i="2"/>
  <c r="AU503" i="2" s="1"/>
  <c r="AZ503" i="1"/>
  <c r="AY503" i="1"/>
  <c r="AZ502" i="1"/>
  <c r="AY502" i="1"/>
  <c r="AY495" i="1"/>
  <c r="AY488" i="1"/>
  <c r="BK501" i="1"/>
  <c r="BJ501" i="1"/>
  <c r="BI501" i="1"/>
  <c r="AW502" i="2"/>
  <c r="AV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A502" i="2"/>
  <c r="AU502" i="2" s="1"/>
  <c r="AZ501" i="1"/>
  <c r="AY501" i="1"/>
  <c r="AW501" i="2"/>
  <c r="AV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A501" i="2"/>
  <c r="AU501" i="2" s="1"/>
  <c r="AZ500" i="1"/>
  <c r="AY500" i="1"/>
  <c r="AW500" i="2"/>
  <c r="AV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A500" i="2"/>
  <c r="AU500" i="2" s="1"/>
  <c r="AW499" i="2"/>
  <c r="AV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A499" i="2"/>
  <c r="AU499" i="2" s="1"/>
  <c r="AZ499" i="1"/>
  <c r="AY499" i="1"/>
  <c r="AW498" i="2"/>
  <c r="AV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A498" i="2"/>
  <c r="AU498" i="2" s="1"/>
  <c r="AZ498" i="1"/>
  <c r="AY498" i="1"/>
  <c r="BH494" i="1"/>
  <c r="AZ494" i="2"/>
  <c r="BA494" i="2" s="1"/>
  <c r="AX494" i="2"/>
  <c r="AZ497" i="1"/>
  <c r="AY497" i="1"/>
  <c r="AW497" i="2"/>
  <c r="AV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A497" i="2"/>
  <c r="AU497" i="2" s="1"/>
  <c r="AZ496" i="1"/>
  <c r="AY496" i="1"/>
  <c r="AW496" i="2"/>
  <c r="AV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A496" i="2"/>
  <c r="AU496" i="2" s="1"/>
  <c r="AW495" i="2"/>
  <c r="AV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A495" i="2"/>
  <c r="AU495" i="2" s="1"/>
  <c r="BK494" i="1"/>
  <c r="BJ494" i="1"/>
  <c r="BI494" i="1"/>
  <c r="AW494" i="2"/>
  <c r="AV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A494" i="2"/>
  <c r="AU494" i="2" s="1"/>
  <c r="AZ494" i="1"/>
  <c r="AY494" i="1"/>
  <c r="AZ493" i="1"/>
  <c r="AY493" i="1"/>
  <c r="AW493" i="2"/>
  <c r="AV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A493" i="2"/>
  <c r="AU493" i="2" s="1"/>
  <c r="AZ492" i="1"/>
  <c r="AY492" i="1"/>
  <c r="AW492" i="2"/>
  <c r="AV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A492" i="2"/>
  <c r="AU492" i="2" s="1"/>
  <c r="AZ491" i="1"/>
  <c r="AY491" i="1"/>
  <c r="AW491" i="2"/>
  <c r="AV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A491" i="2"/>
  <c r="B491" i="2" s="1"/>
  <c r="AZ487" i="2"/>
  <c r="BA487" i="2" s="1"/>
  <c r="AX487" i="2"/>
  <c r="BH487" i="1"/>
  <c r="AW490" i="2"/>
  <c r="AV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A490" i="2"/>
  <c r="AU490" i="2" s="1"/>
  <c r="AZ490" i="1"/>
  <c r="AY490" i="1"/>
  <c r="AW489" i="2"/>
  <c r="AV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A489" i="2"/>
  <c r="AU489" i="2" s="1"/>
  <c r="AZ489" i="1"/>
  <c r="AY489" i="1"/>
  <c r="AW488" i="2"/>
  <c r="AV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A488" i="2"/>
  <c r="AU488" i="2" s="1"/>
  <c r="AW487" i="2"/>
  <c r="AV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A487" i="2"/>
  <c r="AU487" i="2" s="1"/>
  <c r="BK487" i="1"/>
  <c r="BJ487" i="1"/>
  <c r="BI487" i="1"/>
  <c r="AZ487" i="1"/>
  <c r="AY487" i="1"/>
  <c r="AW486" i="2"/>
  <c r="AV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A486" i="2"/>
  <c r="AU486" i="2" s="1"/>
  <c r="AZ486" i="1"/>
  <c r="AY486" i="1"/>
  <c r="AW485" i="2"/>
  <c r="AV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A485" i="2"/>
  <c r="AU485" i="2" s="1"/>
  <c r="AZ485" i="1"/>
  <c r="AY485" i="1"/>
  <c r="AW484" i="2"/>
  <c r="AV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A484" i="2"/>
  <c r="AU484" i="2" s="1"/>
  <c r="AZ484" i="1"/>
  <c r="AY484" i="1"/>
  <c r="AZ480" i="2"/>
  <c r="BA480" i="2" s="1"/>
  <c r="AX480" i="2"/>
  <c r="BK480" i="1"/>
  <c r="BJ480" i="1"/>
  <c r="BI480" i="1"/>
  <c r="BH480" i="1"/>
  <c r="AW483" i="2"/>
  <c r="AV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A483" i="2"/>
  <c r="B483" i="2" s="1"/>
  <c r="AZ483" i="1"/>
  <c r="AY483" i="1"/>
  <c r="AW482" i="2"/>
  <c r="AV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A482" i="2"/>
  <c r="AU482" i="2" s="1"/>
  <c r="AZ482" i="1"/>
  <c r="AY482" i="1"/>
  <c r="F14" i="11" l="1"/>
  <c r="H14" i="11"/>
  <c r="G14" i="11"/>
  <c r="N14" i="11"/>
  <c r="P14" i="11"/>
  <c r="O14" i="11"/>
  <c r="M14" i="11"/>
  <c r="K14" i="11"/>
  <c r="L14" i="11"/>
  <c r="I14" i="11"/>
  <c r="J14" i="11"/>
  <c r="C14" i="11"/>
  <c r="D14" i="11"/>
  <c r="B14" i="11"/>
  <c r="A15" i="11"/>
  <c r="AY508" i="2"/>
  <c r="B504" i="2"/>
  <c r="B511" i="2"/>
  <c r="AT511" i="2"/>
  <c r="AT510" i="2"/>
  <c r="B510" i="2"/>
  <c r="AT509" i="2"/>
  <c r="B509" i="2"/>
  <c r="AT508" i="2"/>
  <c r="B508" i="2"/>
  <c r="AT507" i="2"/>
  <c r="B507" i="2"/>
  <c r="AT506" i="2"/>
  <c r="B506" i="2"/>
  <c r="AY501" i="2"/>
  <c r="AT505" i="2"/>
  <c r="B505" i="2"/>
  <c r="AT504" i="2"/>
  <c r="AT503" i="2"/>
  <c r="B503" i="2"/>
  <c r="B501" i="2"/>
  <c r="AT502" i="2"/>
  <c r="B502" i="2"/>
  <c r="AT501" i="2"/>
  <c r="AT500" i="2"/>
  <c r="B500" i="2"/>
  <c r="AT499" i="2"/>
  <c r="B499" i="2"/>
  <c r="AT498" i="2"/>
  <c r="B498" i="2"/>
  <c r="AY494" i="2"/>
  <c r="AT497" i="2"/>
  <c r="B497" i="2"/>
  <c r="AT496" i="2"/>
  <c r="B496" i="2"/>
  <c r="B495" i="2"/>
  <c r="AT495" i="2"/>
  <c r="AT494" i="2"/>
  <c r="B494" i="2"/>
  <c r="AT493" i="2"/>
  <c r="B493" i="2"/>
  <c r="AT492" i="2"/>
  <c r="B492" i="2"/>
  <c r="AU491" i="2"/>
  <c r="B489" i="2"/>
  <c r="AT491" i="2"/>
  <c r="AT490" i="2"/>
  <c r="B490" i="2"/>
  <c r="AT489" i="2"/>
  <c r="AT488" i="2"/>
  <c r="B488" i="2"/>
  <c r="AT487" i="2"/>
  <c r="B487" i="2"/>
  <c r="AT486" i="2"/>
  <c r="B486" i="2"/>
  <c r="AT485" i="2"/>
  <c r="B485" i="2"/>
  <c r="AT484" i="2"/>
  <c r="B484" i="2"/>
  <c r="AT483" i="2"/>
  <c r="AU483" i="2"/>
  <c r="B482" i="2"/>
  <c r="AT482" i="2"/>
  <c r="AW481" i="2"/>
  <c r="AV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A481" i="2"/>
  <c r="AU481" i="2" s="1"/>
  <c r="AZ480" i="1"/>
  <c r="AY480" i="1"/>
  <c r="AW480" i="2"/>
  <c r="AV480" i="2"/>
  <c r="AY487" i="2" s="1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A480" i="2"/>
  <c r="B480" i="2" s="1"/>
  <c r="AZ479" i="1"/>
  <c r="AY479" i="1"/>
  <c r="AW479" i="2"/>
  <c r="AV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A479" i="2"/>
  <c r="B479" i="2" s="1"/>
  <c r="AW478" i="2"/>
  <c r="AV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A478" i="2"/>
  <c r="AU478" i="2" s="1"/>
  <c r="AZ478" i="1"/>
  <c r="AY478" i="1"/>
  <c r="AW477" i="2"/>
  <c r="AV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A477" i="2"/>
  <c r="AU477" i="2" s="1"/>
  <c r="AZ477" i="1"/>
  <c r="AY477" i="1"/>
  <c r="AZ473" i="2"/>
  <c r="BA473" i="2" s="1"/>
  <c r="AX473" i="2"/>
  <c r="O15" i="11" l="1"/>
  <c r="H15" i="11"/>
  <c r="P15" i="11"/>
  <c r="F15" i="11"/>
  <c r="G15" i="11"/>
  <c r="N15" i="11"/>
  <c r="J15" i="11"/>
  <c r="M15" i="11"/>
  <c r="K15" i="11"/>
  <c r="I15" i="11"/>
  <c r="L15" i="11"/>
  <c r="D15" i="11"/>
  <c r="B15" i="11"/>
  <c r="C15" i="11"/>
  <c r="A16" i="11"/>
  <c r="AT481" i="2"/>
  <c r="B481" i="2"/>
  <c r="AU480" i="2"/>
  <c r="AT480" i="2"/>
  <c r="AT479" i="2"/>
  <c r="AU479" i="2"/>
  <c r="AT478" i="2"/>
  <c r="B478" i="2"/>
  <c r="AT477" i="2"/>
  <c r="B477" i="2"/>
  <c r="BH473" i="1"/>
  <c r="AZ476" i="1"/>
  <c r="AY476" i="1"/>
  <c r="AW476" i="2"/>
  <c r="AV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A476" i="2"/>
  <c r="AT476" i="2" s="1"/>
  <c r="AZ475" i="1"/>
  <c r="AY475" i="1"/>
  <c r="AW475" i="2"/>
  <c r="AV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A475" i="2"/>
  <c r="AU475" i="2" s="1"/>
  <c r="AW474" i="2"/>
  <c r="AV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A474" i="2"/>
  <c r="AU474" i="2" s="1"/>
  <c r="AZ474" i="1"/>
  <c r="AY474" i="1"/>
  <c r="AZ473" i="1"/>
  <c r="AY473" i="1"/>
  <c r="BK473" i="1"/>
  <c r="BJ473" i="1"/>
  <c r="BI473" i="1"/>
  <c r="AW473" i="2"/>
  <c r="AV473" i="2"/>
  <c r="AY480" i="2" s="1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A473" i="2"/>
  <c r="AU473" i="2" s="1"/>
  <c r="AW472" i="2"/>
  <c r="AV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A472" i="2"/>
  <c r="B472" i="2" s="1"/>
  <c r="AZ472" i="1"/>
  <c r="AY472" i="1"/>
  <c r="AZ466" i="2"/>
  <c r="BA466" i="2" s="1"/>
  <c r="AX466" i="2"/>
  <c r="AW471" i="2"/>
  <c r="AV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A471" i="2"/>
  <c r="AT471" i="2" s="1"/>
  <c r="AZ471" i="1"/>
  <c r="AY471" i="1"/>
  <c r="AW470" i="2"/>
  <c r="AV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A470" i="2"/>
  <c r="B470" i="2" s="1"/>
  <c r="AZ470" i="1"/>
  <c r="AY470" i="1"/>
  <c r="BH466" i="1"/>
  <c r="AW469" i="2"/>
  <c r="AV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A469" i="2"/>
  <c r="B469" i="2" s="1"/>
  <c r="AZ469" i="1"/>
  <c r="AY469" i="1"/>
  <c r="AW468" i="2"/>
  <c r="AV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A468" i="2"/>
  <c r="AT468" i="2" s="1"/>
  <c r="AZ468" i="1"/>
  <c r="AY468" i="1"/>
  <c r="BK466" i="1"/>
  <c r="BJ466" i="1"/>
  <c r="BI466" i="1"/>
  <c r="AZ467" i="1"/>
  <c r="AY467" i="1"/>
  <c r="AW467" i="2"/>
  <c r="AV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A467" i="2"/>
  <c r="AT467" i="2" s="1"/>
  <c r="AW466" i="2"/>
  <c r="AV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A466" i="2"/>
  <c r="AU466" i="2" s="1"/>
  <c r="AZ466" i="1"/>
  <c r="AY466" i="1"/>
  <c r="AW465" i="2"/>
  <c r="AV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A465" i="2"/>
  <c r="AU465" i="2" s="1"/>
  <c r="AZ465" i="1"/>
  <c r="AY465" i="1"/>
  <c r="AZ464" i="1"/>
  <c r="AY464" i="1"/>
  <c r="AW464" i="2"/>
  <c r="AV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A464" i="2"/>
  <c r="AT464" i="2" s="1"/>
  <c r="O16" i="11" l="1"/>
  <c r="P16" i="11"/>
  <c r="G16" i="11"/>
  <c r="N16" i="11"/>
  <c r="H16" i="11"/>
  <c r="F16" i="11"/>
  <c r="K16" i="11"/>
  <c r="L16" i="11"/>
  <c r="J16" i="11"/>
  <c r="M16" i="11"/>
  <c r="I16" i="11"/>
  <c r="B16" i="11"/>
  <c r="C16" i="11"/>
  <c r="D16" i="11"/>
  <c r="A17" i="11"/>
  <c r="AY473" i="2"/>
  <c r="AU476" i="2"/>
  <c r="B476" i="2"/>
  <c r="AT475" i="2"/>
  <c r="B475" i="2"/>
  <c r="AT474" i="2"/>
  <c r="B474" i="2"/>
  <c r="AT473" i="2"/>
  <c r="B473" i="2"/>
  <c r="AT472" i="2"/>
  <c r="AU472" i="2"/>
  <c r="AU471" i="2"/>
  <c r="B471" i="2"/>
  <c r="AT470" i="2"/>
  <c r="AU470" i="2"/>
  <c r="AU469" i="2"/>
  <c r="AT469" i="2"/>
  <c r="AU468" i="2"/>
  <c r="B468" i="2"/>
  <c r="B467" i="2"/>
  <c r="AU467" i="2"/>
  <c r="AT466" i="2"/>
  <c r="B466" i="2"/>
  <c r="AT465" i="2"/>
  <c r="B465" i="2"/>
  <c r="AU464" i="2"/>
  <c r="B464" i="2"/>
  <c r="AZ463" i="1"/>
  <c r="AY463" i="1"/>
  <c r="AW463" i="2"/>
  <c r="AV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A463" i="2"/>
  <c r="AU463" i="2" s="1"/>
  <c r="H17" i="11" l="1"/>
  <c r="G17" i="11"/>
  <c r="N17" i="11"/>
  <c r="O17" i="11"/>
  <c r="F17" i="11"/>
  <c r="P17" i="11"/>
  <c r="L17" i="11"/>
  <c r="J17" i="11"/>
  <c r="I17" i="11"/>
  <c r="M17" i="11"/>
  <c r="K17" i="11"/>
  <c r="B17" i="11"/>
  <c r="C17" i="11"/>
  <c r="D17" i="11"/>
  <c r="A18" i="11"/>
  <c r="B463" i="2"/>
  <c r="AT463" i="2"/>
  <c r="AZ459" i="2"/>
  <c r="BA459" i="2" s="1"/>
  <c r="AX459" i="2"/>
  <c r="P18" i="11" l="1"/>
  <c r="G18" i="11"/>
  <c r="N18" i="11"/>
  <c r="H18" i="11"/>
  <c r="F18" i="11"/>
  <c r="O18" i="11"/>
  <c r="M18" i="11"/>
  <c r="K18" i="11"/>
  <c r="L18" i="11"/>
  <c r="J18" i="11"/>
  <c r="I18" i="11"/>
  <c r="C18" i="11"/>
  <c r="D18" i="11"/>
  <c r="B18" i="11"/>
  <c r="A19" i="11"/>
  <c r="BH459" i="1"/>
  <c r="O19" i="11" l="1"/>
  <c r="F19" i="11"/>
  <c r="P19" i="11"/>
  <c r="H19" i="11"/>
  <c r="G19" i="11"/>
  <c r="N19" i="11"/>
  <c r="J19" i="11"/>
  <c r="M19" i="11"/>
  <c r="K19" i="11"/>
  <c r="I19" i="11"/>
  <c r="L19" i="11"/>
  <c r="D19" i="11"/>
  <c r="B19" i="11"/>
  <c r="C19" i="11"/>
  <c r="A20" i="11"/>
  <c r="AZ462" i="1"/>
  <c r="AY462" i="1"/>
  <c r="O20" i="11" l="1"/>
  <c r="P20" i="11"/>
  <c r="F20" i="11"/>
  <c r="H20" i="11"/>
  <c r="G20" i="11"/>
  <c r="N20" i="11"/>
  <c r="L20" i="11"/>
  <c r="K20" i="11"/>
  <c r="J20" i="11"/>
  <c r="I20" i="11"/>
  <c r="M20" i="11"/>
  <c r="B20" i="11"/>
  <c r="C20" i="11"/>
  <c r="D20" i="11"/>
  <c r="A21" i="11"/>
  <c r="AW462" i="2"/>
  <c r="AV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A462" i="2"/>
  <c r="AU462" i="2" s="1"/>
  <c r="F21" i="11" l="1"/>
  <c r="G21" i="11"/>
  <c r="P21" i="11"/>
  <c r="N21" i="11"/>
  <c r="O21" i="11"/>
  <c r="H21" i="11"/>
  <c r="L21" i="11"/>
  <c r="J21" i="11"/>
  <c r="I21" i="11"/>
  <c r="K21" i="11"/>
  <c r="M21" i="11"/>
  <c r="B21" i="11"/>
  <c r="C21" i="11"/>
  <c r="D21" i="11"/>
  <c r="A22" i="11"/>
  <c r="B462" i="2"/>
  <c r="AT462" i="2"/>
  <c r="AZ461" i="1"/>
  <c r="AY461" i="1"/>
  <c r="F22" i="11" l="1"/>
  <c r="H22" i="11"/>
  <c r="O22" i="11"/>
  <c r="N22" i="11"/>
  <c r="P22" i="11"/>
  <c r="G22" i="11"/>
  <c r="M22" i="11"/>
  <c r="K22" i="11"/>
  <c r="L22" i="11"/>
  <c r="J22" i="11"/>
  <c r="I22" i="11"/>
  <c r="C22" i="11"/>
  <c r="D22" i="11"/>
  <c r="B22" i="11"/>
  <c r="A23" i="11"/>
  <c r="AW461" i="2"/>
  <c r="AV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A461" i="2"/>
  <c r="AU461" i="2" s="1"/>
  <c r="BK459" i="1"/>
  <c r="BJ459" i="1"/>
  <c r="BI459" i="1"/>
  <c r="AW460" i="2"/>
  <c r="AV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A460" i="2"/>
  <c r="B460" i="2" s="1"/>
  <c r="AZ460" i="1"/>
  <c r="AY460" i="1"/>
  <c r="AZ459" i="1"/>
  <c r="AY459" i="1"/>
  <c r="AW459" i="2"/>
  <c r="AV459" i="2"/>
  <c r="AY466" i="2" s="1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A459" i="2"/>
  <c r="AU459" i="2" s="1"/>
  <c r="AZ458" i="1"/>
  <c r="AY458" i="1"/>
  <c r="AW458" i="2"/>
  <c r="AV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A458" i="2"/>
  <c r="AU458" i="2" s="1"/>
  <c r="F23" i="11" l="1"/>
  <c r="O23" i="11"/>
  <c r="H23" i="11"/>
  <c r="P23" i="11"/>
  <c r="G23" i="11"/>
  <c r="N23" i="11"/>
  <c r="J23" i="11"/>
  <c r="M23" i="11"/>
  <c r="K23" i="11"/>
  <c r="I23" i="11"/>
  <c r="L23" i="11"/>
  <c r="D23" i="11"/>
  <c r="B23" i="11"/>
  <c r="C23" i="11"/>
  <c r="A24" i="11"/>
  <c r="AT459" i="2"/>
  <c r="AT460" i="2"/>
  <c r="AT461" i="2"/>
  <c r="B461" i="2"/>
  <c r="AU460" i="2"/>
  <c r="B459" i="2"/>
  <c r="B458" i="2"/>
  <c r="AT458" i="2"/>
  <c r="AZ457" i="1"/>
  <c r="AY457" i="1"/>
  <c r="O24" i="11" l="1"/>
  <c r="H24" i="11"/>
  <c r="P24" i="11"/>
  <c r="F24" i="11"/>
  <c r="G24" i="11"/>
  <c r="N24" i="11"/>
  <c r="K24" i="11"/>
  <c r="J24" i="11"/>
  <c r="L24" i="11"/>
  <c r="M24" i="11"/>
  <c r="I24" i="11"/>
  <c r="B24" i="11"/>
  <c r="C24" i="11"/>
  <c r="D24" i="11"/>
  <c r="A25" i="11"/>
  <c r="AW457" i="2"/>
  <c r="AV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A457" i="2"/>
  <c r="AU457" i="2" s="1"/>
  <c r="G25" i="11" l="1"/>
  <c r="N25" i="11"/>
  <c r="H25" i="11"/>
  <c r="O25" i="11"/>
  <c r="P25" i="11"/>
  <c r="F25" i="11"/>
  <c r="L25" i="11"/>
  <c r="J25" i="11"/>
  <c r="I25" i="11"/>
  <c r="M25" i="11"/>
  <c r="K25" i="11"/>
  <c r="B25" i="11"/>
  <c r="C25" i="11"/>
  <c r="D25" i="11"/>
  <c r="A26" i="11"/>
  <c r="B457" i="2"/>
  <c r="AT457" i="2"/>
  <c r="AW456" i="2"/>
  <c r="AV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A456" i="2"/>
  <c r="AT456" i="2" s="1"/>
  <c r="AZ456" i="1"/>
  <c r="AY456" i="1"/>
  <c r="H26" i="11" l="1"/>
  <c r="G26" i="11"/>
  <c r="N26" i="11"/>
  <c r="F26" i="11"/>
  <c r="P26" i="11"/>
  <c r="O26" i="11"/>
  <c r="M26" i="11"/>
  <c r="K26" i="11"/>
  <c r="L26" i="11"/>
  <c r="J26" i="11"/>
  <c r="I26" i="11"/>
  <c r="C26" i="11"/>
  <c r="D26" i="11"/>
  <c r="B26" i="11"/>
  <c r="A27" i="11"/>
  <c r="AU456" i="2"/>
  <c r="B456" i="2"/>
  <c r="AW455" i="2"/>
  <c r="AV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A455" i="2"/>
  <c r="AT455" i="2" s="1"/>
  <c r="BH445" i="1"/>
  <c r="BH452" i="1"/>
  <c r="H27" i="11" l="1"/>
  <c r="O27" i="11"/>
  <c r="F27" i="11"/>
  <c r="P27" i="11"/>
  <c r="G27" i="11"/>
  <c r="N27" i="11"/>
  <c r="J27" i="11"/>
  <c r="M27" i="11"/>
  <c r="K27" i="11"/>
  <c r="I27" i="11"/>
  <c r="L27" i="11"/>
  <c r="D27" i="11"/>
  <c r="B27" i="11"/>
  <c r="C27" i="11"/>
  <c r="A28" i="11"/>
  <c r="AU455" i="2"/>
  <c r="B455" i="2"/>
  <c r="AZ455" i="1"/>
  <c r="AY455" i="1"/>
  <c r="O28" i="11" l="1"/>
  <c r="P28" i="11"/>
  <c r="F28" i="11"/>
  <c r="H28" i="11"/>
  <c r="G28" i="11"/>
  <c r="N28" i="11"/>
  <c r="L28" i="11"/>
  <c r="K28" i="11"/>
  <c r="I28" i="11"/>
  <c r="M28" i="11"/>
  <c r="J28" i="11"/>
  <c r="B28" i="11"/>
  <c r="C28" i="11"/>
  <c r="D28" i="11"/>
  <c r="A29" i="11"/>
  <c r="AZ454" i="1"/>
  <c r="AY454" i="1"/>
  <c r="AW454" i="2"/>
  <c r="AV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A454" i="2"/>
  <c r="B454" i="2" s="1"/>
  <c r="F29" i="11" l="1"/>
  <c r="H29" i="11"/>
  <c r="G29" i="11"/>
  <c r="N29" i="11"/>
  <c r="O29" i="11"/>
  <c r="P29" i="11"/>
  <c r="L29" i="11"/>
  <c r="J29" i="11"/>
  <c r="I29" i="11"/>
  <c r="K29" i="11"/>
  <c r="M29" i="11"/>
  <c r="B29" i="11"/>
  <c r="C29" i="11"/>
  <c r="D29" i="11"/>
  <c r="A30" i="11"/>
  <c r="AT454" i="2"/>
  <c r="AU454" i="2"/>
  <c r="AZ453" i="1"/>
  <c r="AY453" i="1"/>
  <c r="F30" i="11" l="1"/>
  <c r="H30" i="11"/>
  <c r="O30" i="11"/>
  <c r="G30" i="11"/>
  <c r="P30" i="11"/>
  <c r="N30" i="11"/>
  <c r="M30" i="11"/>
  <c r="K30" i="11"/>
  <c r="L30" i="11"/>
  <c r="J30" i="11"/>
  <c r="I30" i="11"/>
  <c r="C30" i="11"/>
  <c r="D30" i="11"/>
  <c r="B30" i="11"/>
  <c r="A31" i="11"/>
  <c r="AZ452" i="2"/>
  <c r="BA452" i="2" s="1"/>
  <c r="AX452" i="2"/>
  <c r="AW453" i="2"/>
  <c r="AV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A453" i="2"/>
  <c r="AT453" i="2" s="1"/>
  <c r="BK452" i="1"/>
  <c r="BJ452" i="1"/>
  <c r="BI452" i="1"/>
  <c r="O31" i="11" l="1"/>
  <c r="P31" i="11"/>
  <c r="F31" i="11"/>
  <c r="G31" i="11"/>
  <c r="N31" i="11"/>
  <c r="H31" i="11"/>
  <c r="J31" i="11"/>
  <c r="M31" i="11"/>
  <c r="K31" i="11"/>
  <c r="I31" i="11"/>
  <c r="L31" i="11"/>
  <c r="D31" i="11"/>
  <c r="B31" i="11"/>
  <c r="C31" i="11"/>
  <c r="A32" i="11"/>
  <c r="AU453" i="2"/>
  <c r="B453" i="2"/>
  <c r="AZ452" i="1"/>
  <c r="AY452" i="1"/>
  <c r="AW452" i="2"/>
  <c r="AV452" i="2"/>
  <c r="AY459" i="2" s="1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A452" i="2"/>
  <c r="AU452" i="2" s="1"/>
  <c r="O32" i="11" l="1"/>
  <c r="P32" i="11"/>
  <c r="H32" i="11"/>
  <c r="G32" i="11"/>
  <c r="N32" i="11"/>
  <c r="F32" i="11"/>
  <c r="K32" i="11"/>
  <c r="J32" i="11"/>
  <c r="L32" i="11"/>
  <c r="M32" i="11"/>
  <c r="I32" i="11"/>
  <c r="B32" i="11"/>
  <c r="C32" i="11"/>
  <c r="D32" i="11"/>
  <c r="A33" i="11"/>
  <c r="B452" i="2"/>
  <c r="AT452" i="2"/>
  <c r="AZ451" i="1"/>
  <c r="AY451" i="1"/>
  <c r="AW451" i="2"/>
  <c r="AV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A451" i="2"/>
  <c r="B451" i="2" s="1"/>
  <c r="AW450" i="2"/>
  <c r="AV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A450" i="2"/>
  <c r="AU450" i="2" s="1"/>
  <c r="AZ450" i="1"/>
  <c r="AY450" i="1"/>
  <c r="O33" i="11" l="1"/>
  <c r="H33" i="11"/>
  <c r="P33" i="11"/>
  <c r="N33" i="11"/>
  <c r="G33" i="11"/>
  <c r="F33" i="11"/>
  <c r="L33" i="11"/>
  <c r="J33" i="11"/>
  <c r="I33" i="11"/>
  <c r="M33" i="11"/>
  <c r="K33" i="11"/>
  <c r="B33" i="11"/>
  <c r="C33" i="11"/>
  <c r="D33" i="11"/>
  <c r="A34" i="11"/>
  <c r="AT451" i="2"/>
  <c r="AU451" i="2"/>
  <c r="B450" i="2"/>
  <c r="AT450" i="2"/>
  <c r="AZ445" i="2"/>
  <c r="BA445" i="2" s="1"/>
  <c r="AX445" i="2"/>
  <c r="F34" i="11" l="1"/>
  <c r="P34" i="11"/>
  <c r="N34" i="11"/>
  <c r="H34" i="11"/>
  <c r="O34" i="11"/>
  <c r="G34" i="11"/>
  <c r="M34" i="11"/>
  <c r="K34" i="11"/>
  <c r="L34" i="11"/>
  <c r="J34" i="11"/>
  <c r="I34" i="11"/>
  <c r="C34" i="11"/>
  <c r="D34" i="11"/>
  <c r="B34" i="11"/>
  <c r="A35" i="11"/>
  <c r="AW449" i="2"/>
  <c r="AV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A449" i="2"/>
  <c r="AU449" i="2" s="1"/>
  <c r="AZ449" i="1"/>
  <c r="AY449" i="1"/>
  <c r="O35" i="11" l="1"/>
  <c r="F35" i="11"/>
  <c r="H35" i="11"/>
  <c r="P35" i="11"/>
  <c r="G35" i="11"/>
  <c r="N35" i="11"/>
  <c r="J35" i="11"/>
  <c r="M35" i="11"/>
  <c r="K35" i="11"/>
  <c r="I35" i="11"/>
  <c r="L35" i="11"/>
  <c r="D35" i="11"/>
  <c r="B35" i="11"/>
  <c r="C35" i="11"/>
  <c r="A36" i="11"/>
  <c r="AT449" i="2"/>
  <c r="B449" i="2"/>
  <c r="AW448" i="2"/>
  <c r="AV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A448" i="2"/>
  <c r="B448" i="2" s="1"/>
  <c r="AZ448" i="1"/>
  <c r="AY448" i="1"/>
  <c r="O36" i="11" l="1"/>
  <c r="F36" i="11"/>
  <c r="H36" i="11"/>
  <c r="P36" i="11"/>
  <c r="G36" i="11"/>
  <c r="N36" i="11"/>
  <c r="I36" i="11"/>
  <c r="M36" i="11"/>
  <c r="L36" i="11"/>
  <c r="K36" i="11"/>
  <c r="J36" i="11"/>
  <c r="B36" i="11"/>
  <c r="C36" i="11"/>
  <c r="D36" i="11"/>
  <c r="A37" i="11"/>
  <c r="AT448" i="2"/>
  <c r="AU448" i="2"/>
  <c r="AZ447" i="1"/>
  <c r="AY447" i="1"/>
  <c r="F37" i="11" l="1"/>
  <c r="N37" i="11"/>
  <c r="O37" i="11"/>
  <c r="H37" i="11"/>
  <c r="P37" i="11"/>
  <c r="G37" i="11"/>
  <c r="L37" i="11"/>
  <c r="J37" i="11"/>
  <c r="I37" i="11"/>
  <c r="K37" i="11"/>
  <c r="M37" i="11"/>
  <c r="B37" i="11"/>
  <c r="C37" i="11"/>
  <c r="D37" i="11"/>
  <c r="A38" i="11"/>
  <c r="AW447" i="2"/>
  <c r="AV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A447" i="2"/>
  <c r="AU447" i="2" s="1"/>
  <c r="F38" i="11" l="1"/>
  <c r="O38" i="11"/>
  <c r="N38" i="11"/>
  <c r="H38" i="11"/>
  <c r="G38" i="11"/>
  <c r="P38" i="11"/>
  <c r="M38" i="11"/>
  <c r="K38" i="11"/>
  <c r="L38" i="11"/>
  <c r="J38" i="11"/>
  <c r="I38" i="11"/>
  <c r="C38" i="11"/>
  <c r="D38" i="11"/>
  <c r="B38" i="11"/>
  <c r="A39" i="11"/>
  <c r="B447" i="2"/>
  <c r="AT447" i="2"/>
  <c r="F39" i="11" l="1"/>
  <c r="O39" i="11"/>
  <c r="H39" i="11"/>
  <c r="P39" i="11"/>
  <c r="G39" i="11"/>
  <c r="N39" i="11"/>
  <c r="J39" i="11"/>
  <c r="M39" i="11"/>
  <c r="K39" i="11"/>
  <c r="I39" i="11"/>
  <c r="L39" i="11"/>
  <c r="D39" i="11"/>
  <c r="B39" i="11"/>
  <c r="C39" i="11"/>
  <c r="A40" i="11"/>
  <c r="AZ438" i="2"/>
  <c r="BA438" i="2" s="1"/>
  <c r="AW446" i="2"/>
  <c r="AV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A446" i="2"/>
  <c r="AT446" i="2" s="1"/>
  <c r="AZ446" i="1"/>
  <c r="AY446" i="1"/>
  <c r="O40" i="11" l="1"/>
  <c r="H40" i="11"/>
  <c r="P40" i="11"/>
  <c r="G40" i="11"/>
  <c r="N40" i="11"/>
  <c r="F40" i="11"/>
  <c r="K40" i="11"/>
  <c r="J40" i="11"/>
  <c r="L40" i="11"/>
  <c r="M40" i="11"/>
  <c r="I40" i="11"/>
  <c r="B40" i="11"/>
  <c r="C40" i="11"/>
  <c r="D40" i="11"/>
  <c r="A41" i="11"/>
  <c r="AU446" i="2"/>
  <c r="B446" i="2"/>
  <c r="AW445" i="2"/>
  <c r="AV445" i="2"/>
  <c r="AY452" i="2" s="1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A445" i="2"/>
  <c r="B445" i="2" s="1"/>
  <c r="BK445" i="1"/>
  <c r="BJ445" i="1"/>
  <c r="BI445" i="1"/>
  <c r="AZ445" i="1"/>
  <c r="AY445" i="1"/>
  <c r="AZ444" i="1"/>
  <c r="AY444" i="1"/>
  <c r="AW444" i="2"/>
  <c r="AV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A444" i="2"/>
  <c r="AT444" i="2" s="1"/>
  <c r="AW443" i="2"/>
  <c r="AV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A443" i="2"/>
  <c r="B443" i="2" s="1"/>
  <c r="AZ443" i="1"/>
  <c r="AY443" i="1"/>
  <c r="N41" i="11" l="1"/>
  <c r="H41" i="11"/>
  <c r="O41" i="11"/>
  <c r="P41" i="11"/>
  <c r="F41" i="11"/>
  <c r="G41" i="11"/>
  <c r="L41" i="11"/>
  <c r="J41" i="11"/>
  <c r="I41" i="11"/>
  <c r="M41" i="11"/>
  <c r="K41" i="11"/>
  <c r="B41" i="11"/>
  <c r="C41" i="11"/>
  <c r="D41" i="11"/>
  <c r="A42" i="11"/>
  <c r="AU445" i="2"/>
  <c r="AT445" i="2"/>
  <c r="B444" i="2"/>
  <c r="AU444" i="2"/>
  <c r="AT443" i="2"/>
  <c r="AU443" i="2"/>
  <c r="AW442" i="2"/>
  <c r="AV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A442" i="2"/>
  <c r="B442" i="2" s="1"/>
  <c r="AZ442" i="1"/>
  <c r="AY442" i="1"/>
  <c r="F42" i="11" l="1"/>
  <c r="H42" i="11"/>
  <c r="N42" i="11"/>
  <c r="O42" i="11"/>
  <c r="G42" i="11"/>
  <c r="P42" i="11"/>
  <c r="M42" i="11"/>
  <c r="K42" i="11"/>
  <c r="L42" i="11"/>
  <c r="J42" i="11"/>
  <c r="I42" i="11"/>
  <c r="C42" i="11"/>
  <c r="D42" i="11"/>
  <c r="B42" i="11"/>
  <c r="A43" i="11"/>
  <c r="AT442" i="2"/>
  <c r="AU442" i="2"/>
  <c r="AX438" i="2"/>
  <c r="O43" i="11" l="1"/>
  <c r="F43" i="11"/>
  <c r="H43" i="11"/>
  <c r="P43" i="11"/>
  <c r="G43" i="11"/>
  <c r="N43" i="11"/>
  <c r="M43" i="11"/>
  <c r="K43" i="11"/>
  <c r="I43" i="11"/>
  <c r="L43" i="11"/>
  <c r="J43" i="11"/>
  <c r="D43" i="11"/>
  <c r="B43" i="11"/>
  <c r="C43" i="11"/>
  <c r="A44" i="11"/>
  <c r="AW441" i="2"/>
  <c r="AV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A441" i="2"/>
  <c r="AT441" i="2" s="1"/>
  <c r="AZ441" i="1"/>
  <c r="AY441" i="1"/>
  <c r="O44" i="11" l="1"/>
  <c r="F44" i="11"/>
  <c r="H44" i="11"/>
  <c r="P44" i="11"/>
  <c r="G44" i="11"/>
  <c r="N44" i="11"/>
  <c r="I44" i="11"/>
  <c r="K44" i="11"/>
  <c r="J44" i="11"/>
  <c r="M44" i="11"/>
  <c r="L44" i="11"/>
  <c r="B44" i="11"/>
  <c r="C44" i="11"/>
  <c r="D44" i="11"/>
  <c r="A45" i="11"/>
  <c r="AU441" i="2"/>
  <c r="B441" i="2"/>
  <c r="F45" i="11" l="1"/>
  <c r="O45" i="11"/>
  <c r="P45" i="11"/>
  <c r="N45" i="11"/>
  <c r="H45" i="11"/>
  <c r="G45" i="11"/>
  <c r="L45" i="11"/>
  <c r="I45" i="11"/>
  <c r="J45" i="11"/>
  <c r="M45" i="11"/>
  <c r="K45" i="11"/>
  <c r="B45" i="11"/>
  <c r="C45" i="11"/>
  <c r="D45" i="11"/>
  <c r="A46" i="11"/>
  <c r="AZ440" i="1"/>
  <c r="AY440" i="1"/>
  <c r="P46" i="11" l="1"/>
  <c r="F46" i="11"/>
  <c r="G46" i="11"/>
  <c r="H46" i="11"/>
  <c r="O46" i="11"/>
  <c r="N46" i="11"/>
  <c r="M46" i="11"/>
  <c r="K46" i="11"/>
  <c r="L46" i="11"/>
  <c r="J46" i="11"/>
  <c r="I46" i="11"/>
  <c r="C46" i="11"/>
  <c r="D46" i="11"/>
  <c r="B46" i="11"/>
  <c r="A47" i="11"/>
  <c r="AZ431" i="2"/>
  <c r="BA431" i="2" s="1"/>
  <c r="AW440" i="2"/>
  <c r="AV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A440" i="2"/>
  <c r="AT440" i="2" s="1"/>
  <c r="O47" i="11" l="1"/>
  <c r="H47" i="11"/>
  <c r="G47" i="11"/>
  <c r="F47" i="11"/>
  <c r="P47" i="11"/>
  <c r="N47" i="11"/>
  <c r="M47" i="11"/>
  <c r="K47" i="11"/>
  <c r="I47" i="11"/>
  <c r="J47" i="11"/>
  <c r="L47" i="11"/>
  <c r="D47" i="11"/>
  <c r="B47" i="11"/>
  <c r="C47" i="11"/>
  <c r="A48" i="11"/>
  <c r="B440" i="2"/>
  <c r="AU440" i="2"/>
  <c r="O48" i="11" l="1"/>
  <c r="H48" i="11"/>
  <c r="G48" i="11"/>
  <c r="P48" i="11"/>
  <c r="N48" i="11"/>
  <c r="F48" i="11"/>
  <c r="K48" i="11"/>
  <c r="J48" i="11"/>
  <c r="I48" i="11"/>
  <c r="M48" i="11"/>
  <c r="L48" i="11"/>
  <c r="B48" i="11"/>
  <c r="C48" i="11"/>
  <c r="D48" i="11"/>
  <c r="A49" i="11"/>
  <c r="AZ439" i="1"/>
  <c r="AY439" i="1"/>
  <c r="P49" i="11" l="1"/>
  <c r="H49" i="11"/>
  <c r="N49" i="11"/>
  <c r="O49" i="11"/>
  <c r="G49" i="11"/>
  <c r="F49" i="11"/>
  <c r="L49" i="11"/>
  <c r="I49" i="11"/>
  <c r="M49" i="11"/>
  <c r="J49" i="11"/>
  <c r="K49" i="11"/>
  <c r="B49" i="11"/>
  <c r="C49" i="11"/>
  <c r="D49" i="11"/>
  <c r="A50" i="11"/>
  <c r="AW439" i="2"/>
  <c r="AV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A439" i="2"/>
  <c r="AU439" i="2" s="1"/>
  <c r="BK438" i="1"/>
  <c r="BJ438" i="1"/>
  <c r="BI438" i="1"/>
  <c r="AZ438" i="1"/>
  <c r="AY438" i="1"/>
  <c r="AW438" i="2"/>
  <c r="AV438" i="2"/>
  <c r="AY445" i="2" s="1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A438" i="2"/>
  <c r="AU438" i="2" s="1"/>
  <c r="AW437" i="2"/>
  <c r="AV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A437" i="2"/>
  <c r="B437" i="2" s="1"/>
  <c r="AZ437" i="1"/>
  <c r="AY437" i="1"/>
  <c r="AW436" i="2"/>
  <c r="AV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A436" i="2"/>
  <c r="AU436" i="2" s="1"/>
  <c r="AZ436" i="1"/>
  <c r="AY436" i="1"/>
  <c r="F50" i="11" l="1"/>
  <c r="P50" i="11"/>
  <c r="N50" i="11"/>
  <c r="H50" i="11"/>
  <c r="O50" i="11"/>
  <c r="G50" i="11"/>
  <c r="M50" i="11"/>
  <c r="K50" i="11"/>
  <c r="L50" i="11"/>
  <c r="J50" i="11"/>
  <c r="I50" i="11"/>
  <c r="C50" i="11"/>
  <c r="D50" i="11"/>
  <c r="B50" i="11"/>
  <c r="A51" i="11"/>
  <c r="AT439" i="2"/>
  <c r="B439" i="2"/>
  <c r="AT438" i="2"/>
  <c r="B438" i="2"/>
  <c r="AT437" i="2"/>
  <c r="AU437" i="2"/>
  <c r="B436" i="2"/>
  <c r="AT436" i="2"/>
  <c r="AZ435" i="1"/>
  <c r="AY435" i="1"/>
  <c r="AW435" i="2"/>
  <c r="AV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A435" i="2"/>
  <c r="AU435" i="2" s="1"/>
  <c r="BK431" i="1"/>
  <c r="BJ431" i="1"/>
  <c r="BI431" i="1"/>
  <c r="AZ434" i="1"/>
  <c r="AY434" i="1"/>
  <c r="AW434" i="2"/>
  <c r="AV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A434" i="2"/>
  <c r="AU434" i="2" s="1"/>
  <c r="AW433" i="2"/>
  <c r="AV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A433" i="2"/>
  <c r="AU433" i="2" s="1"/>
  <c r="AZ433" i="1"/>
  <c r="AY433" i="1"/>
  <c r="AZ432" i="1"/>
  <c r="AY432" i="1"/>
  <c r="AX431" i="2"/>
  <c r="AW432" i="2"/>
  <c r="AV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A432" i="2"/>
  <c r="AU432" i="2" s="1"/>
  <c r="O51" i="11" l="1"/>
  <c r="F51" i="11"/>
  <c r="H51" i="11"/>
  <c r="G51" i="11"/>
  <c r="P51" i="11"/>
  <c r="N51" i="11"/>
  <c r="M51" i="11"/>
  <c r="K51" i="11"/>
  <c r="I51" i="11"/>
  <c r="L51" i="11"/>
  <c r="J51" i="11"/>
  <c r="D51" i="11"/>
  <c r="B51" i="11"/>
  <c r="C51" i="11"/>
  <c r="A52" i="11"/>
  <c r="AT435" i="2"/>
  <c r="B435" i="2"/>
  <c r="AT434" i="2"/>
  <c r="B434" i="2"/>
  <c r="AT433" i="2"/>
  <c r="B433" i="2"/>
  <c r="B432" i="2"/>
  <c r="AT432" i="2"/>
  <c r="AZ431" i="1"/>
  <c r="AY431" i="1"/>
  <c r="O52" i="11" l="1"/>
  <c r="F52" i="11"/>
  <c r="H52" i="11"/>
  <c r="G52" i="11"/>
  <c r="P52" i="11"/>
  <c r="N52" i="11"/>
  <c r="I52" i="11"/>
  <c r="M52" i="11"/>
  <c r="L52" i="11"/>
  <c r="K52" i="11"/>
  <c r="J52" i="11"/>
  <c r="B52" i="11"/>
  <c r="C52" i="11"/>
  <c r="D52" i="11"/>
  <c r="A53" i="11"/>
  <c r="AW431" i="2"/>
  <c r="AV431" i="2"/>
  <c r="AY438" i="2" s="1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A431" i="2"/>
  <c r="AU431" i="2" s="1"/>
  <c r="AZ430" i="1"/>
  <c r="AY430" i="1"/>
  <c r="AW430" i="2"/>
  <c r="AV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A430" i="2"/>
  <c r="AU430" i="2" s="1"/>
  <c r="AZ429" i="1"/>
  <c r="AY429" i="1"/>
  <c r="AW429" i="2"/>
  <c r="AV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A429" i="2"/>
  <c r="B429" i="2" s="1"/>
  <c r="AW428" i="2"/>
  <c r="AV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A428" i="2"/>
  <c r="B428" i="2" s="1"/>
  <c r="AZ428" i="1"/>
  <c r="AY428" i="1"/>
  <c r="BJ11" i="1"/>
  <c r="BJ18" i="1"/>
  <c r="BJ25" i="1"/>
  <c r="BJ32" i="1"/>
  <c r="BJ39" i="1"/>
  <c r="BJ46" i="1"/>
  <c r="BJ53" i="1"/>
  <c r="BJ60" i="1"/>
  <c r="BJ67" i="1"/>
  <c r="BJ74" i="1"/>
  <c r="BJ81" i="1"/>
  <c r="BJ88" i="1"/>
  <c r="BJ95" i="1"/>
  <c r="BJ102" i="1"/>
  <c r="BJ109" i="1"/>
  <c r="BJ116" i="1"/>
  <c r="BJ123" i="1"/>
  <c r="BJ130" i="1"/>
  <c r="BJ137" i="1"/>
  <c r="BJ144" i="1"/>
  <c r="BJ151" i="1"/>
  <c r="BJ158" i="1"/>
  <c r="BJ165" i="1"/>
  <c r="BJ172" i="1"/>
  <c r="BJ179" i="1"/>
  <c r="BJ186" i="1"/>
  <c r="BJ193" i="1"/>
  <c r="BJ200" i="1"/>
  <c r="BJ207" i="1"/>
  <c r="BJ214" i="1"/>
  <c r="BJ221" i="1"/>
  <c r="BJ228" i="1"/>
  <c r="BJ235" i="1"/>
  <c r="BJ242" i="1"/>
  <c r="BJ249" i="1"/>
  <c r="BJ256" i="1"/>
  <c r="BJ263" i="1"/>
  <c r="BJ270" i="1"/>
  <c r="BJ277" i="1"/>
  <c r="BJ284" i="1"/>
  <c r="BJ291" i="1"/>
  <c r="BJ298" i="1"/>
  <c r="BJ305" i="1"/>
  <c r="BJ312" i="1"/>
  <c r="BJ319" i="1"/>
  <c r="BJ326" i="1"/>
  <c r="BJ333" i="1"/>
  <c r="BJ340" i="1"/>
  <c r="BJ347" i="1"/>
  <c r="BJ354" i="1"/>
  <c r="BJ361" i="1"/>
  <c r="BJ368" i="1"/>
  <c r="BJ375" i="1"/>
  <c r="BK424" i="1"/>
  <c r="BK403" i="1"/>
  <c r="BK396" i="1"/>
  <c r="BK389" i="1"/>
  <c r="BK382" i="1"/>
  <c r="BK375" i="1"/>
  <c r="BK368" i="1"/>
  <c r="BK361" i="1"/>
  <c r="BK354" i="1"/>
  <c r="E52" i="11" s="1"/>
  <c r="BK347" i="1"/>
  <c r="E51" i="11" s="1"/>
  <c r="BK340" i="1"/>
  <c r="E50" i="11" s="1"/>
  <c r="BK333" i="1"/>
  <c r="E49" i="11" s="1"/>
  <c r="BK326" i="1"/>
  <c r="E48" i="11" s="1"/>
  <c r="BK319" i="1"/>
  <c r="E47" i="11" s="1"/>
  <c r="BK312" i="1"/>
  <c r="E46" i="11" s="1"/>
  <c r="BK305" i="1"/>
  <c r="E45" i="11" s="1"/>
  <c r="BK298" i="1"/>
  <c r="E44" i="11" s="1"/>
  <c r="BK291" i="1"/>
  <c r="E43" i="11" s="1"/>
  <c r="BK284" i="1"/>
  <c r="E42" i="11" s="1"/>
  <c r="BK277" i="1"/>
  <c r="E41" i="11" s="1"/>
  <c r="BK270" i="1"/>
  <c r="E40" i="11" s="1"/>
  <c r="BK263" i="1"/>
  <c r="E39" i="11" s="1"/>
  <c r="BK256" i="1"/>
  <c r="E38" i="11" s="1"/>
  <c r="BK249" i="1"/>
  <c r="E37" i="11" s="1"/>
  <c r="BK242" i="1"/>
  <c r="E36" i="11" s="1"/>
  <c r="BK235" i="1"/>
  <c r="E35" i="11" s="1"/>
  <c r="BK228" i="1"/>
  <c r="E34" i="11" s="1"/>
  <c r="BK221" i="1"/>
  <c r="E33" i="11" s="1"/>
  <c r="BK214" i="1"/>
  <c r="E32" i="11" s="1"/>
  <c r="BK207" i="1"/>
  <c r="E31" i="11" s="1"/>
  <c r="BK200" i="1"/>
  <c r="E30" i="11" s="1"/>
  <c r="BK193" i="1"/>
  <c r="E29" i="11" s="1"/>
  <c r="BK186" i="1"/>
  <c r="E28" i="11" s="1"/>
  <c r="BK179" i="1"/>
  <c r="E27" i="11" s="1"/>
  <c r="BK172" i="1"/>
  <c r="E26" i="11" s="1"/>
  <c r="BK165" i="1"/>
  <c r="E25" i="11" s="1"/>
  <c r="BK158" i="1"/>
  <c r="E24" i="11" s="1"/>
  <c r="BK151" i="1"/>
  <c r="E23" i="11" s="1"/>
  <c r="BK144" i="1"/>
  <c r="E22" i="11" s="1"/>
  <c r="BK137" i="1"/>
  <c r="E21" i="11" s="1"/>
  <c r="BK130" i="1"/>
  <c r="E20" i="11" s="1"/>
  <c r="BK123" i="1"/>
  <c r="E19" i="11" s="1"/>
  <c r="BK116" i="1"/>
  <c r="E18" i="11" s="1"/>
  <c r="BK109" i="1"/>
  <c r="E17" i="11" s="1"/>
  <c r="BK102" i="1"/>
  <c r="E16" i="11" s="1"/>
  <c r="BK95" i="1"/>
  <c r="E15" i="11" s="1"/>
  <c r="BK88" i="1"/>
  <c r="E14" i="11" s="1"/>
  <c r="BK81" i="1"/>
  <c r="E13" i="11" s="1"/>
  <c r="BK74" i="1"/>
  <c r="E12" i="11" s="1"/>
  <c r="BK67" i="1"/>
  <c r="E11" i="11" s="1"/>
  <c r="BK60" i="1"/>
  <c r="E10" i="11" s="1"/>
  <c r="BK53" i="1"/>
  <c r="E9" i="11" s="1"/>
  <c r="BK46" i="1"/>
  <c r="E8" i="11" s="1"/>
  <c r="BK39" i="1"/>
  <c r="E7" i="11" s="1"/>
  <c r="BK32" i="1"/>
  <c r="E6" i="11" s="1"/>
  <c r="BK25" i="1"/>
  <c r="E5" i="11" s="1"/>
  <c r="BK18" i="1"/>
  <c r="E4" i="11" s="1"/>
  <c r="BK11" i="1"/>
  <c r="E3" i="11" s="1"/>
  <c r="S3" i="11" s="1"/>
  <c r="T3" i="11" s="1"/>
  <c r="BJ382" i="1"/>
  <c r="BJ389" i="1"/>
  <c r="BJ396" i="1"/>
  <c r="BJ403" i="1"/>
  <c r="BJ410" i="1"/>
  <c r="BJ417" i="1"/>
  <c r="BJ424" i="1"/>
  <c r="F53" i="11" l="1"/>
  <c r="P53" i="11"/>
  <c r="N53" i="11"/>
  <c r="O53" i="11"/>
  <c r="H53" i="11"/>
  <c r="G53" i="11"/>
  <c r="L53" i="11"/>
  <c r="I53" i="11"/>
  <c r="K53" i="11"/>
  <c r="J53" i="11"/>
  <c r="M53" i="11"/>
  <c r="E53" i="11"/>
  <c r="B53" i="11"/>
  <c r="C53" i="11"/>
  <c r="D53" i="11"/>
  <c r="A54" i="11"/>
  <c r="AT431" i="2"/>
  <c r="B431" i="2"/>
  <c r="AT430" i="2"/>
  <c r="B430" i="2"/>
  <c r="AT429" i="2"/>
  <c r="AU429" i="2"/>
  <c r="AT428" i="2"/>
  <c r="AU428" i="2"/>
  <c r="AZ424" i="2"/>
  <c r="BA424" i="2" s="1"/>
  <c r="AW427" i="2"/>
  <c r="AV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A427" i="2"/>
  <c r="AU427" i="2" s="1"/>
  <c r="AZ427" i="1"/>
  <c r="AY427" i="1"/>
  <c r="AZ426" i="1"/>
  <c r="AY426" i="1"/>
  <c r="AW426" i="2"/>
  <c r="AV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A426" i="2"/>
  <c r="AU426" i="2" s="1"/>
  <c r="BI424" i="1"/>
  <c r="AZ425" i="1"/>
  <c r="AY425" i="1"/>
  <c r="AT410" i="1"/>
  <c r="AX424" i="2"/>
  <c r="AW425" i="2"/>
  <c r="AV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A425" i="2"/>
  <c r="AU425" i="2" s="1"/>
  <c r="AZ424" i="1"/>
  <c r="AY424" i="1"/>
  <c r="AW424" i="2"/>
  <c r="AV424" i="2"/>
  <c r="AY431" i="2" s="1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A424" i="2"/>
  <c r="B424" i="2" s="1"/>
  <c r="AW423" i="2"/>
  <c r="AV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A423" i="2"/>
  <c r="B423" i="2" s="1"/>
  <c r="AZ423" i="1"/>
  <c r="AY423" i="1"/>
  <c r="AZ422" i="1"/>
  <c r="AY422" i="1"/>
  <c r="AW422" i="2"/>
  <c r="AV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A422" i="2"/>
  <c r="B422" i="2" s="1"/>
  <c r="AW421" i="2"/>
  <c r="AV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A421" i="2"/>
  <c r="AT421" i="2" s="1"/>
  <c r="AZ421" i="1"/>
  <c r="AY421" i="1"/>
  <c r="AS411" i="1"/>
  <c r="AS410" i="1"/>
  <c r="B411" i="1"/>
  <c r="F54" i="11" l="1"/>
  <c r="P54" i="11"/>
  <c r="O54" i="11"/>
  <c r="N54" i="11"/>
  <c r="H54" i="11"/>
  <c r="G54" i="11"/>
  <c r="M54" i="11"/>
  <c r="K54" i="11"/>
  <c r="L54" i="11"/>
  <c r="I54" i="11"/>
  <c r="J54" i="11"/>
  <c r="E54" i="11"/>
  <c r="C54" i="11"/>
  <c r="D54" i="11"/>
  <c r="B54" i="11"/>
  <c r="A55" i="11"/>
  <c r="AT427" i="2"/>
  <c r="B427" i="2"/>
  <c r="AT426" i="2"/>
  <c r="B426" i="2"/>
  <c r="AT425" i="2"/>
  <c r="B425" i="2"/>
  <c r="AT424" i="2"/>
  <c r="AU424" i="2"/>
  <c r="AT423" i="2"/>
  <c r="AU423" i="2"/>
  <c r="AU422" i="2"/>
  <c r="AT422" i="2"/>
  <c r="AU421" i="2"/>
  <c r="B421" i="2"/>
  <c r="AZ420" i="1"/>
  <c r="AY420" i="1"/>
  <c r="AW420" i="2"/>
  <c r="AV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A420" i="2"/>
  <c r="AU420" i="2" s="1"/>
  <c r="F55" i="11" l="1"/>
  <c r="O55" i="11"/>
  <c r="H55" i="11"/>
  <c r="G55" i="11"/>
  <c r="N55" i="11"/>
  <c r="P55" i="11"/>
  <c r="M55" i="11"/>
  <c r="K55" i="11"/>
  <c r="I55" i="11"/>
  <c r="J55" i="11"/>
  <c r="L55" i="11"/>
  <c r="E55" i="11"/>
  <c r="D55" i="11"/>
  <c r="B55" i="11"/>
  <c r="C55" i="11"/>
  <c r="A56" i="11"/>
  <c r="B420" i="2"/>
  <c r="AT420" i="2"/>
  <c r="AZ419" i="1"/>
  <c r="AY419" i="1"/>
  <c r="AW419" i="2"/>
  <c r="AV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A419" i="2"/>
  <c r="AU419" i="2" s="1"/>
  <c r="AZ417" i="2"/>
  <c r="BA417" i="2" s="1"/>
  <c r="O56" i="11" l="1"/>
  <c r="H56" i="11"/>
  <c r="G56" i="11"/>
  <c r="P56" i="11"/>
  <c r="N56" i="11"/>
  <c r="F56" i="11"/>
  <c r="K56" i="11"/>
  <c r="I56" i="11"/>
  <c r="L56" i="11"/>
  <c r="J56" i="11"/>
  <c r="M56" i="11"/>
  <c r="E56" i="11"/>
  <c r="B56" i="11"/>
  <c r="C56" i="11"/>
  <c r="D56" i="11"/>
  <c r="A57" i="11"/>
  <c r="B419" i="2"/>
  <c r="AT419" i="2"/>
  <c r="AW418" i="2"/>
  <c r="AV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A418" i="2"/>
  <c r="AU418" i="2" s="1"/>
  <c r="AZ418" i="1"/>
  <c r="AY418" i="1"/>
  <c r="P57" i="11" l="1"/>
  <c r="H57" i="11"/>
  <c r="N57" i="11"/>
  <c r="O57" i="11"/>
  <c r="G57" i="11"/>
  <c r="F57" i="11"/>
  <c r="L57" i="11"/>
  <c r="I57" i="11"/>
  <c r="M57" i="11"/>
  <c r="K57" i="11"/>
  <c r="J57" i="11"/>
  <c r="E57" i="11"/>
  <c r="B57" i="11"/>
  <c r="C57" i="11"/>
  <c r="D57" i="11"/>
  <c r="A58" i="11"/>
  <c r="B418" i="2"/>
  <c r="AT418" i="2"/>
  <c r="AX417" i="2"/>
  <c r="F410" i="1"/>
  <c r="AZ417" i="1"/>
  <c r="AY417" i="1"/>
  <c r="AW417" i="2"/>
  <c r="AV417" i="2"/>
  <c r="AY424" i="2" s="1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A417" i="2"/>
  <c r="B417" i="2" s="1"/>
  <c r="AW416" i="2"/>
  <c r="AV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A416" i="2"/>
  <c r="AT416" i="2" s="1"/>
  <c r="AZ416" i="1"/>
  <c r="AY416" i="1"/>
  <c r="F58" i="11" l="1"/>
  <c r="P58" i="11"/>
  <c r="H58" i="11"/>
  <c r="N58" i="11"/>
  <c r="O58" i="11"/>
  <c r="G58" i="11"/>
  <c r="M58" i="11"/>
  <c r="K58" i="11"/>
  <c r="L58" i="11"/>
  <c r="J58" i="11"/>
  <c r="I58" i="11"/>
  <c r="E58" i="11"/>
  <c r="C58" i="11"/>
  <c r="D58" i="11"/>
  <c r="B58" i="11"/>
  <c r="A59" i="11"/>
  <c r="BY410" i="1"/>
  <c r="BZ410" i="1" s="1"/>
  <c r="BY417" i="1"/>
  <c r="BZ417" i="1" s="1"/>
  <c r="AU416" i="2"/>
  <c r="AT417" i="2"/>
  <c r="AU417" i="2"/>
  <c r="B416" i="2"/>
  <c r="AW415" i="2"/>
  <c r="AV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A415" i="2"/>
  <c r="AU415" i="2" s="1"/>
  <c r="AZ415" i="1"/>
  <c r="AY415" i="1"/>
  <c r="O59" i="11" l="1"/>
  <c r="F59" i="11"/>
  <c r="H59" i="11"/>
  <c r="G59" i="11"/>
  <c r="P59" i="11"/>
  <c r="N59" i="11"/>
  <c r="M59" i="11"/>
  <c r="K59" i="11"/>
  <c r="I59" i="11"/>
  <c r="L59" i="11"/>
  <c r="J59" i="11"/>
  <c r="E59" i="11"/>
  <c r="D59" i="11"/>
  <c r="B59" i="11"/>
  <c r="C59" i="11"/>
  <c r="A60" i="11"/>
  <c r="B415" i="2"/>
  <c r="AT415" i="2"/>
  <c r="AZ414" i="1"/>
  <c r="AY414" i="1"/>
  <c r="D410" i="1"/>
  <c r="BI403" i="1"/>
  <c r="BI396" i="1"/>
  <c r="BI389" i="1"/>
  <c r="BI382" i="1"/>
  <c r="BI375" i="1"/>
  <c r="BI368" i="1"/>
  <c r="BI361" i="1"/>
  <c r="BI354" i="1"/>
  <c r="BI347" i="1"/>
  <c r="BI340" i="1"/>
  <c r="BI333" i="1"/>
  <c r="BI326" i="1"/>
  <c r="BI319" i="1"/>
  <c r="BI312" i="1"/>
  <c r="BI305" i="1"/>
  <c r="BI298" i="1"/>
  <c r="BI291" i="1"/>
  <c r="BI284" i="1"/>
  <c r="BI277" i="1"/>
  <c r="BI270" i="1"/>
  <c r="BI263" i="1"/>
  <c r="BI256" i="1"/>
  <c r="BI249" i="1"/>
  <c r="BI242" i="1"/>
  <c r="BI235" i="1"/>
  <c r="BI228" i="1"/>
  <c r="BI221" i="1"/>
  <c r="BI214" i="1"/>
  <c r="BI207" i="1"/>
  <c r="BI200" i="1"/>
  <c r="BI193" i="1"/>
  <c r="BI186" i="1"/>
  <c r="BI179" i="1"/>
  <c r="BI172" i="1"/>
  <c r="BI165" i="1"/>
  <c r="BI158" i="1"/>
  <c r="BI151" i="1"/>
  <c r="BI144" i="1"/>
  <c r="BI137" i="1"/>
  <c r="BI130" i="1"/>
  <c r="BI123" i="1"/>
  <c r="BI116" i="1"/>
  <c r="BI109" i="1"/>
  <c r="BI102" i="1"/>
  <c r="BI95" i="1"/>
  <c r="BI88" i="1"/>
  <c r="BI81" i="1"/>
  <c r="BI74" i="1"/>
  <c r="BI67" i="1"/>
  <c r="BI60" i="1"/>
  <c r="BI53" i="1"/>
  <c r="BI46" i="1"/>
  <c r="BI39" i="1"/>
  <c r="BI32" i="1"/>
  <c r="BI25" i="1"/>
  <c r="BI18" i="1"/>
  <c r="BI11" i="1"/>
  <c r="B60" i="11" l="1"/>
  <c r="C60" i="11"/>
  <c r="D60" i="11"/>
  <c r="A61" i="11"/>
  <c r="BK417" i="1"/>
  <c r="BK410" i="1"/>
  <c r="AW414" i="2"/>
  <c r="AV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A414" i="2"/>
  <c r="AU414" i="2" s="1"/>
  <c r="K61" i="11" l="1"/>
  <c r="J61" i="11"/>
  <c r="L61" i="11"/>
  <c r="B61" i="11"/>
  <c r="C61" i="11"/>
  <c r="D61" i="11"/>
  <c r="A62" i="11"/>
  <c r="B414" i="2"/>
  <c r="AT414" i="2"/>
  <c r="AW413" i="2"/>
  <c r="AV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A413" i="2"/>
  <c r="AU413" i="2" s="1"/>
  <c r="AZ413" i="1"/>
  <c r="AY413" i="1"/>
  <c r="O62" i="11" l="1"/>
  <c r="F62" i="11"/>
  <c r="H62" i="11"/>
  <c r="P62" i="11"/>
  <c r="N62" i="11"/>
  <c r="G62" i="11"/>
  <c r="L62" i="11"/>
  <c r="J62" i="11"/>
  <c r="M62" i="11"/>
  <c r="I62" i="11"/>
  <c r="K62" i="11"/>
  <c r="E62" i="11"/>
  <c r="C62" i="11"/>
  <c r="D62" i="11"/>
  <c r="B62" i="11"/>
  <c r="A63" i="11"/>
  <c r="B413" i="2"/>
  <c r="AT413" i="2"/>
  <c r="AZ410" i="2"/>
  <c r="BA410" i="2" s="1"/>
  <c r="AZ412" i="1"/>
  <c r="AY412" i="1"/>
  <c r="AW412" i="2"/>
  <c r="AV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A412" i="2"/>
  <c r="AU412" i="2" s="1"/>
  <c r="AW411" i="2"/>
  <c r="AV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A411" i="2"/>
  <c r="AU411" i="2" s="1"/>
  <c r="AW410" i="2"/>
  <c r="AV410" i="2"/>
  <c r="AY417" i="2" s="1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A410" i="2"/>
  <c r="AT410" i="2" s="1"/>
  <c r="BG410" i="1"/>
  <c r="BF410" i="1"/>
  <c r="AX410" i="2"/>
  <c r="W410" i="1"/>
  <c r="Q411" i="2" s="1"/>
  <c r="V410" i="1"/>
  <c r="P411" i="2" s="1"/>
  <c r="U410" i="1"/>
  <c r="O411" i="2" s="1"/>
  <c r="T410" i="1"/>
  <c r="S410" i="1"/>
  <c r="R410" i="1"/>
  <c r="Q410" i="1"/>
  <c r="P410" i="1"/>
  <c r="O410" i="1"/>
  <c r="N410" i="1"/>
  <c r="M410" i="1"/>
  <c r="L410" i="1"/>
  <c r="K410" i="1"/>
  <c r="J410" i="1"/>
  <c r="I410" i="1"/>
  <c r="AY410" i="1"/>
  <c r="AZ410" i="1"/>
  <c r="AZ411" i="1"/>
  <c r="AY411" i="1"/>
  <c r="AZ408" i="1"/>
  <c r="AY408" i="1"/>
  <c r="AW409" i="2"/>
  <c r="AV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A409" i="2"/>
  <c r="B409" i="2" s="1"/>
  <c r="AZ409" i="1"/>
  <c r="AY409" i="1"/>
  <c r="AW408" i="2"/>
  <c r="AV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A408" i="2"/>
  <c r="AT408" i="2" s="1"/>
  <c r="F63" i="11" l="1"/>
  <c r="P63" i="11"/>
  <c r="N63" i="11"/>
  <c r="O63" i="11"/>
  <c r="H63" i="11"/>
  <c r="G63" i="11"/>
  <c r="K63" i="11"/>
  <c r="L63" i="11"/>
  <c r="J63" i="11"/>
  <c r="I63" i="11"/>
  <c r="M63" i="11"/>
  <c r="E63" i="11"/>
  <c r="BO417" i="1"/>
  <c r="I61" i="11" s="1"/>
  <c r="BO410" i="1"/>
  <c r="BL417" i="1"/>
  <c r="BL410" i="1"/>
  <c r="BN417" i="1"/>
  <c r="H61" i="11" s="1"/>
  <c r="BN410" i="1"/>
  <c r="H60" i="11" s="1"/>
  <c r="BM417" i="1"/>
  <c r="BM410" i="1"/>
  <c r="G60" i="11" s="1"/>
  <c r="D63" i="11"/>
  <c r="B63" i="11"/>
  <c r="C63" i="11"/>
  <c r="A64" i="11"/>
  <c r="BU417" i="1"/>
  <c r="BU410" i="1"/>
  <c r="BT417" i="1"/>
  <c r="BT410" i="1"/>
  <c r="N60" i="11" s="1"/>
  <c r="BW417" i="1"/>
  <c r="BW410" i="1"/>
  <c r="BV417" i="1"/>
  <c r="BV410" i="1"/>
  <c r="P60" i="11" s="1"/>
  <c r="BI417" i="1"/>
  <c r="J411" i="2"/>
  <c r="G411" i="2"/>
  <c r="D410" i="2"/>
  <c r="H411" i="2"/>
  <c r="BQ410" i="1"/>
  <c r="K410" i="2"/>
  <c r="BR410" i="1"/>
  <c r="E410" i="2"/>
  <c r="BP410" i="1"/>
  <c r="J60" i="11" s="1"/>
  <c r="N410" i="2"/>
  <c r="BS410" i="1"/>
  <c r="M60" i="11" s="1"/>
  <c r="L410" i="2"/>
  <c r="I411" i="2"/>
  <c r="F410" i="2"/>
  <c r="C410" i="2"/>
  <c r="D411" i="2"/>
  <c r="J410" i="2"/>
  <c r="O410" i="2"/>
  <c r="Q410" i="2"/>
  <c r="L411" i="2"/>
  <c r="M410" i="2"/>
  <c r="BI410" i="1"/>
  <c r="G410" i="2"/>
  <c r="I410" i="2"/>
  <c r="H410" i="2"/>
  <c r="P410" i="2"/>
  <c r="C411" i="2"/>
  <c r="K411" i="2"/>
  <c r="F411" i="2"/>
  <c r="N411" i="2"/>
  <c r="E411" i="2"/>
  <c r="M411" i="2"/>
  <c r="B412" i="2"/>
  <c r="AT412" i="2"/>
  <c r="B411" i="2"/>
  <c r="AT411" i="2"/>
  <c r="B410" i="2"/>
  <c r="AU410" i="2"/>
  <c r="AT409" i="2"/>
  <c r="AU409" i="2"/>
  <c r="B408" i="2"/>
  <c r="AU408" i="2"/>
  <c r="O61" i="11" l="1"/>
  <c r="P64" i="11"/>
  <c r="F64" i="11"/>
  <c r="O64" i="11"/>
  <c r="G64" i="11"/>
  <c r="H64" i="11"/>
  <c r="N64" i="11"/>
  <c r="M64" i="11"/>
  <c r="K64" i="11"/>
  <c r="I64" i="11"/>
  <c r="L64" i="11"/>
  <c r="J64" i="11"/>
  <c r="E64" i="11"/>
  <c r="G61" i="11"/>
  <c r="L60" i="11"/>
  <c r="F60" i="11"/>
  <c r="E60" i="11"/>
  <c r="P61" i="11"/>
  <c r="N61" i="11"/>
  <c r="M61" i="11"/>
  <c r="F61" i="11"/>
  <c r="E61" i="11"/>
  <c r="K60" i="11"/>
  <c r="O60" i="11"/>
  <c r="I60" i="11"/>
  <c r="B64" i="11"/>
  <c r="C64" i="11"/>
  <c r="D64" i="11"/>
  <c r="A65" i="11"/>
  <c r="AW407" i="2"/>
  <c r="AV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A407" i="2"/>
  <c r="B407" i="2" s="1"/>
  <c r="AZ407" i="1"/>
  <c r="AY407" i="1"/>
  <c r="O65" i="11" l="1"/>
  <c r="H65" i="11"/>
  <c r="G65" i="11"/>
  <c r="F65" i="11"/>
  <c r="P65" i="11"/>
  <c r="N65" i="11"/>
  <c r="M65" i="11"/>
  <c r="J65" i="11"/>
  <c r="K65" i="11"/>
  <c r="I65" i="11"/>
  <c r="L65" i="11"/>
  <c r="E65" i="11"/>
  <c r="B65" i="11"/>
  <c r="C65" i="11"/>
  <c r="D65" i="11"/>
  <c r="A66" i="11"/>
  <c r="AT407" i="2"/>
  <c r="AU407" i="2"/>
  <c r="AW406" i="2"/>
  <c r="AV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A406" i="2"/>
  <c r="B406" i="2" s="1"/>
  <c r="AZ406" i="1"/>
  <c r="AY406" i="1"/>
  <c r="O66" i="11" l="1"/>
  <c r="H66" i="11"/>
  <c r="G66" i="11"/>
  <c r="P66" i="11"/>
  <c r="N66" i="11"/>
  <c r="F66" i="11"/>
  <c r="L66" i="11"/>
  <c r="I66" i="11"/>
  <c r="K66" i="11"/>
  <c r="J66" i="11"/>
  <c r="M66" i="11"/>
  <c r="E66" i="11"/>
  <c r="C66" i="11"/>
  <c r="D66" i="11"/>
  <c r="B66" i="11"/>
  <c r="A67" i="11"/>
  <c r="AT406" i="2"/>
  <c r="AU406" i="2"/>
  <c r="AZ405" i="1"/>
  <c r="AY405" i="1"/>
  <c r="P67" i="11" l="1"/>
  <c r="H67" i="11"/>
  <c r="N67" i="11"/>
  <c r="O67" i="11"/>
  <c r="G67" i="11"/>
  <c r="F67" i="11"/>
  <c r="K67" i="11"/>
  <c r="L67" i="11"/>
  <c r="J67" i="11"/>
  <c r="M67" i="11"/>
  <c r="I67" i="11"/>
  <c r="E67" i="11"/>
  <c r="D67" i="11"/>
  <c r="B67" i="11"/>
  <c r="C67" i="11"/>
  <c r="A68" i="11"/>
  <c r="AW405" i="2"/>
  <c r="AV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A405" i="2"/>
  <c r="B405" i="2" s="1"/>
  <c r="F68" i="11" l="1"/>
  <c r="P68" i="11"/>
  <c r="N68" i="11"/>
  <c r="G68" i="11"/>
  <c r="H68" i="11"/>
  <c r="O68" i="11"/>
  <c r="M68" i="11"/>
  <c r="K68" i="11"/>
  <c r="L68" i="11"/>
  <c r="I68" i="11"/>
  <c r="J68" i="11"/>
  <c r="E68" i="11"/>
  <c r="B68" i="11"/>
  <c r="C68" i="11"/>
  <c r="D68" i="11"/>
  <c r="A69" i="11"/>
  <c r="AT405" i="2"/>
  <c r="AU405" i="2"/>
  <c r="AX403" i="2"/>
  <c r="AZ403" i="2"/>
  <c r="BA403" i="2" s="1"/>
  <c r="O69" i="11" l="1"/>
  <c r="F69" i="11"/>
  <c r="H69" i="11"/>
  <c r="G69" i="11"/>
  <c r="P69" i="11"/>
  <c r="N69" i="11"/>
  <c r="M69" i="11"/>
  <c r="J69" i="11"/>
  <c r="K69" i="11"/>
  <c r="L69" i="11"/>
  <c r="I69" i="11"/>
  <c r="E69" i="11"/>
  <c r="B69" i="11"/>
  <c r="C69" i="11"/>
  <c r="D69" i="11"/>
  <c r="A70" i="11"/>
  <c r="AZ404" i="1"/>
  <c r="AY404" i="1"/>
  <c r="O70" i="11" l="1"/>
  <c r="F70" i="11"/>
  <c r="H70" i="11"/>
  <c r="G70" i="11"/>
  <c r="P70" i="11"/>
  <c r="N70" i="11"/>
  <c r="L70" i="11"/>
  <c r="J70" i="11"/>
  <c r="M70" i="11"/>
  <c r="I70" i="11"/>
  <c r="K70" i="11"/>
  <c r="E70" i="11"/>
  <c r="C70" i="11"/>
  <c r="D70" i="11"/>
  <c r="B70" i="11"/>
  <c r="A71" i="11"/>
  <c r="AW404" i="2"/>
  <c r="AV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A404" i="2"/>
  <c r="AU404" i="2" s="1"/>
  <c r="F71" i="11" l="1"/>
  <c r="P71" i="11"/>
  <c r="N71" i="11"/>
  <c r="O71" i="11"/>
  <c r="H71" i="11"/>
  <c r="G71" i="11"/>
  <c r="K71" i="11"/>
  <c r="L71" i="11"/>
  <c r="J71" i="11"/>
  <c r="M71" i="11"/>
  <c r="I71" i="11"/>
  <c r="E71" i="11"/>
  <c r="D71" i="11"/>
  <c r="B71" i="11"/>
  <c r="C71" i="11"/>
  <c r="A72" i="11"/>
  <c r="B404" i="2"/>
  <c r="AT404" i="2"/>
  <c r="AZ403" i="1"/>
  <c r="AY403" i="1"/>
  <c r="AW403" i="2"/>
  <c r="AV403" i="2"/>
  <c r="AY410" i="2" s="1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A403" i="2"/>
  <c r="AT403" i="2" s="1"/>
  <c r="AW402" i="2"/>
  <c r="AV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A402" i="2"/>
  <c r="AU402" i="2" s="1"/>
  <c r="AZ402" i="1"/>
  <c r="AY402" i="1"/>
  <c r="AW401" i="2"/>
  <c r="AV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A401" i="2"/>
  <c r="AU401" i="2" s="1"/>
  <c r="AZ401" i="1"/>
  <c r="AY401" i="1"/>
  <c r="F72" i="11" l="1"/>
  <c r="P72" i="11"/>
  <c r="O72" i="11"/>
  <c r="N72" i="11"/>
  <c r="H72" i="11"/>
  <c r="G72" i="11"/>
  <c r="M72" i="11"/>
  <c r="K72" i="11"/>
  <c r="I72" i="11"/>
  <c r="J72" i="11"/>
  <c r="L72" i="11"/>
  <c r="E72" i="11"/>
  <c r="B72" i="11"/>
  <c r="C72" i="11"/>
  <c r="D72" i="11"/>
  <c r="A73" i="11"/>
  <c r="B403" i="2"/>
  <c r="AU403" i="2"/>
  <c r="B402" i="2"/>
  <c r="AT402" i="2"/>
  <c r="B401" i="2"/>
  <c r="AT401" i="2"/>
  <c r="AZ400" i="1"/>
  <c r="AY400" i="1"/>
  <c r="AW400" i="2"/>
  <c r="AV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A400" i="2"/>
  <c r="AU400" i="2" s="1"/>
  <c r="F73" i="11" l="1"/>
  <c r="O73" i="11"/>
  <c r="H73" i="11"/>
  <c r="G73" i="11"/>
  <c r="N73" i="11"/>
  <c r="P73" i="11"/>
  <c r="M73" i="11"/>
  <c r="J73" i="11"/>
  <c r="K73" i="11"/>
  <c r="L73" i="11"/>
  <c r="I73" i="11"/>
  <c r="E73" i="11"/>
  <c r="B73" i="11"/>
  <c r="C73" i="11"/>
  <c r="D73" i="11"/>
  <c r="A74" i="11"/>
  <c r="B400" i="2"/>
  <c r="AT400" i="2"/>
  <c r="AZ396" i="2"/>
  <c r="BA396" i="2" s="1"/>
  <c r="O74" i="11" l="1"/>
  <c r="H74" i="11"/>
  <c r="G74" i="11"/>
  <c r="P74" i="11"/>
  <c r="N74" i="11"/>
  <c r="F74" i="11"/>
  <c r="L74" i="11"/>
  <c r="K74" i="11"/>
  <c r="J74" i="11"/>
  <c r="M74" i="11"/>
  <c r="I74" i="11"/>
  <c r="E74" i="11"/>
  <c r="C74" i="11"/>
  <c r="D74" i="11"/>
  <c r="B74" i="11"/>
  <c r="A75" i="11"/>
  <c r="AZ399" i="1"/>
  <c r="AY399" i="1"/>
  <c r="H75" i="11" l="1"/>
  <c r="N75" i="11"/>
  <c r="O75" i="11"/>
  <c r="P75" i="11"/>
  <c r="F75" i="11"/>
  <c r="G75" i="11"/>
  <c r="K75" i="11"/>
  <c r="L75" i="11"/>
  <c r="J75" i="11"/>
  <c r="M75" i="11"/>
  <c r="I75" i="11"/>
  <c r="E75" i="11"/>
  <c r="D75" i="11"/>
  <c r="B75" i="11"/>
  <c r="C75" i="11"/>
  <c r="A76" i="11"/>
  <c r="AW399" i="2"/>
  <c r="AV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A399" i="2"/>
  <c r="AU399" i="2" s="1"/>
  <c r="F76" i="11" l="1"/>
  <c r="H76" i="11"/>
  <c r="N76" i="11"/>
  <c r="O76" i="11"/>
  <c r="G76" i="11"/>
  <c r="P76" i="11"/>
  <c r="K76" i="11"/>
  <c r="E76" i="11"/>
  <c r="J76" i="11"/>
  <c r="M76" i="11"/>
  <c r="I76" i="11"/>
  <c r="L76" i="11"/>
  <c r="B76" i="11"/>
  <c r="C76" i="11"/>
  <c r="D76" i="11"/>
  <c r="A77" i="11"/>
  <c r="B399" i="2"/>
  <c r="AT399" i="2"/>
  <c r="AW398" i="2"/>
  <c r="AV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A398" i="2"/>
  <c r="AU398" i="2" s="1"/>
  <c r="AZ398" i="1"/>
  <c r="AY398" i="1"/>
  <c r="O77" i="11" l="1"/>
  <c r="F77" i="11"/>
  <c r="H77" i="11"/>
  <c r="P77" i="11"/>
  <c r="G77" i="11"/>
  <c r="N77" i="11"/>
  <c r="E77" i="11"/>
  <c r="L77" i="11"/>
  <c r="K77" i="11"/>
  <c r="I77" i="11"/>
  <c r="M77" i="11"/>
  <c r="J77" i="11"/>
  <c r="B77" i="11"/>
  <c r="C77" i="11"/>
  <c r="D77" i="11"/>
  <c r="A78" i="11"/>
  <c r="B398" i="2"/>
  <c r="AT398" i="2"/>
  <c r="AX396" i="2"/>
  <c r="AZ397" i="1"/>
  <c r="AY397" i="1"/>
  <c r="O78" i="11" l="1"/>
  <c r="F78" i="11"/>
  <c r="H78" i="11"/>
  <c r="P78" i="11"/>
  <c r="G78" i="11"/>
  <c r="N78" i="11"/>
  <c r="E78" i="11"/>
  <c r="M78" i="11"/>
  <c r="K78" i="11"/>
  <c r="J78" i="11"/>
  <c r="L78" i="11"/>
  <c r="I78" i="11"/>
  <c r="C78" i="11"/>
  <c r="D78" i="11"/>
  <c r="B78" i="11"/>
  <c r="A79" i="11"/>
  <c r="AW397" i="2"/>
  <c r="AV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A397" i="2"/>
  <c r="AU397" i="2" s="1"/>
  <c r="F79" i="11" l="1"/>
  <c r="O79" i="11"/>
  <c r="N79" i="11"/>
  <c r="H79" i="11"/>
  <c r="G79" i="11"/>
  <c r="P79" i="11"/>
  <c r="K79" i="11"/>
  <c r="L79" i="11"/>
  <c r="J79" i="11"/>
  <c r="E79" i="11"/>
  <c r="I79" i="11"/>
  <c r="M79" i="11"/>
  <c r="D79" i="11"/>
  <c r="B79" i="11"/>
  <c r="C79" i="11"/>
  <c r="A80" i="11"/>
  <c r="B397" i="2"/>
  <c r="AT397" i="2"/>
  <c r="AW396" i="2"/>
  <c r="AV396" i="2"/>
  <c r="AY403" i="2" s="1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A396" i="2"/>
  <c r="AU396" i="2" s="1"/>
  <c r="AZ396" i="1"/>
  <c r="AY396" i="1"/>
  <c r="F80" i="11" l="1"/>
  <c r="P80" i="11"/>
  <c r="G80" i="11"/>
  <c r="H80" i="11"/>
  <c r="O80" i="11"/>
  <c r="N80" i="11"/>
  <c r="M80" i="11"/>
  <c r="K80" i="11"/>
  <c r="E80" i="11"/>
  <c r="J80" i="11"/>
  <c r="I80" i="11"/>
  <c r="L80" i="11"/>
  <c r="B80" i="11"/>
  <c r="C80" i="11"/>
  <c r="D80" i="11"/>
  <c r="A81" i="11"/>
  <c r="B396" i="2"/>
  <c r="AT396" i="2"/>
  <c r="AW395" i="2"/>
  <c r="AV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A395" i="2"/>
  <c r="AU395" i="2" s="1"/>
  <c r="AZ395" i="1"/>
  <c r="AY395" i="1"/>
  <c r="AW394" i="2"/>
  <c r="AV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A394" i="2"/>
  <c r="AU394" i="2" s="1"/>
  <c r="AZ394" i="1"/>
  <c r="AY394" i="1"/>
  <c r="L81" i="11" l="1"/>
  <c r="K81" i="11"/>
  <c r="M81" i="11"/>
  <c r="P81" i="11"/>
  <c r="N81" i="11"/>
  <c r="H81" i="11"/>
  <c r="G81" i="11"/>
  <c r="I81" i="11"/>
  <c r="J81" i="11"/>
  <c r="O81" i="11"/>
  <c r="F81" i="11"/>
  <c r="E81" i="11"/>
  <c r="B81" i="11"/>
  <c r="C81" i="11"/>
  <c r="D81" i="11"/>
  <c r="A82" i="11"/>
  <c r="B395" i="2"/>
  <c r="AT395" i="2"/>
  <c r="B394" i="2"/>
  <c r="AT394" i="2"/>
  <c r="AW393" i="2"/>
  <c r="AV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A393" i="2"/>
  <c r="AU393" i="2" s="1"/>
  <c r="AZ393" i="1"/>
  <c r="AY393" i="1"/>
  <c r="I82" i="11" l="1"/>
  <c r="J82" i="11"/>
  <c r="F82" i="11"/>
  <c r="M82" i="11"/>
  <c r="N82" i="11"/>
  <c r="P82" i="11"/>
  <c r="O82" i="11"/>
  <c r="L82" i="11"/>
  <c r="K82" i="11"/>
  <c r="E82" i="11"/>
  <c r="H82" i="11"/>
  <c r="G82" i="11"/>
  <c r="C82" i="11"/>
  <c r="D82" i="11"/>
  <c r="B82" i="11"/>
  <c r="A83" i="11"/>
  <c r="B393" i="2"/>
  <c r="AT393" i="2"/>
  <c r="E83" i="11" l="1"/>
  <c r="I83" i="11"/>
  <c r="M83" i="11"/>
  <c r="G83" i="11"/>
  <c r="L83" i="11"/>
  <c r="J83" i="11"/>
  <c r="P83" i="11"/>
  <c r="K83" i="11"/>
  <c r="N83" i="11"/>
  <c r="H83" i="11"/>
  <c r="O83" i="11"/>
  <c r="F83" i="11"/>
  <c r="D83" i="11"/>
  <c r="B83" i="11"/>
  <c r="C83" i="11"/>
  <c r="A84" i="11"/>
  <c r="AW392" i="2"/>
  <c r="AV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A392" i="2"/>
  <c r="B392" i="2" s="1"/>
  <c r="AZ392" i="1"/>
  <c r="AY392" i="1"/>
  <c r="E84" i="11" l="1"/>
  <c r="I84" i="11"/>
  <c r="M84" i="11"/>
  <c r="F84" i="11"/>
  <c r="K84" i="11"/>
  <c r="P84" i="11"/>
  <c r="L84" i="11"/>
  <c r="G84" i="11"/>
  <c r="N84" i="11"/>
  <c r="O84" i="11"/>
  <c r="J84" i="11"/>
  <c r="H84" i="11"/>
  <c r="B84" i="11"/>
  <c r="C84" i="11"/>
  <c r="D84" i="11"/>
  <c r="A85" i="11"/>
  <c r="AT392" i="2"/>
  <c r="AU392" i="2"/>
  <c r="AW391" i="2"/>
  <c r="AV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A391" i="2"/>
  <c r="AU391" i="2" s="1"/>
  <c r="AZ391" i="1"/>
  <c r="AY391" i="1"/>
  <c r="AZ319" i="2"/>
  <c r="BA319" i="2" s="1"/>
  <c r="AZ326" i="2"/>
  <c r="BA326" i="2" s="1"/>
  <c r="AZ333" i="2"/>
  <c r="BA333" i="2" s="1"/>
  <c r="AZ340" i="2"/>
  <c r="BA340" i="2" s="1"/>
  <c r="AZ347" i="2"/>
  <c r="BA347" i="2" s="1"/>
  <c r="AZ354" i="2"/>
  <c r="BA354" i="2" s="1"/>
  <c r="AZ361" i="2"/>
  <c r="BA361" i="2" s="1"/>
  <c r="AZ368" i="2"/>
  <c r="BA368" i="2" s="1"/>
  <c r="AZ375" i="2"/>
  <c r="BA375" i="2" s="1"/>
  <c r="AZ382" i="2"/>
  <c r="BA382" i="2" s="1"/>
  <c r="AZ389" i="2"/>
  <c r="BA389" i="2" s="1"/>
  <c r="AX389" i="2"/>
  <c r="I85" i="11" l="1"/>
  <c r="M85" i="11"/>
  <c r="J85" i="11"/>
  <c r="O85" i="11"/>
  <c r="G85" i="11"/>
  <c r="N85" i="11"/>
  <c r="P85" i="11"/>
  <c r="F85" i="11"/>
  <c r="L85" i="11"/>
  <c r="H85" i="11"/>
  <c r="K85" i="11"/>
  <c r="B85" i="11"/>
  <c r="C85" i="11"/>
  <c r="D85" i="11"/>
  <c r="A86" i="11"/>
  <c r="B391" i="2"/>
  <c r="AT391" i="2"/>
  <c r="AW390" i="2"/>
  <c r="AV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A390" i="2"/>
  <c r="AU390" i="2" s="1"/>
  <c r="AZ390" i="1"/>
  <c r="AY390" i="1"/>
  <c r="E86" i="11" l="1"/>
  <c r="I86" i="11"/>
  <c r="M86" i="11"/>
  <c r="H86" i="11"/>
  <c r="N86" i="11"/>
  <c r="J86" i="11"/>
  <c r="P86" i="11"/>
  <c r="K86" i="11"/>
  <c r="F86" i="11"/>
  <c r="G86" i="11"/>
  <c r="O86" i="11"/>
  <c r="L86" i="11"/>
  <c r="C86" i="11"/>
  <c r="D86" i="11"/>
  <c r="B86" i="11"/>
  <c r="A87" i="11"/>
  <c r="B390" i="2"/>
  <c r="AT390" i="2"/>
  <c r="AZ388" i="1"/>
  <c r="AY388" i="1"/>
  <c r="AW389" i="2"/>
  <c r="AV389" i="2"/>
  <c r="AY396" i="2" s="1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A389" i="2"/>
  <c r="AT389" i="2" s="1"/>
  <c r="AZ389" i="1"/>
  <c r="AY389" i="1"/>
  <c r="AW388" i="2"/>
  <c r="AV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A388" i="2"/>
  <c r="AU388" i="2" s="1"/>
  <c r="AW387" i="2"/>
  <c r="AV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A387" i="2"/>
  <c r="AU387" i="2" s="1"/>
  <c r="AZ387" i="1"/>
  <c r="AY387" i="1"/>
  <c r="E87" i="11" l="1"/>
  <c r="I87" i="11"/>
  <c r="M87" i="11"/>
  <c r="G87" i="11"/>
  <c r="L87" i="11"/>
  <c r="K87" i="11"/>
  <c r="F87" i="11"/>
  <c r="N87" i="11"/>
  <c r="H87" i="11"/>
  <c r="J87" i="11"/>
  <c r="P87" i="11"/>
  <c r="O87" i="11"/>
  <c r="D87" i="11"/>
  <c r="B87" i="11"/>
  <c r="C87" i="11"/>
  <c r="A88" i="11"/>
  <c r="B389" i="2"/>
  <c r="AU389" i="2"/>
  <c r="B388" i="2"/>
  <c r="AT388" i="2"/>
  <c r="B387" i="2"/>
  <c r="AT387" i="2"/>
  <c r="AZ386" i="1"/>
  <c r="AY386" i="1"/>
  <c r="AW386" i="2"/>
  <c r="AV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A386" i="2"/>
  <c r="AU386" i="2" s="1"/>
  <c r="E88" i="11" l="1"/>
  <c r="S88" i="11" s="1"/>
  <c r="I88" i="11"/>
  <c r="M88" i="11"/>
  <c r="F88" i="11"/>
  <c r="K88" i="11"/>
  <c r="P88" i="11"/>
  <c r="G88" i="11"/>
  <c r="N88" i="11"/>
  <c r="H88" i="11"/>
  <c r="O88" i="11"/>
  <c r="J88" i="11"/>
  <c r="L88" i="11"/>
  <c r="B88" i="11"/>
  <c r="C88" i="11"/>
  <c r="D88" i="11"/>
  <c r="A89" i="11"/>
  <c r="B386" i="2"/>
  <c r="AT386" i="2"/>
  <c r="AW385" i="2"/>
  <c r="AV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A385" i="2"/>
  <c r="AU385" i="2" s="1"/>
  <c r="AZ385" i="1"/>
  <c r="AY385" i="1"/>
  <c r="E89" i="11" l="1"/>
  <c r="S89" i="11" s="1"/>
  <c r="I89" i="11"/>
  <c r="M89" i="11"/>
  <c r="J89" i="11"/>
  <c r="O89" i="11"/>
  <c r="H89" i="11"/>
  <c r="P89" i="11"/>
  <c r="K89" i="11"/>
  <c r="L89" i="11"/>
  <c r="G89" i="11"/>
  <c r="N89" i="11"/>
  <c r="F89" i="11"/>
  <c r="B89" i="11"/>
  <c r="C89" i="11"/>
  <c r="D89" i="11"/>
  <c r="A90" i="11"/>
  <c r="B385" i="2"/>
  <c r="AT385" i="2"/>
  <c r="E90" i="11" l="1"/>
  <c r="S90" i="11" s="1"/>
  <c r="I90" i="11"/>
  <c r="M90" i="11"/>
  <c r="H90" i="11"/>
  <c r="N90" i="11"/>
  <c r="K90" i="11"/>
  <c r="L90" i="11"/>
  <c r="O90" i="11"/>
  <c r="J90" i="11"/>
  <c r="P90" i="11"/>
  <c r="F90" i="11"/>
  <c r="G90" i="11"/>
  <c r="C90" i="11"/>
  <c r="D90" i="11"/>
  <c r="B90" i="11"/>
  <c r="A91" i="11"/>
  <c r="AZ384" i="1"/>
  <c r="AY384" i="1"/>
  <c r="AW384" i="2"/>
  <c r="AV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A384" i="2"/>
  <c r="AU384" i="2" s="1"/>
  <c r="E91" i="11" l="1"/>
  <c r="S91" i="11" s="1"/>
  <c r="I91" i="11"/>
  <c r="M91" i="11"/>
  <c r="G91" i="11"/>
  <c r="L91" i="11"/>
  <c r="F91" i="11"/>
  <c r="N91" i="11"/>
  <c r="H91" i="11"/>
  <c r="P91" i="11"/>
  <c r="K91" i="11"/>
  <c r="O91" i="11"/>
  <c r="J91" i="11"/>
  <c r="D91" i="11"/>
  <c r="B91" i="11"/>
  <c r="C91" i="11"/>
  <c r="A92" i="11"/>
  <c r="B384" i="2"/>
  <c r="AT384" i="2"/>
  <c r="AZ383" i="1"/>
  <c r="AY383" i="1"/>
  <c r="AW383" i="2"/>
  <c r="AV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A383" i="2"/>
  <c r="AU383" i="2" s="1"/>
  <c r="E92" i="11" l="1"/>
  <c r="S92" i="11" s="1"/>
  <c r="I92" i="11"/>
  <c r="M92" i="11"/>
  <c r="F92" i="11"/>
  <c r="K92" i="11"/>
  <c r="P92" i="11"/>
  <c r="H92" i="11"/>
  <c r="O92" i="11"/>
  <c r="J92" i="11"/>
  <c r="G92" i="11"/>
  <c r="N92" i="11"/>
  <c r="L92" i="11"/>
  <c r="B92" i="11"/>
  <c r="C92" i="11"/>
  <c r="D92" i="11"/>
  <c r="A93" i="11"/>
  <c r="B383" i="2"/>
  <c r="AT383" i="2"/>
  <c r="AX382" i="2"/>
  <c r="AZ382" i="1"/>
  <c r="AY382" i="1"/>
  <c r="AW382" i="2"/>
  <c r="AV382" i="2"/>
  <c r="AY389" i="2" s="1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A382" i="2"/>
  <c r="AU382" i="2" s="1"/>
  <c r="AW381" i="2"/>
  <c r="AV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A381" i="2"/>
  <c r="AU381" i="2" s="1"/>
  <c r="AZ381" i="1"/>
  <c r="AY381" i="1"/>
  <c r="AW380" i="2"/>
  <c r="AV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A380" i="2"/>
  <c r="AU380" i="2" s="1"/>
  <c r="AZ380" i="1"/>
  <c r="AY380" i="1"/>
  <c r="E93" i="11" l="1"/>
  <c r="S93" i="11" s="1"/>
  <c r="I93" i="11"/>
  <c r="M93" i="11"/>
  <c r="J93" i="11"/>
  <c r="O93" i="11"/>
  <c r="K93" i="11"/>
  <c r="L93" i="11"/>
  <c r="G93" i="11"/>
  <c r="H93" i="11"/>
  <c r="P93" i="11"/>
  <c r="F93" i="11"/>
  <c r="N93" i="11"/>
  <c r="B93" i="11"/>
  <c r="C93" i="11"/>
  <c r="D93" i="11"/>
  <c r="A94" i="11"/>
  <c r="B382" i="2"/>
  <c r="AT382" i="2"/>
  <c r="B381" i="2"/>
  <c r="AT381" i="2"/>
  <c r="B380" i="2"/>
  <c r="AT380" i="2"/>
  <c r="AZ379" i="1"/>
  <c r="AY379" i="1"/>
  <c r="AW379" i="2"/>
  <c r="AV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A379" i="2"/>
  <c r="AU379" i="2" s="1"/>
  <c r="E94" i="11" l="1"/>
  <c r="S94" i="11" s="1"/>
  <c r="I94" i="11"/>
  <c r="M94" i="11"/>
  <c r="H94" i="11"/>
  <c r="N94" i="11"/>
  <c r="F94" i="11"/>
  <c r="L94" i="11"/>
  <c r="O94" i="11"/>
  <c r="J94" i="11"/>
  <c r="K94" i="11"/>
  <c r="G94" i="11"/>
  <c r="P94" i="11"/>
  <c r="C94" i="11"/>
  <c r="D94" i="11"/>
  <c r="B94" i="11"/>
  <c r="B379" i="2"/>
  <c r="AT379" i="2"/>
  <c r="AX375" i="2" l="1"/>
  <c r="AW378" i="2" l="1"/>
  <c r="AV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A378" i="2"/>
  <c r="AU378" i="2" s="1"/>
  <c r="AZ378" i="1"/>
  <c r="AY378" i="1"/>
  <c r="B378" i="2" l="1"/>
  <c r="AT378" i="2"/>
  <c r="AZ377" i="1"/>
  <c r="AY377" i="1"/>
  <c r="AW377" i="2"/>
  <c r="AV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A377" i="2"/>
  <c r="AU377" i="2" s="1"/>
  <c r="B377" i="2" l="1"/>
  <c r="AT377" i="2"/>
  <c r="AW376" i="2"/>
  <c r="AV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A376" i="2"/>
  <c r="AU376" i="2" s="1"/>
  <c r="AZ376" i="1"/>
  <c r="AY376" i="1"/>
  <c r="B376" i="2" l="1"/>
  <c r="AT376" i="2"/>
  <c r="AZ375" i="1" l="1"/>
  <c r="AY375" i="1"/>
  <c r="AW375" i="2"/>
  <c r="AV375" i="2"/>
  <c r="AY382" i="2" s="1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A375" i="2"/>
  <c r="B375" i="2" s="1"/>
  <c r="AT375" i="2" l="1"/>
  <c r="AU375" i="2"/>
  <c r="AW374" i="2"/>
  <c r="AV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A374" i="2"/>
  <c r="AU374" i="2" s="1"/>
  <c r="AZ374" i="1"/>
  <c r="AY374" i="1"/>
  <c r="AW373" i="2"/>
  <c r="AV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A373" i="2"/>
  <c r="AT373" i="2" s="1"/>
  <c r="AZ373" i="1"/>
  <c r="AY373" i="1"/>
  <c r="B374" i="2" l="1"/>
  <c r="AT374" i="2"/>
  <c r="AU373" i="2"/>
  <c r="B373" i="2"/>
  <c r="AZ372" i="1"/>
  <c r="AY372" i="1"/>
  <c r="AW372" i="2"/>
  <c r="AV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A372" i="2"/>
  <c r="AU372" i="2" s="1"/>
  <c r="AW371" i="2"/>
  <c r="AV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A371" i="2"/>
  <c r="AU371" i="2" s="1"/>
  <c r="AZ371" i="1"/>
  <c r="AY371" i="1"/>
  <c r="B372" i="2" l="1"/>
  <c r="AT372" i="2"/>
  <c r="B371" i="2"/>
  <c r="AT371" i="2"/>
  <c r="AW370" i="2"/>
  <c r="AV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A370" i="2"/>
  <c r="AU370" i="2" s="1"/>
  <c r="AZ370" i="1"/>
  <c r="AY370" i="1"/>
  <c r="B370" i="2" l="1"/>
  <c r="AT370" i="2"/>
  <c r="AZ369" i="1" l="1"/>
  <c r="AY369" i="1"/>
  <c r="AW369" i="2"/>
  <c r="AV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A369" i="2"/>
  <c r="AU369" i="2" s="1"/>
  <c r="B369" i="2" l="1"/>
  <c r="AT369" i="2"/>
  <c r="AX368" i="2"/>
  <c r="AW368" i="2"/>
  <c r="AV368" i="2"/>
  <c r="AY375" i="2" s="1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A368" i="2"/>
  <c r="AU368" i="2" s="1"/>
  <c r="AZ368" i="1"/>
  <c r="AY368" i="1"/>
  <c r="AZ367" i="1"/>
  <c r="AY367" i="1"/>
  <c r="AW367" i="2"/>
  <c r="AV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A367" i="2"/>
  <c r="AU367" i="2" s="1"/>
  <c r="AW366" i="2"/>
  <c r="AV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A366" i="2"/>
  <c r="AU366" i="2" s="1"/>
  <c r="AZ366" i="1"/>
  <c r="AY366" i="1"/>
  <c r="AT366" i="2" l="1"/>
  <c r="B368" i="2"/>
  <c r="AT368" i="2"/>
  <c r="B367" i="2"/>
  <c r="AT367" i="2"/>
  <c r="B366" i="2"/>
  <c r="AW365" i="2"/>
  <c r="AV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A365" i="2"/>
  <c r="AU365" i="2" s="1"/>
  <c r="AZ365" i="1"/>
  <c r="AY365" i="1"/>
  <c r="AT365" i="2" l="1"/>
  <c r="B365" i="2"/>
  <c r="AW364" i="2"/>
  <c r="AV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A364" i="2"/>
  <c r="AU364" i="2" s="1"/>
  <c r="AZ364" i="1"/>
  <c r="AY364" i="1"/>
  <c r="B364" i="2" l="1"/>
  <c r="AT364" i="2"/>
  <c r="AW363" i="2" l="1"/>
  <c r="AV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A363" i="2"/>
  <c r="AU363" i="2" s="1"/>
  <c r="AZ363" i="1"/>
  <c r="AY363" i="1"/>
  <c r="B363" i="2" l="1"/>
  <c r="AT363" i="2"/>
  <c r="AW362" i="2"/>
  <c r="AV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A362" i="2"/>
  <c r="AT362" i="2" s="1"/>
  <c r="AZ362" i="1"/>
  <c r="AY362" i="1"/>
  <c r="AX361" i="2"/>
  <c r="AW361" i="2"/>
  <c r="AV361" i="2"/>
  <c r="AY368" i="2" s="1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A361" i="2"/>
  <c r="AU361" i="2" s="1"/>
  <c r="AZ361" i="1"/>
  <c r="AY361" i="1"/>
  <c r="AW360" i="2"/>
  <c r="AV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A360" i="2"/>
  <c r="AT360" i="2" s="1"/>
  <c r="AZ360" i="1"/>
  <c r="AY360" i="1"/>
  <c r="B362" i="2" l="1"/>
  <c r="AU362" i="2"/>
  <c r="B361" i="2"/>
  <c r="AT361" i="2"/>
  <c r="B360" i="2"/>
  <c r="AU360" i="2"/>
  <c r="AW359" i="2"/>
  <c r="AV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A359" i="2"/>
  <c r="AU359" i="2" s="1"/>
  <c r="AZ359" i="1"/>
  <c r="AY359" i="1"/>
  <c r="B359" i="2" l="1"/>
  <c r="AT359" i="2"/>
  <c r="AZ358" i="1"/>
  <c r="AY358" i="1"/>
  <c r="AW358" i="2" l="1"/>
  <c r="AV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A358" i="2"/>
  <c r="AU358" i="2" s="1"/>
  <c r="B358" i="2" l="1"/>
  <c r="AT358" i="2"/>
  <c r="AW357" i="2"/>
  <c r="AV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A357" i="2"/>
  <c r="B357" i="2" s="1"/>
  <c r="AZ357" i="1"/>
  <c r="AY357" i="1"/>
  <c r="AT357" i="2" l="1"/>
  <c r="AU357" i="2"/>
  <c r="AW356" i="2"/>
  <c r="AV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A356" i="2"/>
  <c r="AU356" i="2" s="1"/>
  <c r="AZ356" i="1"/>
  <c r="AY356" i="1"/>
  <c r="B356" i="2" l="1"/>
  <c r="AT356" i="2"/>
  <c r="AZ355" i="1"/>
  <c r="AY355" i="1"/>
  <c r="AW355" i="2"/>
  <c r="AV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A355" i="2"/>
  <c r="AT355" i="2" s="1"/>
  <c r="AU355" i="2" l="1"/>
  <c r="B355" i="2"/>
  <c r="AX354" i="2"/>
  <c r="AW354" i="2"/>
  <c r="AV354" i="2"/>
  <c r="AY361" i="2" s="1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A354" i="2"/>
  <c r="AU354" i="2" s="1"/>
  <c r="AZ354" i="1"/>
  <c r="AY354" i="1"/>
  <c r="AW353" i="2"/>
  <c r="AV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A353" i="2"/>
  <c r="AU353" i="2" s="1"/>
  <c r="AZ353" i="1"/>
  <c r="AY353" i="1"/>
  <c r="B354" i="2" l="1"/>
  <c r="AT354" i="2"/>
  <c r="B353" i="2"/>
  <c r="AT353" i="2"/>
  <c r="AW352" i="2"/>
  <c r="AV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A352" i="2"/>
  <c r="AU352" i="2" s="1"/>
  <c r="AZ352" i="1"/>
  <c r="AY352" i="1"/>
  <c r="B352" i="2" l="1"/>
  <c r="AT352" i="2"/>
  <c r="AZ351" i="1"/>
  <c r="AY351" i="1"/>
  <c r="AW351" i="2"/>
  <c r="AV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A351" i="2"/>
  <c r="AU351" i="2" s="1"/>
  <c r="B351" i="2" l="1"/>
  <c r="AT351" i="2"/>
  <c r="AZ350" i="1"/>
  <c r="AY350" i="1"/>
  <c r="AW350" i="2"/>
  <c r="AV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A350" i="2"/>
  <c r="AU350" i="2" s="1"/>
  <c r="B350" i="2" l="1"/>
  <c r="AT350" i="2"/>
  <c r="AW349" i="2"/>
  <c r="AV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A349" i="2"/>
  <c r="AT349" i="2" s="1"/>
  <c r="AZ349" i="1"/>
  <c r="AY349" i="1"/>
  <c r="AU349" i="2" l="1"/>
  <c r="B349" i="2"/>
  <c r="AW348" i="2"/>
  <c r="AV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A348" i="2"/>
  <c r="AU348" i="2" s="1"/>
  <c r="AZ348" i="1"/>
  <c r="AY348" i="1"/>
  <c r="B348" i="2" l="1"/>
  <c r="AT348" i="2"/>
  <c r="AZ347" i="1"/>
  <c r="AY347" i="1"/>
  <c r="AX347" i="2"/>
  <c r="AW347" i="2"/>
  <c r="AV347" i="2"/>
  <c r="AY354" i="2" s="1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A347" i="2"/>
  <c r="AU347" i="2" s="1"/>
  <c r="AZ346" i="1"/>
  <c r="AY346" i="1"/>
  <c r="AW346" i="2"/>
  <c r="AV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A346" i="2"/>
  <c r="B346" i="2" s="1"/>
  <c r="AZ345" i="1"/>
  <c r="AY345" i="1"/>
  <c r="AW345" i="2"/>
  <c r="AV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A345" i="2"/>
  <c r="AT345" i="2" s="1"/>
  <c r="B347" i="2" l="1"/>
  <c r="AT347" i="2"/>
  <c r="AU346" i="2"/>
  <c r="AT346" i="2"/>
  <c r="AU345" i="2"/>
  <c r="B345" i="2"/>
  <c r="AW344" i="2"/>
  <c r="AV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A344" i="2"/>
  <c r="AU344" i="2" s="1"/>
  <c r="AZ344" i="1"/>
  <c r="AY344" i="1"/>
  <c r="B344" i="2" l="1"/>
  <c r="AT344" i="2"/>
  <c r="AW343" i="2" l="1"/>
  <c r="AV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A343" i="2"/>
  <c r="AT343" i="2" s="1"/>
  <c r="AZ343" i="1"/>
  <c r="AY343" i="1"/>
  <c r="AU343" i="2" l="1"/>
  <c r="B343" i="2"/>
  <c r="AW342" i="2"/>
  <c r="AV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A342" i="2"/>
  <c r="AU342" i="2" s="1"/>
  <c r="AZ342" i="1"/>
  <c r="AY342" i="1"/>
  <c r="B342" i="2" l="1"/>
  <c r="AT342" i="2"/>
  <c r="AZ341" i="1"/>
  <c r="AY341" i="1"/>
  <c r="AW341" i="2"/>
  <c r="AV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A341" i="2"/>
  <c r="AU341" i="2" s="1"/>
  <c r="B341" i="2" l="1"/>
  <c r="AT341" i="2"/>
  <c r="AX340" i="2"/>
  <c r="AW340" i="2"/>
  <c r="AV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A340" i="2"/>
  <c r="AT340" i="2" s="1"/>
  <c r="AZ340" i="1"/>
  <c r="AY340" i="1"/>
  <c r="AY347" i="2" l="1"/>
  <c r="B340" i="2"/>
  <c r="AU340" i="2"/>
  <c r="AW339" i="2"/>
  <c r="AV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A339" i="2"/>
  <c r="AU339" i="2" s="1"/>
  <c r="AZ339" i="1"/>
  <c r="AY339" i="1"/>
  <c r="B339" i="2" l="1"/>
  <c r="AT339" i="2"/>
  <c r="AW338" i="2"/>
  <c r="AV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A338" i="2"/>
  <c r="AU338" i="2" s="1"/>
  <c r="AZ338" i="1"/>
  <c r="AY338" i="1"/>
  <c r="B338" i="2" l="1"/>
  <c r="AT338" i="2"/>
  <c r="AZ337" i="1"/>
  <c r="AY337" i="1"/>
  <c r="AW337" i="2" l="1"/>
  <c r="AV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A337" i="2"/>
  <c r="AU337" i="2" s="1"/>
  <c r="B337" i="2" l="1"/>
  <c r="AT337" i="2"/>
  <c r="AW336" i="2"/>
  <c r="AV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A336" i="2"/>
  <c r="AU336" i="2" s="1"/>
  <c r="AZ336" i="1"/>
  <c r="AY336" i="1"/>
  <c r="B336" i="2" l="1"/>
  <c r="AT336" i="2"/>
  <c r="AW335" i="2"/>
  <c r="AV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A335" i="2"/>
  <c r="AT335" i="2" s="1"/>
  <c r="AZ335" i="1"/>
  <c r="AY335" i="1"/>
  <c r="AZ334" i="1"/>
  <c r="AY334" i="1"/>
  <c r="AU335" i="2" l="1"/>
  <c r="B335" i="2"/>
  <c r="AW334" i="2"/>
  <c r="AV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A334" i="2"/>
  <c r="B334" i="2" s="1"/>
  <c r="AT334" i="2" l="1"/>
  <c r="AU334" i="2"/>
  <c r="AX333" i="2"/>
  <c r="AW333" i="2"/>
  <c r="AV333" i="2"/>
  <c r="AY340" i="2" s="1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A333" i="2"/>
  <c r="B333" i="2" s="1"/>
  <c r="AZ333" i="1"/>
  <c r="AY333" i="1"/>
  <c r="AZ332" i="1"/>
  <c r="AY332" i="1"/>
  <c r="AW332" i="2"/>
  <c r="AV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A332" i="2"/>
  <c r="AU332" i="2" s="1"/>
  <c r="AZ331" i="1"/>
  <c r="AY331" i="1"/>
  <c r="AW331" i="2"/>
  <c r="AV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A331" i="2"/>
  <c r="AU331" i="2" s="1"/>
  <c r="AT333" i="2" l="1"/>
  <c r="AU333" i="2"/>
  <c r="B332" i="2"/>
  <c r="AT332" i="2"/>
  <c r="B331" i="2"/>
  <c r="AT331" i="2"/>
  <c r="AW330" i="2"/>
  <c r="AV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A330" i="2"/>
  <c r="AU330" i="2" s="1"/>
  <c r="AZ330" i="1"/>
  <c r="AY330" i="1"/>
  <c r="AZ329" i="1"/>
  <c r="AY329" i="1"/>
  <c r="AT330" i="2" l="1"/>
  <c r="B330" i="2"/>
  <c r="AW329" i="2" l="1"/>
  <c r="AV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A329" i="2"/>
  <c r="AU329" i="2" s="1"/>
  <c r="B329" i="2" l="1"/>
  <c r="AT329" i="2"/>
  <c r="AW328" i="2"/>
  <c r="AV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A328" i="2"/>
  <c r="B328" i="2" s="1"/>
  <c r="AZ328" i="1"/>
  <c r="AY328" i="1"/>
  <c r="AT328" i="2" l="1"/>
  <c r="AU328" i="2"/>
  <c r="AW327" i="2"/>
  <c r="AV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A327" i="2"/>
  <c r="B327" i="2" s="1"/>
  <c r="AZ327" i="1"/>
  <c r="AY327" i="1"/>
  <c r="AT327" i="2" l="1"/>
  <c r="AU327" i="2"/>
  <c r="AZ326" i="1" l="1"/>
  <c r="AY326" i="1"/>
  <c r="AX326" i="2"/>
  <c r="AW326" i="2"/>
  <c r="AV326" i="2"/>
  <c r="AY333" i="2" s="1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A326" i="2"/>
  <c r="AU326" i="2" s="1"/>
  <c r="B326" i="2" l="1"/>
  <c r="AT326" i="2"/>
  <c r="AW325" i="2"/>
  <c r="AV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A325" i="2"/>
  <c r="AT325" i="2" s="1"/>
  <c r="AZ325" i="1"/>
  <c r="AY325" i="1"/>
  <c r="AW324" i="2"/>
  <c r="AV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A324" i="2"/>
  <c r="AT324" i="2" s="1"/>
  <c r="AZ324" i="1"/>
  <c r="AY324" i="1"/>
  <c r="AU324" i="2" l="1"/>
  <c r="B325" i="2"/>
  <c r="AU325" i="2"/>
  <c r="B324" i="2"/>
  <c r="AW323" i="2"/>
  <c r="AV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A323" i="2"/>
  <c r="AU323" i="2" s="1"/>
  <c r="AZ323" i="1"/>
  <c r="AY323" i="1"/>
  <c r="B323" i="2" l="1"/>
  <c r="AT323" i="2"/>
  <c r="AW322" i="2"/>
  <c r="AV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A322" i="2"/>
  <c r="AU322" i="2" s="1"/>
  <c r="AZ322" i="1"/>
  <c r="AY322" i="1"/>
  <c r="B322" i="2" l="1"/>
  <c r="AT322" i="2"/>
  <c r="AW321" i="2"/>
  <c r="AV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A321" i="2"/>
  <c r="AU321" i="2" s="1"/>
  <c r="AZ321" i="1"/>
  <c r="AY321" i="1"/>
  <c r="B321" i="2" l="1"/>
  <c r="AT321" i="2"/>
  <c r="AW320" i="2"/>
  <c r="AV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A320" i="2"/>
  <c r="B320" i="2" s="1"/>
  <c r="AZ320" i="1"/>
  <c r="AY320" i="1"/>
  <c r="AT320" i="2" l="1"/>
  <c r="AU320" i="2"/>
  <c r="AX319" i="2"/>
  <c r="AW319" i="2"/>
  <c r="AV319" i="2"/>
  <c r="AY326" i="2" s="1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A319" i="2"/>
  <c r="AU319" i="2" s="1"/>
  <c r="AZ319" i="1"/>
  <c r="AY319" i="1"/>
  <c r="AZ318" i="1"/>
  <c r="AY318" i="1"/>
  <c r="AW318" i="2"/>
  <c r="AV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A318" i="2"/>
  <c r="AT318" i="2" s="1"/>
  <c r="A317" i="2"/>
  <c r="B317" i="2" s="1"/>
  <c r="AW317" i="2"/>
  <c r="AV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AY316" i="1"/>
  <c r="AZ316" i="1"/>
  <c r="AY317" i="1"/>
  <c r="AZ317" i="1"/>
  <c r="B319" i="2" l="1"/>
  <c r="AT319" i="2"/>
  <c r="AU318" i="2"/>
  <c r="B318" i="2"/>
  <c r="AT317" i="2"/>
  <c r="AU317" i="2"/>
  <c r="AW316" i="2"/>
  <c r="AV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A316" i="2"/>
  <c r="AU316" i="2" s="1"/>
  <c r="B316" i="2" l="1"/>
  <c r="AT316" i="2"/>
  <c r="AW315" i="2" l="1"/>
  <c r="AV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A315" i="2"/>
  <c r="B315" i="2" s="1"/>
  <c r="AZ315" i="1"/>
  <c r="AY315" i="1"/>
  <c r="AT315" i="2" l="1"/>
  <c r="AU315" i="2"/>
  <c r="AX312" i="2"/>
  <c r="AX305" i="2"/>
  <c r="AX298" i="2"/>
  <c r="AX291" i="2"/>
  <c r="AX284" i="2"/>
  <c r="AX277" i="2"/>
  <c r="AX270" i="2"/>
  <c r="AX263" i="2"/>
  <c r="AX256" i="2"/>
  <c r="AX249" i="2"/>
  <c r="AX242" i="2"/>
  <c r="AX235" i="2"/>
  <c r="AX228" i="2"/>
  <c r="AX221" i="2"/>
  <c r="AX214" i="2"/>
  <c r="AX207" i="2"/>
  <c r="AX200" i="2"/>
  <c r="AX193" i="2"/>
  <c r="AX186" i="2"/>
  <c r="AX179" i="2"/>
  <c r="AX172" i="2"/>
  <c r="AX165" i="2"/>
  <c r="AX158" i="2"/>
  <c r="AX151" i="2"/>
  <c r="AX144" i="2"/>
  <c r="AX137" i="2"/>
  <c r="AX130" i="2"/>
  <c r="AX123" i="2"/>
  <c r="AX116" i="2"/>
  <c r="AX109" i="2"/>
  <c r="AX102" i="2"/>
  <c r="AX95" i="2"/>
  <c r="AX88" i="2"/>
  <c r="AX81" i="2"/>
  <c r="AX74" i="2"/>
  <c r="AX67" i="2"/>
  <c r="AX60" i="2"/>
  <c r="AX53" i="2"/>
  <c r="AX46" i="2"/>
  <c r="AX39" i="2"/>
  <c r="AX32" i="2"/>
  <c r="AX25" i="2"/>
  <c r="AX18" i="2"/>
  <c r="AX11" i="2"/>
  <c r="AY12" i="1"/>
  <c r="A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V4" i="2"/>
  <c r="AW4" i="2"/>
  <c r="A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V5" i="2"/>
  <c r="AW5" i="2"/>
  <c r="A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V6" i="2"/>
  <c r="AW6" i="2"/>
  <c r="A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V7" i="2"/>
  <c r="AW7" i="2"/>
  <c r="A8" i="2"/>
  <c r="B8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V8" i="2"/>
  <c r="AW8" i="2"/>
  <c r="A9" i="2"/>
  <c r="B9" i="2" s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V9" i="2"/>
  <c r="AW9" i="2"/>
  <c r="A10" i="2"/>
  <c r="B10" i="2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V10" i="2"/>
  <c r="AW10" i="2"/>
  <c r="A11" i="2"/>
  <c r="B11" i="2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V11" i="2"/>
  <c r="AW11" i="2"/>
  <c r="A12" i="2"/>
  <c r="B12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V12" i="2"/>
  <c r="AW12" i="2"/>
  <c r="A13" i="2"/>
  <c r="B13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V13" i="2"/>
  <c r="AW13" i="2"/>
  <c r="A14" i="2"/>
  <c r="B14" i="2" s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V14" i="2"/>
  <c r="AW14" i="2"/>
  <c r="A15" i="2"/>
  <c r="B15" i="2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V15" i="2"/>
  <c r="AW15" i="2"/>
  <c r="A16" i="2"/>
  <c r="B16" i="2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V16" i="2"/>
  <c r="AW16" i="2"/>
  <c r="A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V17" i="2"/>
  <c r="AW17" i="2"/>
  <c r="A18" i="2"/>
  <c r="B18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V18" i="2"/>
  <c r="AW18" i="2"/>
  <c r="A19" i="2"/>
  <c r="B19" i="2" s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V19" i="2"/>
  <c r="AW19" i="2"/>
  <c r="A20" i="2"/>
  <c r="B20" i="2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V20" i="2"/>
  <c r="AW20" i="2"/>
  <c r="A21" i="2"/>
  <c r="B21" i="2" s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V21" i="2"/>
  <c r="AW21" i="2"/>
  <c r="A22" i="2"/>
  <c r="B22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V22" i="2"/>
  <c r="AW22" i="2"/>
  <c r="A23" i="2"/>
  <c r="B23" i="2" s="1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V23" i="2"/>
  <c r="AW23" i="2"/>
  <c r="A24" i="2"/>
  <c r="B24" i="2" s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V24" i="2"/>
  <c r="AW24" i="2"/>
  <c r="A25" i="2"/>
  <c r="B25" i="2" s="1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V25" i="2"/>
  <c r="AW25" i="2"/>
  <c r="A26" i="2"/>
  <c r="B26" i="2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V26" i="2"/>
  <c r="AW26" i="2"/>
  <c r="A27" i="2"/>
  <c r="B27" i="2" s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V27" i="2"/>
  <c r="AW27" i="2"/>
  <c r="A28" i="2"/>
  <c r="B28" i="2" s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V28" i="2"/>
  <c r="AW28" i="2"/>
  <c r="A29" i="2"/>
  <c r="B29" i="2" s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V29" i="2"/>
  <c r="AW29" i="2"/>
  <c r="A30" i="2"/>
  <c r="B30" i="2" s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V30" i="2"/>
  <c r="AW30" i="2"/>
  <c r="A31" i="2"/>
  <c r="B31" i="2" s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V31" i="2"/>
  <c r="AW31" i="2"/>
  <c r="A32" i="2"/>
  <c r="B32" i="2" s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V32" i="2"/>
  <c r="AW32" i="2"/>
  <c r="A33" i="2"/>
  <c r="B33" i="2" s="1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V33" i="2"/>
  <c r="AW33" i="2"/>
  <c r="A34" i="2"/>
  <c r="B34" i="2" s="1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V34" i="2"/>
  <c r="AW34" i="2"/>
  <c r="A35" i="2"/>
  <c r="B35" i="2" s="1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V35" i="2"/>
  <c r="AW35" i="2"/>
  <c r="A36" i="2"/>
  <c r="B36" i="2" s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V36" i="2"/>
  <c r="AW36" i="2"/>
  <c r="A37" i="2"/>
  <c r="B37" i="2" s="1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V37" i="2"/>
  <c r="AW37" i="2"/>
  <c r="A38" i="2"/>
  <c r="B38" i="2" s="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V38" i="2"/>
  <c r="AW38" i="2"/>
  <c r="A39" i="2"/>
  <c r="B39" i="2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V39" i="2"/>
  <c r="AW39" i="2"/>
  <c r="A40" i="2"/>
  <c r="B40" i="2" s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V40" i="2"/>
  <c r="AW40" i="2"/>
  <c r="A41" i="2"/>
  <c r="B41" i="2" s="1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V41" i="2"/>
  <c r="AW41" i="2"/>
  <c r="A42" i="2"/>
  <c r="B42" i="2" s="1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V42" i="2"/>
  <c r="AW42" i="2"/>
  <c r="A43" i="2"/>
  <c r="B43" i="2" s="1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V43" i="2"/>
  <c r="AW43" i="2"/>
  <c r="A44" i="2"/>
  <c r="B44" i="2" s="1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V44" i="2"/>
  <c r="AW44" i="2"/>
  <c r="A45" i="2"/>
  <c r="B45" i="2" s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V45" i="2"/>
  <c r="AW45" i="2"/>
  <c r="A46" i="2"/>
  <c r="B46" i="2" s="1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V46" i="2"/>
  <c r="AW46" i="2"/>
  <c r="A47" i="2"/>
  <c r="AT47" i="2" s="1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V47" i="2"/>
  <c r="AW47" i="2"/>
  <c r="A48" i="2"/>
  <c r="AT48" i="2" s="1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V48" i="2"/>
  <c r="AW48" i="2"/>
  <c r="A49" i="2"/>
  <c r="AT49" i="2" s="1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V49" i="2"/>
  <c r="AW49" i="2"/>
  <c r="A50" i="2"/>
  <c r="AT50" i="2" s="1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V50" i="2"/>
  <c r="AW50" i="2"/>
  <c r="A51" i="2"/>
  <c r="AT51" i="2" s="1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V51" i="2"/>
  <c r="AW51" i="2"/>
  <c r="A52" i="2"/>
  <c r="AT52" i="2" s="1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V52" i="2"/>
  <c r="AW52" i="2"/>
  <c r="A53" i="2"/>
  <c r="AT53" i="2" s="1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V53" i="2"/>
  <c r="AW53" i="2"/>
  <c r="A54" i="2"/>
  <c r="AT54" i="2" s="1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V54" i="2"/>
  <c r="AW54" i="2"/>
  <c r="A55" i="2"/>
  <c r="AT55" i="2" s="1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V55" i="2"/>
  <c r="AW55" i="2"/>
  <c r="A56" i="2"/>
  <c r="AT56" i="2" s="1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V56" i="2"/>
  <c r="AW56" i="2"/>
  <c r="A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V57" i="2"/>
  <c r="AW57" i="2"/>
  <c r="A58" i="2"/>
  <c r="B58" i="2" s="1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V58" i="2"/>
  <c r="AW58" i="2"/>
  <c r="A59" i="2"/>
  <c r="B59" i="2" s="1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V59" i="2"/>
  <c r="AW59" i="2"/>
  <c r="A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V60" i="2"/>
  <c r="AW60" i="2"/>
  <c r="A61" i="2"/>
  <c r="B61" i="2" s="1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V61" i="2"/>
  <c r="AW61" i="2"/>
  <c r="A62" i="2"/>
  <c r="B62" i="2" s="1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V62" i="2"/>
  <c r="AW62" i="2"/>
  <c r="A63" i="2"/>
  <c r="B63" i="2" s="1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V63" i="2"/>
  <c r="AW63" i="2"/>
  <c r="A64" i="2"/>
  <c r="B64" i="2" s="1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V64" i="2"/>
  <c r="AW64" i="2"/>
  <c r="A65" i="2"/>
  <c r="B65" i="2" s="1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V65" i="2"/>
  <c r="AW65" i="2"/>
  <c r="A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V66" i="2"/>
  <c r="AW66" i="2"/>
  <c r="A67" i="2"/>
  <c r="B67" i="2" s="1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V67" i="2"/>
  <c r="AW67" i="2"/>
  <c r="A68" i="2"/>
  <c r="B68" i="2" s="1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V68" i="2"/>
  <c r="AW68" i="2"/>
  <c r="A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V69" i="2"/>
  <c r="AW69" i="2"/>
  <c r="A70" i="2"/>
  <c r="B70" i="2" s="1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V70" i="2"/>
  <c r="AW70" i="2"/>
  <c r="A71" i="2"/>
  <c r="B71" i="2" s="1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V71" i="2"/>
  <c r="AW71" i="2"/>
  <c r="A72" i="2"/>
  <c r="B72" i="2" s="1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V72" i="2"/>
  <c r="AW72" i="2"/>
  <c r="A73" i="2"/>
  <c r="B73" i="2" s="1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V73" i="2"/>
  <c r="AW73" i="2"/>
  <c r="A74" i="2"/>
  <c r="B74" i="2" s="1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V74" i="2"/>
  <c r="AW74" i="2"/>
  <c r="A75" i="2"/>
  <c r="B75" i="2" s="1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V75" i="2"/>
  <c r="AW75" i="2"/>
  <c r="A76" i="2"/>
  <c r="B76" i="2" s="1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V76" i="2"/>
  <c r="AW76" i="2"/>
  <c r="A77" i="2"/>
  <c r="B77" i="2" s="1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V77" i="2"/>
  <c r="AW77" i="2"/>
  <c r="A78" i="2"/>
  <c r="B78" i="2" s="1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V78" i="2"/>
  <c r="AW78" i="2"/>
  <c r="A79" i="2"/>
  <c r="B79" i="2" s="1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V79" i="2"/>
  <c r="AW79" i="2"/>
  <c r="A80" i="2"/>
  <c r="B80" i="2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V80" i="2"/>
  <c r="AW80" i="2"/>
  <c r="A81" i="2"/>
  <c r="B81" i="2" s="1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V81" i="2"/>
  <c r="AW81" i="2"/>
  <c r="A82" i="2"/>
  <c r="B82" i="2" s="1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V82" i="2"/>
  <c r="AW82" i="2"/>
  <c r="A83" i="2"/>
  <c r="B83" i="2" s="1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V83" i="2"/>
  <c r="AW83" i="2"/>
  <c r="A84" i="2"/>
  <c r="AT84" i="2" s="1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V84" i="2"/>
  <c r="AW84" i="2"/>
  <c r="A85" i="2"/>
  <c r="AT85" i="2" s="1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P85" i="2"/>
  <c r="AQ85" i="2"/>
  <c r="AR85" i="2"/>
  <c r="AV85" i="2"/>
  <c r="AW85" i="2"/>
  <c r="A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P86" i="2"/>
  <c r="AQ86" i="2"/>
  <c r="AR86" i="2"/>
  <c r="AV86" i="2"/>
  <c r="AW86" i="2"/>
  <c r="A87" i="2"/>
  <c r="AT87" i="2" s="1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V87" i="2"/>
  <c r="AW87" i="2"/>
  <c r="A88" i="2"/>
  <c r="AT88" i="2" s="1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V88" i="2"/>
  <c r="AW88" i="2"/>
  <c r="A89" i="2"/>
  <c r="B89" i="2" s="1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V89" i="2"/>
  <c r="AW89" i="2"/>
  <c r="A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V90" i="2"/>
  <c r="AW90" i="2"/>
  <c r="A91" i="2"/>
  <c r="B91" i="2" s="1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V91" i="2"/>
  <c r="AW91" i="2"/>
  <c r="A92" i="2"/>
  <c r="B92" i="2" s="1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V92" i="2"/>
  <c r="AW92" i="2"/>
  <c r="A93" i="2"/>
  <c r="B93" i="2" s="1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V93" i="2"/>
  <c r="AW93" i="2"/>
  <c r="A94" i="2"/>
  <c r="B94" i="2" s="1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V94" i="2"/>
  <c r="AW94" i="2"/>
  <c r="A95" i="2"/>
  <c r="B95" i="2" s="1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V95" i="2"/>
  <c r="AW95" i="2"/>
  <c r="A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V96" i="2"/>
  <c r="AW96" i="2"/>
  <c r="A97" i="2"/>
  <c r="AT97" i="2" s="1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V97" i="2"/>
  <c r="AW97" i="2"/>
  <c r="A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V98" i="2"/>
  <c r="AW98" i="2"/>
  <c r="A99" i="2"/>
  <c r="B99" i="2" s="1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V99" i="2"/>
  <c r="AW99" i="2"/>
  <c r="A100" i="2"/>
  <c r="B100" i="2" s="1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V100" i="2"/>
  <c r="AW100" i="2"/>
  <c r="A101" i="2"/>
  <c r="B101" i="2" s="1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V101" i="2"/>
  <c r="AW101" i="2"/>
  <c r="A102" i="2"/>
  <c r="B102" i="2" s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V102" i="2"/>
  <c r="AW102" i="2"/>
  <c r="A103" i="2"/>
  <c r="B103" i="2" s="1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V103" i="2"/>
  <c r="AW103" i="2"/>
  <c r="A104" i="2"/>
  <c r="B104" i="2" s="1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V104" i="2"/>
  <c r="AW104" i="2"/>
  <c r="A105" i="2"/>
  <c r="B105" i="2" s="1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V105" i="2"/>
  <c r="AW105" i="2"/>
  <c r="A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V106" i="2"/>
  <c r="AW106" i="2"/>
  <c r="A107" i="2"/>
  <c r="B107" i="2" s="1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V107" i="2"/>
  <c r="AW107" i="2"/>
  <c r="A108" i="2"/>
  <c r="B108" i="2" s="1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V108" i="2"/>
  <c r="AW108" i="2"/>
  <c r="A109" i="2"/>
  <c r="B109" i="2" s="1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V109" i="2"/>
  <c r="AW109" i="2"/>
  <c r="A110" i="2"/>
  <c r="B110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V110" i="2"/>
  <c r="AW110" i="2"/>
  <c r="A111" i="2"/>
  <c r="B111" i="2" s="1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V111" i="2"/>
  <c r="AW111" i="2"/>
  <c r="A112" i="2"/>
  <c r="B112" i="2" s="1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V112" i="2"/>
  <c r="AW112" i="2"/>
  <c r="A113" i="2"/>
  <c r="B113" i="2" s="1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V113" i="2"/>
  <c r="AW113" i="2"/>
  <c r="A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V114" i="2"/>
  <c r="AW114" i="2"/>
  <c r="A115" i="2"/>
  <c r="B115" i="2" s="1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V115" i="2"/>
  <c r="AW115" i="2"/>
  <c r="A116" i="2"/>
  <c r="B116" i="2" s="1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V116" i="2"/>
  <c r="AW116" i="2"/>
  <c r="A117" i="2"/>
  <c r="B117" i="2" s="1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V117" i="2"/>
  <c r="AW117" i="2"/>
  <c r="A118" i="2"/>
  <c r="B118" i="2" s="1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V118" i="2"/>
  <c r="AW118" i="2"/>
  <c r="A119" i="2"/>
  <c r="B119" i="2" s="1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V119" i="2"/>
  <c r="AW119" i="2"/>
  <c r="A120" i="2"/>
  <c r="B120" i="2" s="1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V120" i="2"/>
  <c r="AW120" i="2"/>
  <c r="A121" i="2"/>
  <c r="B121" i="2" s="1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V121" i="2"/>
  <c r="AW121" i="2"/>
  <c r="A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V122" i="2"/>
  <c r="AW122" i="2"/>
  <c r="A123" i="2"/>
  <c r="B123" i="2" s="1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V123" i="2"/>
  <c r="AW123" i="2"/>
  <c r="A124" i="2"/>
  <c r="B124" i="2" s="1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V124" i="2"/>
  <c r="AW124" i="2"/>
  <c r="A125" i="2"/>
  <c r="B125" i="2" s="1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V125" i="2"/>
  <c r="AW125" i="2"/>
  <c r="A126" i="2"/>
  <c r="B126" i="2" s="1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V126" i="2"/>
  <c r="AW126" i="2"/>
  <c r="A127" i="2"/>
  <c r="B127" i="2" s="1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V127" i="2"/>
  <c r="AW127" i="2"/>
  <c r="A128" i="2"/>
  <c r="B128" i="2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V128" i="2"/>
  <c r="AW128" i="2"/>
  <c r="A129" i="2"/>
  <c r="AU129" i="2" s="1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V129" i="2"/>
  <c r="AW129" i="2"/>
  <c r="A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V130" i="2"/>
  <c r="AW130" i="2"/>
  <c r="A131" i="2"/>
  <c r="B131" i="2" s="1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V131" i="2"/>
  <c r="AW131" i="2"/>
  <c r="A132" i="2"/>
  <c r="B132" i="2" s="1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V132" i="2"/>
  <c r="AW132" i="2"/>
  <c r="A133" i="2"/>
  <c r="B133" i="2" s="1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V133" i="2"/>
  <c r="AW133" i="2"/>
  <c r="A134" i="2"/>
  <c r="B134" i="2" s="1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V134" i="2"/>
  <c r="AW134" i="2"/>
  <c r="A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V135" i="2"/>
  <c r="AW135" i="2"/>
  <c r="A136" i="2"/>
  <c r="B136" i="2" s="1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V136" i="2"/>
  <c r="AW136" i="2"/>
  <c r="A137" i="2"/>
  <c r="B137" i="2" s="1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V137" i="2"/>
  <c r="AW137" i="2"/>
  <c r="A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V138" i="2"/>
  <c r="AW138" i="2"/>
  <c r="A139" i="2"/>
  <c r="B139" i="2" s="1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V139" i="2"/>
  <c r="AW139" i="2"/>
  <c r="A140" i="2"/>
  <c r="B140" i="2" s="1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V140" i="2"/>
  <c r="AW140" i="2"/>
  <c r="A141" i="2"/>
  <c r="B141" i="2" s="1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V141" i="2"/>
  <c r="AW141" i="2"/>
  <c r="A142" i="2"/>
  <c r="AU142" i="2" s="1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V142" i="2"/>
  <c r="AW142" i="2"/>
  <c r="A143" i="2"/>
  <c r="AU143" i="2" s="1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V143" i="2"/>
  <c r="AW143" i="2"/>
  <c r="A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V144" i="2"/>
  <c r="AW144" i="2"/>
  <c r="A145" i="2"/>
  <c r="AU145" i="2" s="1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V145" i="2"/>
  <c r="AW145" i="2"/>
  <c r="A146" i="2"/>
  <c r="AU146" i="2" s="1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V146" i="2"/>
  <c r="AW146" i="2"/>
  <c r="A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V147" i="2"/>
  <c r="AW147" i="2"/>
  <c r="A148" i="2"/>
  <c r="AU148" i="2" s="1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V148" i="2"/>
  <c r="AW148" i="2"/>
  <c r="A149" i="2"/>
  <c r="AU149" i="2" s="1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V149" i="2"/>
  <c r="AW149" i="2"/>
  <c r="A150" i="2"/>
  <c r="AU150" i="2" s="1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V150" i="2"/>
  <c r="AW150" i="2"/>
  <c r="A151" i="2"/>
  <c r="AU151" i="2" s="1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V151" i="2"/>
  <c r="AW151" i="2"/>
  <c r="A152" i="2"/>
  <c r="AU152" i="2" s="1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V152" i="2"/>
  <c r="AW152" i="2"/>
  <c r="A153" i="2"/>
  <c r="AU153" i="2" s="1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V153" i="2"/>
  <c r="AW153" i="2"/>
  <c r="A154" i="2"/>
  <c r="AU154" i="2" s="1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V154" i="2"/>
  <c r="AW154" i="2"/>
  <c r="A155" i="2"/>
  <c r="AU155" i="2" s="1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V155" i="2"/>
  <c r="AW155" i="2"/>
  <c r="A156" i="2"/>
  <c r="AU156" i="2" s="1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V156" i="2"/>
  <c r="AW156" i="2"/>
  <c r="A157" i="2"/>
  <c r="AU157" i="2" s="1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V157" i="2"/>
  <c r="AW157" i="2"/>
  <c r="A158" i="2"/>
  <c r="AU158" i="2" s="1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V158" i="2"/>
  <c r="AW158" i="2"/>
  <c r="A159" i="2"/>
  <c r="AU159" i="2" s="1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V159" i="2"/>
  <c r="AW159" i="2"/>
  <c r="A160" i="2"/>
  <c r="AU160" i="2" s="1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V160" i="2"/>
  <c r="AW160" i="2"/>
  <c r="A161" i="2"/>
  <c r="AU161" i="2" s="1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V161" i="2"/>
  <c r="AW161" i="2"/>
  <c r="A162" i="2"/>
  <c r="AU162" i="2" s="1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V162" i="2"/>
  <c r="AW162" i="2"/>
  <c r="A163" i="2"/>
  <c r="AU163" i="2" s="1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V163" i="2"/>
  <c r="AW163" i="2"/>
  <c r="A164" i="2"/>
  <c r="AU164" i="2" s="1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V164" i="2"/>
  <c r="AW164" i="2"/>
  <c r="A165" i="2"/>
  <c r="AU165" i="2" s="1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V165" i="2"/>
  <c r="AW165" i="2"/>
  <c r="A166" i="2"/>
  <c r="AU166" i="2" s="1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V166" i="2"/>
  <c r="AW166" i="2"/>
  <c r="A167" i="2"/>
  <c r="AU167" i="2" s="1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V167" i="2"/>
  <c r="AW167" i="2"/>
  <c r="A168" i="2"/>
  <c r="AU168" i="2" s="1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V168" i="2"/>
  <c r="AW168" i="2"/>
  <c r="A169" i="2"/>
  <c r="AU169" i="2" s="1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V169" i="2"/>
  <c r="AW169" i="2"/>
  <c r="A170" i="2"/>
  <c r="AU170" i="2" s="1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V170" i="2"/>
  <c r="AW170" i="2"/>
  <c r="A171" i="2"/>
  <c r="AU171" i="2" s="1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V171" i="2"/>
  <c r="AW171" i="2"/>
  <c r="A172" i="2"/>
  <c r="AU172" i="2" s="1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V172" i="2"/>
  <c r="AW172" i="2"/>
  <c r="A173" i="2"/>
  <c r="AU173" i="2" s="1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V173" i="2"/>
  <c r="AW173" i="2"/>
  <c r="A174" i="2"/>
  <c r="AU174" i="2" s="1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V174" i="2"/>
  <c r="AW174" i="2"/>
  <c r="A175" i="2"/>
  <c r="AU175" i="2" s="1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V175" i="2"/>
  <c r="AW175" i="2"/>
  <c r="A176" i="2"/>
  <c r="AU176" i="2" s="1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V176" i="2"/>
  <c r="AW176" i="2"/>
  <c r="A177" i="2"/>
  <c r="AU177" i="2" s="1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V177" i="2"/>
  <c r="AW177" i="2"/>
  <c r="A178" i="2"/>
  <c r="AU178" i="2" s="1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V178" i="2"/>
  <c r="AW178" i="2"/>
  <c r="A179" i="2"/>
  <c r="AU179" i="2" s="1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V179" i="2"/>
  <c r="AW179" i="2"/>
  <c r="A180" i="2"/>
  <c r="AU180" i="2" s="1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V180" i="2"/>
  <c r="AW180" i="2"/>
  <c r="A181" i="2"/>
  <c r="AU181" i="2" s="1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V181" i="2"/>
  <c r="AW181" i="2"/>
  <c r="A182" i="2"/>
  <c r="AU182" i="2" s="1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V182" i="2"/>
  <c r="AW182" i="2"/>
  <c r="A183" i="2"/>
  <c r="AU183" i="2" s="1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V183" i="2"/>
  <c r="AW183" i="2"/>
  <c r="A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V184" i="2"/>
  <c r="AW184" i="2"/>
  <c r="A185" i="2"/>
  <c r="AU185" i="2" s="1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V185" i="2"/>
  <c r="AW185" i="2"/>
  <c r="A186" i="2"/>
  <c r="AU186" i="2" s="1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V186" i="2"/>
  <c r="AW186" i="2"/>
  <c r="A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V187" i="2"/>
  <c r="AW187" i="2"/>
  <c r="A188" i="2"/>
  <c r="AU188" i="2" s="1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V188" i="2"/>
  <c r="AW188" i="2"/>
  <c r="A189" i="2"/>
  <c r="AU189" i="2" s="1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V189" i="2"/>
  <c r="AW189" i="2"/>
  <c r="A190" i="2"/>
  <c r="AU190" i="2" s="1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V190" i="2"/>
  <c r="AW190" i="2"/>
  <c r="A191" i="2"/>
  <c r="AU191" i="2" s="1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V191" i="2"/>
  <c r="AW191" i="2"/>
  <c r="A192" i="2"/>
  <c r="AU192" i="2" s="1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V192" i="2"/>
  <c r="AW192" i="2"/>
  <c r="A193" i="2"/>
  <c r="AU193" i="2" s="1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V193" i="2"/>
  <c r="AW193" i="2"/>
  <c r="A194" i="2"/>
  <c r="AU194" i="2" s="1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V194" i="2"/>
  <c r="AW194" i="2"/>
  <c r="A195" i="2"/>
  <c r="AU195" i="2" s="1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V195" i="2"/>
  <c r="AW195" i="2"/>
  <c r="A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V196" i="2"/>
  <c r="AW196" i="2"/>
  <c r="A197" i="2"/>
  <c r="AU197" i="2" s="1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V197" i="2"/>
  <c r="AW197" i="2"/>
  <c r="A198" i="2"/>
  <c r="AT198" i="2" s="1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V198" i="2"/>
  <c r="AW198" i="2"/>
  <c r="A199" i="2"/>
  <c r="AT199" i="2" s="1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V199" i="2"/>
  <c r="AW199" i="2"/>
  <c r="A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V200" i="2"/>
  <c r="AW200" i="2"/>
  <c r="A201" i="2"/>
  <c r="AT201" i="2" s="1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V201" i="2"/>
  <c r="AW201" i="2"/>
  <c r="A202" i="2"/>
  <c r="AT202" i="2" s="1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V202" i="2"/>
  <c r="AW202" i="2"/>
  <c r="A203" i="2"/>
  <c r="AT203" i="2" s="1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V203" i="2"/>
  <c r="AW203" i="2"/>
  <c r="A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V204" i="2"/>
  <c r="AW204" i="2"/>
  <c r="A205" i="2"/>
  <c r="AT205" i="2" s="1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V205" i="2"/>
  <c r="AW205" i="2"/>
  <c r="A206" i="2"/>
  <c r="AT206" i="2" s="1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V206" i="2"/>
  <c r="AW206" i="2"/>
  <c r="A207" i="2"/>
  <c r="AT207" i="2" s="1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V207" i="2"/>
  <c r="AW207" i="2"/>
  <c r="A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V208" i="2"/>
  <c r="AW208" i="2"/>
  <c r="A209" i="2"/>
  <c r="AT209" i="2" s="1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V209" i="2"/>
  <c r="AW209" i="2"/>
  <c r="A210" i="2"/>
  <c r="AT210" i="2" s="1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V210" i="2"/>
  <c r="AW210" i="2"/>
  <c r="A211" i="2"/>
  <c r="AT211" i="2" s="1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V211" i="2"/>
  <c r="AW211" i="2"/>
  <c r="A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V212" i="2"/>
  <c r="AW212" i="2"/>
  <c r="A213" i="2"/>
  <c r="AT213" i="2" s="1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V213" i="2"/>
  <c r="AW213" i="2"/>
  <c r="A214" i="2"/>
  <c r="AT214" i="2" s="1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V214" i="2"/>
  <c r="AW214" i="2"/>
  <c r="A215" i="2"/>
  <c r="AT215" i="2" s="1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V215" i="2"/>
  <c r="AW215" i="2"/>
  <c r="A216" i="2"/>
  <c r="AT216" i="2" s="1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V216" i="2"/>
  <c r="AW216" i="2"/>
  <c r="A217" i="2"/>
  <c r="AT217" i="2" s="1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V217" i="2"/>
  <c r="AW217" i="2"/>
  <c r="A218" i="2"/>
  <c r="AT218" i="2" s="1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V218" i="2"/>
  <c r="AW218" i="2"/>
  <c r="A219" i="2"/>
  <c r="AT219" i="2" s="1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V219" i="2"/>
  <c r="AW219" i="2"/>
  <c r="A220" i="2"/>
  <c r="AT220" i="2" s="1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V220" i="2"/>
  <c r="AW220" i="2"/>
  <c r="A221" i="2"/>
  <c r="B221" i="2" s="1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V221" i="2"/>
  <c r="AW221" i="2"/>
  <c r="A222" i="2"/>
  <c r="AT222" i="2" s="1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V222" i="2"/>
  <c r="AW222" i="2"/>
  <c r="A223" i="2"/>
  <c r="AT223" i="2" s="1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V223" i="2"/>
  <c r="AW223" i="2"/>
  <c r="A224" i="2"/>
  <c r="AT224" i="2" s="1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V224" i="2"/>
  <c r="AW224" i="2"/>
  <c r="A225" i="2"/>
  <c r="AT225" i="2" s="1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V225" i="2"/>
  <c r="AW225" i="2"/>
  <c r="A226" i="2"/>
  <c r="AT226" i="2" s="1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V226" i="2"/>
  <c r="AW226" i="2"/>
  <c r="A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V227" i="2"/>
  <c r="AW227" i="2"/>
  <c r="A228" i="2"/>
  <c r="AT228" i="2" s="1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V228" i="2"/>
  <c r="AW228" i="2"/>
  <c r="A229" i="2"/>
  <c r="AT229" i="2" s="1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V229" i="2"/>
  <c r="AW229" i="2"/>
  <c r="A230" i="2"/>
  <c r="AT230" i="2" s="1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V230" i="2"/>
  <c r="AW230" i="2"/>
  <c r="A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V231" i="2"/>
  <c r="AW231" i="2"/>
  <c r="A232" i="2"/>
  <c r="AT232" i="2" s="1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V232" i="2"/>
  <c r="AW232" i="2"/>
  <c r="A233" i="2"/>
  <c r="AT233" i="2" s="1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V233" i="2"/>
  <c r="AW233" i="2"/>
  <c r="A234" i="2"/>
  <c r="AT234" i="2" s="1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V234" i="2"/>
  <c r="AW234" i="2"/>
  <c r="A235" i="2"/>
  <c r="AT235" i="2" s="1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V235" i="2"/>
  <c r="AW235" i="2"/>
  <c r="A236" i="2"/>
  <c r="AT236" i="2" s="1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V236" i="2"/>
  <c r="AW236" i="2"/>
  <c r="A237" i="2"/>
  <c r="AU237" i="2" s="1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V237" i="2"/>
  <c r="AW237" i="2"/>
  <c r="A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V238" i="2"/>
  <c r="AW238" i="2"/>
  <c r="A239" i="2"/>
  <c r="AT239" i="2" s="1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V239" i="2"/>
  <c r="AW239" i="2"/>
  <c r="A240" i="2"/>
  <c r="AT240" i="2" s="1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V240" i="2"/>
  <c r="AW240" i="2"/>
  <c r="A241" i="2"/>
  <c r="AT241" i="2" s="1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V241" i="2"/>
  <c r="AW241" i="2"/>
  <c r="A242" i="2"/>
  <c r="AT242" i="2" s="1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V242" i="2"/>
  <c r="AW242" i="2"/>
  <c r="A243" i="2"/>
  <c r="AT243" i="2" s="1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V243" i="2"/>
  <c r="AW243" i="2"/>
  <c r="A244" i="2"/>
  <c r="AT244" i="2" s="1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V244" i="2"/>
  <c r="AW244" i="2"/>
  <c r="A245" i="2"/>
  <c r="B245" i="2" s="1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V245" i="2"/>
  <c r="AW245" i="2"/>
  <c r="A246" i="2"/>
  <c r="AT246" i="2" s="1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V246" i="2"/>
  <c r="AW246" i="2"/>
  <c r="A247" i="2"/>
  <c r="AT247" i="2" s="1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V247" i="2"/>
  <c r="AW247" i="2"/>
  <c r="A248" i="2"/>
  <c r="AT248" i="2" s="1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V248" i="2"/>
  <c r="AW248" i="2"/>
  <c r="A249" i="2"/>
  <c r="AT249" i="2" s="1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V249" i="2"/>
  <c r="AW249" i="2"/>
  <c r="A250" i="2"/>
  <c r="AT250" i="2" s="1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V250" i="2"/>
  <c r="AW250" i="2"/>
  <c r="A251" i="2"/>
  <c r="AT251" i="2" s="1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V251" i="2"/>
  <c r="AW251" i="2"/>
  <c r="A252" i="2"/>
  <c r="AT252" i="2" s="1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V252" i="2"/>
  <c r="AW252" i="2"/>
  <c r="A253" i="2"/>
  <c r="AT253" i="2" s="1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V253" i="2"/>
  <c r="AW253" i="2"/>
  <c r="A254" i="2"/>
  <c r="AT254" i="2" s="1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V254" i="2"/>
  <c r="AW254" i="2"/>
  <c r="A255" i="2"/>
  <c r="AT255" i="2" s="1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V255" i="2"/>
  <c r="AW255" i="2"/>
  <c r="A256" i="2"/>
  <c r="AT256" i="2" s="1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V256" i="2"/>
  <c r="AW256" i="2"/>
  <c r="A257" i="2"/>
  <c r="AT257" i="2" s="1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V257" i="2"/>
  <c r="AW257" i="2"/>
  <c r="A258" i="2"/>
  <c r="AT258" i="2" s="1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V258" i="2"/>
  <c r="AW258" i="2"/>
  <c r="A259" i="2"/>
  <c r="AT259" i="2" s="1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V259" i="2"/>
  <c r="AW259" i="2"/>
  <c r="A260" i="2"/>
  <c r="AT260" i="2" s="1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V260" i="2"/>
  <c r="AW260" i="2"/>
  <c r="A261" i="2"/>
  <c r="AT261" i="2" s="1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V261" i="2"/>
  <c r="AW261" i="2"/>
  <c r="A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V262" i="2"/>
  <c r="AW262" i="2"/>
  <c r="A263" i="2"/>
  <c r="AT263" i="2" s="1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V263" i="2"/>
  <c r="AW263" i="2"/>
  <c r="A264" i="2"/>
  <c r="AT264" i="2" s="1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V264" i="2"/>
  <c r="AW264" i="2"/>
  <c r="A265" i="2"/>
  <c r="AT265" i="2" s="1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V265" i="2"/>
  <c r="AW265" i="2"/>
  <c r="A266" i="2"/>
  <c r="AT266" i="2" s="1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V266" i="2"/>
  <c r="AW266" i="2"/>
  <c r="A267" i="2"/>
  <c r="AT267" i="2" s="1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V267" i="2"/>
  <c r="AW267" i="2"/>
  <c r="A268" i="2"/>
  <c r="AT268" i="2" s="1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V268" i="2"/>
  <c r="AW268" i="2"/>
  <c r="A269" i="2"/>
  <c r="AT269" i="2" s="1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V269" i="2"/>
  <c r="AW269" i="2"/>
  <c r="A270" i="2"/>
  <c r="AT270" i="2" s="1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V270" i="2"/>
  <c r="AW270" i="2"/>
  <c r="A271" i="2"/>
  <c r="AT271" i="2" s="1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V271" i="2"/>
  <c r="AW271" i="2"/>
  <c r="A272" i="2"/>
  <c r="AT272" i="2" s="1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V272" i="2"/>
  <c r="AW272" i="2"/>
  <c r="A273" i="2"/>
  <c r="AT273" i="2" s="1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V273" i="2"/>
  <c r="AW273" i="2"/>
  <c r="A274" i="2"/>
  <c r="AT274" i="2" s="1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V274" i="2"/>
  <c r="AW274" i="2"/>
  <c r="A275" i="2"/>
  <c r="AT275" i="2" s="1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V275" i="2"/>
  <c r="AW275" i="2"/>
  <c r="A276" i="2"/>
  <c r="AT276" i="2" s="1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V276" i="2"/>
  <c r="AW276" i="2"/>
  <c r="A277" i="2"/>
  <c r="AT277" i="2" s="1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V277" i="2"/>
  <c r="AW277" i="2"/>
  <c r="A278" i="2"/>
  <c r="AU278" i="2" s="1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V278" i="2"/>
  <c r="AW278" i="2"/>
  <c r="A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V279" i="2"/>
  <c r="AW279" i="2"/>
  <c r="A280" i="2"/>
  <c r="AT280" i="2" s="1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V280" i="2"/>
  <c r="AW280" i="2"/>
  <c r="A281" i="2"/>
  <c r="AT281" i="2" s="1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V281" i="2"/>
  <c r="AW281" i="2"/>
  <c r="A282" i="2"/>
  <c r="AT282" i="2" s="1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V282" i="2"/>
  <c r="AW282" i="2"/>
  <c r="A283" i="2"/>
  <c r="B283" i="2" s="1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V283" i="2"/>
  <c r="AW283" i="2"/>
  <c r="A284" i="2"/>
  <c r="AT284" i="2" s="1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V284" i="2"/>
  <c r="AW284" i="2"/>
  <c r="A285" i="2"/>
  <c r="AT285" i="2" s="1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V285" i="2"/>
  <c r="AW285" i="2"/>
  <c r="A286" i="2"/>
  <c r="AT286" i="2" s="1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V286" i="2"/>
  <c r="AW286" i="2"/>
  <c r="A287" i="2"/>
  <c r="B287" i="2" s="1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V287" i="2"/>
  <c r="AW287" i="2"/>
  <c r="A288" i="2"/>
  <c r="AT288" i="2" s="1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V288" i="2"/>
  <c r="AW288" i="2"/>
  <c r="A289" i="2"/>
  <c r="AT289" i="2" s="1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V289" i="2"/>
  <c r="AW289" i="2"/>
  <c r="A290" i="2"/>
  <c r="AT290" i="2" s="1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V290" i="2"/>
  <c r="AW290" i="2"/>
  <c r="A291" i="2"/>
  <c r="AT291" i="2" s="1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V291" i="2"/>
  <c r="AW291" i="2"/>
  <c r="A292" i="2"/>
  <c r="AT292" i="2" s="1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V292" i="2"/>
  <c r="AW292" i="2"/>
  <c r="A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V293" i="2"/>
  <c r="AW293" i="2"/>
  <c r="A294" i="2"/>
  <c r="AT294" i="2" s="1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V294" i="2"/>
  <c r="AW294" i="2"/>
  <c r="A295" i="2"/>
  <c r="AT295" i="2" s="1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V295" i="2"/>
  <c r="AW295" i="2"/>
  <c r="A296" i="2"/>
  <c r="AT296" i="2" s="1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V296" i="2"/>
  <c r="AW296" i="2"/>
  <c r="A297" i="2"/>
  <c r="AT297" i="2" s="1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V297" i="2"/>
  <c r="AW297" i="2"/>
  <c r="A298" i="2"/>
  <c r="AT298" i="2" s="1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V298" i="2"/>
  <c r="AW298" i="2"/>
  <c r="A299" i="2"/>
  <c r="AT299" i="2" s="1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V299" i="2"/>
  <c r="AW299" i="2"/>
  <c r="A300" i="2"/>
  <c r="AT300" i="2" s="1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V300" i="2"/>
  <c r="AW300" i="2"/>
  <c r="A301" i="2"/>
  <c r="AT301" i="2" s="1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V301" i="2"/>
  <c r="AW301" i="2"/>
  <c r="A302" i="2"/>
  <c r="AT302" i="2" s="1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V302" i="2"/>
  <c r="AW302" i="2"/>
  <c r="A303" i="2"/>
  <c r="AT303" i="2" s="1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V303" i="2"/>
  <c r="AW303" i="2"/>
  <c r="A304" i="2"/>
  <c r="AT304" i="2" s="1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V304" i="2"/>
  <c r="AW304" i="2"/>
  <c r="A305" i="2"/>
  <c r="AT305" i="2" s="1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V305" i="2"/>
  <c r="AW305" i="2"/>
  <c r="A306" i="2"/>
  <c r="AT306" i="2" s="1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V306" i="2"/>
  <c r="AW306" i="2"/>
  <c r="A307" i="2"/>
  <c r="AT307" i="2" s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V307" i="2"/>
  <c r="AW307" i="2"/>
  <c r="A308" i="2"/>
  <c r="AT308" i="2" s="1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V308" i="2"/>
  <c r="AW308" i="2"/>
  <c r="A309" i="2"/>
  <c r="AT309" i="2" s="1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V309" i="2"/>
  <c r="AW309" i="2"/>
  <c r="A310" i="2"/>
  <c r="AT310" i="2" s="1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V310" i="2"/>
  <c r="AW310" i="2"/>
  <c r="A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V311" i="2"/>
  <c r="AW311" i="2"/>
  <c r="A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V312" i="2"/>
  <c r="AY319" i="2" s="1"/>
  <c r="AW312" i="2"/>
  <c r="A313" i="2"/>
  <c r="AT313" i="2" s="1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V313" i="2"/>
  <c r="AW313" i="2"/>
  <c r="A314" i="2"/>
  <c r="AT314" i="2" s="1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V314" i="2"/>
  <c r="AW314" i="2"/>
  <c r="A3" i="2"/>
  <c r="AT3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V3" i="2"/>
  <c r="AW3" i="2"/>
  <c r="AY15" i="1"/>
  <c r="AZ15" i="1"/>
  <c r="AY14" i="1"/>
  <c r="AZ14" i="1"/>
  <c r="AY13" i="1"/>
  <c r="AZ13" i="1"/>
  <c r="AZ12" i="1"/>
  <c r="AY10" i="1"/>
  <c r="AZ10" i="1"/>
  <c r="AY9" i="1"/>
  <c r="AZ9" i="1"/>
  <c r="AY8" i="1"/>
  <c r="AZ8" i="1"/>
  <c r="AZ81" i="1"/>
  <c r="AY81" i="1"/>
  <c r="AZ80" i="1"/>
  <c r="AY80" i="1"/>
  <c r="AY79" i="1"/>
  <c r="AZ79" i="1"/>
  <c r="AY77" i="1"/>
  <c r="AZ77" i="1"/>
  <c r="AT155" i="2" l="1"/>
  <c r="AT152" i="2"/>
  <c r="B53" i="2"/>
  <c r="AU261" i="2"/>
  <c r="AT171" i="2"/>
  <c r="AT168" i="2"/>
  <c r="AT103" i="2"/>
  <c r="AU56" i="2"/>
  <c r="B243" i="2"/>
  <c r="AU230" i="2"/>
  <c r="B229" i="2"/>
  <c r="AU49" i="2"/>
  <c r="B49" i="2"/>
  <c r="B47" i="2"/>
  <c r="AU128" i="2"/>
  <c r="B286" i="2"/>
  <c r="B269" i="2"/>
  <c r="AU50" i="2"/>
  <c r="AT183" i="2"/>
  <c r="AT180" i="2"/>
  <c r="AT163" i="2"/>
  <c r="AT160" i="2"/>
  <c r="AT151" i="2"/>
  <c r="AT148" i="2"/>
  <c r="AT78" i="2"/>
  <c r="AU15" i="2"/>
  <c r="B3" i="2"/>
  <c r="AU291" i="2"/>
  <c r="AU288" i="2"/>
  <c r="AY228" i="2"/>
  <c r="AT15" i="2"/>
  <c r="B299" i="2"/>
  <c r="B50" i="2"/>
  <c r="B301" i="2"/>
  <c r="B295" i="2"/>
  <c r="B235" i="2"/>
  <c r="B223" i="2"/>
  <c r="AT62" i="2"/>
  <c r="B55" i="2"/>
  <c r="AU48" i="2"/>
  <c r="B56" i="2"/>
  <c r="B48" i="2"/>
  <c r="AU254" i="2"/>
  <c r="AT80" i="2"/>
  <c r="AT179" i="2"/>
  <c r="AT176" i="2"/>
  <c r="AT167" i="2"/>
  <c r="AT164" i="2"/>
  <c r="AU16" i="2"/>
  <c r="B251" i="2"/>
  <c r="AU229" i="2"/>
  <c r="AT81" i="2"/>
  <c r="B54" i="2"/>
  <c r="AT16" i="2"/>
  <c r="AU307" i="2"/>
  <c r="AU304" i="2"/>
  <c r="B303" i="2"/>
  <c r="AU112" i="2"/>
  <c r="AU51" i="2"/>
  <c r="B255" i="2"/>
  <c r="AY193" i="2"/>
  <c r="AU113" i="2"/>
  <c r="B310" i="2"/>
  <c r="AU286" i="2"/>
  <c r="B261" i="2"/>
  <c r="AU246" i="2"/>
  <c r="B239" i="2"/>
  <c r="AU213" i="2"/>
  <c r="AT119" i="2"/>
  <c r="AT113" i="2"/>
  <c r="AT73" i="2"/>
  <c r="AT70" i="2"/>
  <c r="AU280" i="2"/>
  <c r="AU271" i="2"/>
  <c r="AU253" i="2"/>
  <c r="AY207" i="2"/>
  <c r="AU277" i="2"/>
  <c r="B219" i="2"/>
  <c r="B216" i="2"/>
  <c r="AY144" i="2"/>
  <c r="AY130" i="2"/>
  <c r="AU120" i="2"/>
  <c r="AY88" i="2"/>
  <c r="AT77" i="2"/>
  <c r="AT74" i="2"/>
  <c r="B253" i="2"/>
  <c r="B247" i="2"/>
  <c r="B4" i="2"/>
  <c r="AT4" i="2"/>
  <c r="AU147" i="2"/>
  <c r="AT147" i="2"/>
  <c r="B7" i="2"/>
  <c r="AU7" i="2"/>
  <c r="AT30" i="2"/>
  <c r="AU30" i="2"/>
  <c r="B5" i="2"/>
  <c r="AT5" i="2"/>
  <c r="AU5" i="2"/>
  <c r="AU196" i="2"/>
  <c r="AT196" i="2"/>
  <c r="AT35" i="2"/>
  <c r="AU35" i="2"/>
  <c r="AT27" i="2"/>
  <c r="AU27" i="2"/>
  <c r="AT19" i="2"/>
  <c r="AU19" i="2"/>
  <c r="AT293" i="2"/>
  <c r="B293" i="2"/>
  <c r="AT283" i="2"/>
  <c r="AU283" i="2"/>
  <c r="AY11" i="2"/>
  <c r="AU269" i="2"/>
  <c r="AT245" i="2"/>
  <c r="AU245" i="2"/>
  <c r="AU136" i="2"/>
  <c r="AY123" i="2"/>
  <c r="AU104" i="2"/>
  <c r="B97" i="2"/>
  <c r="AU97" i="2"/>
  <c r="B57" i="2"/>
  <c r="AT57" i="2"/>
  <c r="AU53" i="2"/>
  <c r="AY53" i="2"/>
  <c r="AT44" i="2"/>
  <c r="AU44" i="2"/>
  <c r="AU40" i="2"/>
  <c r="AT40" i="2"/>
  <c r="AT36" i="2"/>
  <c r="AU36" i="2"/>
  <c r="AT32" i="2"/>
  <c r="AU32" i="2"/>
  <c r="AT28" i="2"/>
  <c r="AU28" i="2"/>
  <c r="AT24" i="2"/>
  <c r="AU24" i="2"/>
  <c r="AT20" i="2"/>
  <c r="AU20" i="2"/>
  <c r="AT7" i="2"/>
  <c r="B6" i="2"/>
  <c r="AT6" i="2"/>
  <c r="AU6" i="2"/>
  <c r="AU4" i="2"/>
  <c r="AT46" i="2"/>
  <c r="AU46" i="2"/>
  <c r="AT38" i="2"/>
  <c r="AU38" i="2"/>
  <c r="AT26" i="2"/>
  <c r="AU26" i="2"/>
  <c r="AT18" i="2"/>
  <c r="AU18" i="2"/>
  <c r="AU187" i="2"/>
  <c r="AT187" i="2"/>
  <c r="AY256" i="2"/>
  <c r="AU43" i="2"/>
  <c r="AT43" i="2"/>
  <c r="AT31" i="2"/>
  <c r="AU31" i="2"/>
  <c r="AT23" i="2"/>
  <c r="AU23" i="2"/>
  <c r="AU295" i="2"/>
  <c r="AT262" i="2"/>
  <c r="AU262" i="2"/>
  <c r="B135" i="2"/>
  <c r="AT135" i="2"/>
  <c r="AT311" i="2"/>
  <c r="B311" i="2"/>
  <c r="AU299" i="2"/>
  <c r="B294" i="2"/>
  <c r="AY277" i="2"/>
  <c r="B259" i="2"/>
  <c r="AT227" i="2"/>
  <c r="B227" i="2"/>
  <c r="AU222" i="2"/>
  <c r="AT195" i="2"/>
  <c r="AT192" i="2"/>
  <c r="B60" i="2"/>
  <c r="AT60" i="2"/>
  <c r="AU54" i="2"/>
  <c r="B51" i="2"/>
  <c r="B17" i="2"/>
  <c r="AU17" i="2"/>
  <c r="AU8" i="2"/>
  <c r="AT237" i="2"/>
  <c r="B237" i="2"/>
  <c r="B69" i="2"/>
  <c r="AT69" i="2"/>
  <c r="AT312" i="2"/>
  <c r="AU312" i="2"/>
  <c r="AT279" i="2"/>
  <c r="AU279" i="2"/>
  <c r="AU184" i="2"/>
  <c r="AT184" i="2"/>
  <c r="AT42" i="2"/>
  <c r="AU42" i="2"/>
  <c r="AT34" i="2"/>
  <c r="AU34" i="2"/>
  <c r="AT22" i="2"/>
  <c r="AU22" i="2"/>
  <c r="AT238" i="2"/>
  <c r="AU238" i="2"/>
  <c r="B96" i="2"/>
  <c r="AU96" i="2"/>
  <c r="AY109" i="2"/>
  <c r="AT39" i="2"/>
  <c r="AU39" i="2"/>
  <c r="B129" i="2"/>
  <c r="AT129" i="2"/>
  <c r="AU52" i="2"/>
  <c r="AT287" i="2"/>
  <c r="AU287" i="2"/>
  <c r="B302" i="2"/>
  <c r="AU296" i="2"/>
  <c r="AT278" i="2"/>
  <c r="B278" i="2"/>
  <c r="AU270" i="2"/>
  <c r="B263" i="2"/>
  <c r="AT231" i="2"/>
  <c r="B231" i="2"/>
  <c r="AT221" i="2"/>
  <c r="AU221" i="2"/>
  <c r="B215" i="2"/>
  <c r="AY158" i="2"/>
  <c r="AU144" i="2"/>
  <c r="AT144" i="2"/>
  <c r="AT76" i="2"/>
  <c r="B66" i="2"/>
  <c r="AT66" i="2"/>
  <c r="AU55" i="2"/>
  <c r="B52" i="2"/>
  <c r="AU47" i="2"/>
  <c r="AU45" i="2"/>
  <c r="AT45" i="2"/>
  <c r="AU41" i="2"/>
  <c r="AT41" i="2"/>
  <c r="AT37" i="2"/>
  <c r="AU37" i="2"/>
  <c r="AT33" i="2"/>
  <c r="AU33" i="2"/>
  <c r="AT29" i="2"/>
  <c r="AU29" i="2"/>
  <c r="AT25" i="2"/>
  <c r="AU25" i="2"/>
  <c r="AT21" i="2"/>
  <c r="AU21" i="2"/>
  <c r="AT14" i="2"/>
  <c r="AT8" i="2"/>
  <c r="B307" i="2"/>
  <c r="AY312" i="2"/>
  <c r="B285" i="2"/>
  <c r="B277" i="2"/>
  <c r="B271" i="2"/>
  <c r="B267" i="2"/>
  <c r="B213" i="2"/>
  <c r="AY95" i="2"/>
  <c r="AY298" i="2"/>
  <c r="AY200" i="2"/>
  <c r="AY39" i="2"/>
  <c r="AY221" i="2"/>
  <c r="AY165" i="2"/>
  <c r="AY137" i="2"/>
  <c r="AY74" i="2"/>
  <c r="AY67" i="2"/>
  <c r="AT17" i="2"/>
  <c r="AU10" i="2"/>
  <c r="AU9" i="2"/>
  <c r="AY18" i="2"/>
  <c r="AU11" i="2"/>
  <c r="AT10" i="2"/>
  <c r="AT9" i="2"/>
  <c r="AY46" i="2"/>
  <c r="AY81" i="2"/>
  <c r="AY249" i="2"/>
  <c r="AU310" i="2"/>
  <c r="AU301" i="2"/>
  <c r="B291" i="2"/>
  <c r="AY291" i="2"/>
  <c r="B279" i="2"/>
  <c r="AU272" i="2"/>
  <c r="B270" i="2"/>
  <c r="AU267" i="2"/>
  <c r="B262" i="2"/>
  <c r="AU259" i="2"/>
  <c r="AY263" i="2"/>
  <c r="B254" i="2"/>
  <c r="AU251" i="2"/>
  <c r="B246" i="2"/>
  <c r="AU243" i="2"/>
  <c r="B238" i="2"/>
  <c r="AU235" i="2"/>
  <c r="B230" i="2"/>
  <c r="AU227" i="2"/>
  <c r="B222" i="2"/>
  <c r="AU219" i="2"/>
  <c r="AU215" i="2"/>
  <c r="AY214" i="2"/>
  <c r="AY179" i="2"/>
  <c r="AU137" i="2"/>
  <c r="AU121" i="2"/>
  <c r="AU105" i="2"/>
  <c r="AY102" i="2"/>
  <c r="AU89" i="2"/>
  <c r="AT82" i="2"/>
  <c r="AT64" i="2"/>
  <c r="AU12" i="2"/>
  <c r="AT11" i="2"/>
  <c r="AY32" i="2"/>
  <c r="AU275" i="2"/>
  <c r="AY242" i="2"/>
  <c r="AY172" i="2"/>
  <c r="AU302" i="2"/>
  <c r="AU293" i="2"/>
  <c r="AU264" i="2"/>
  <c r="AU256" i="2"/>
  <c r="AU248" i="2"/>
  <c r="AU240" i="2"/>
  <c r="AU232" i="2"/>
  <c r="AU224" i="2"/>
  <c r="AU216" i="2"/>
  <c r="AT191" i="2"/>
  <c r="AT188" i="2"/>
  <c r="AT175" i="2"/>
  <c r="AT172" i="2"/>
  <c r="AT159" i="2"/>
  <c r="AT156" i="2"/>
  <c r="AT143" i="2"/>
  <c r="AT137" i="2"/>
  <c r="AT127" i="2"/>
  <c r="AT121" i="2"/>
  <c r="AT111" i="2"/>
  <c r="AT105" i="2"/>
  <c r="AT95" i="2"/>
  <c r="AT89" i="2"/>
  <c r="AT68" i="2"/>
  <c r="AT61" i="2"/>
  <c r="AU13" i="2"/>
  <c r="AT12" i="2"/>
  <c r="AY25" i="2"/>
  <c r="AY270" i="2"/>
  <c r="AU309" i="2"/>
  <c r="AU214" i="2"/>
  <c r="AU3" i="2"/>
  <c r="AU311" i="2"/>
  <c r="B309" i="2"/>
  <c r="AU303" i="2"/>
  <c r="AY305" i="2"/>
  <c r="AU294" i="2"/>
  <c r="AU285" i="2"/>
  <c r="AY284" i="2"/>
  <c r="B275" i="2"/>
  <c r="AY235" i="2"/>
  <c r="B214" i="2"/>
  <c r="AY186" i="2"/>
  <c r="AY151" i="2"/>
  <c r="AT72" i="2"/>
  <c r="AT65" i="2"/>
  <c r="AU14" i="2"/>
  <c r="AT13" i="2"/>
  <c r="AY60" i="2"/>
  <c r="AY116" i="2"/>
  <c r="B308" i="2"/>
  <c r="B300" i="2"/>
  <c r="B292" i="2"/>
  <c r="B284" i="2"/>
  <c r="B276" i="2"/>
  <c r="B268" i="2"/>
  <c r="AU263" i="2"/>
  <c r="B260" i="2"/>
  <c r="AU255" i="2"/>
  <c r="B252" i="2"/>
  <c r="AU247" i="2"/>
  <c r="B244" i="2"/>
  <c r="AU239" i="2"/>
  <c r="B236" i="2"/>
  <c r="AU231" i="2"/>
  <c r="B228" i="2"/>
  <c r="AU223" i="2"/>
  <c r="B220" i="2"/>
  <c r="AU313" i="2"/>
  <c r="AU289" i="2"/>
  <c r="AU281" i="2"/>
  <c r="AU273" i="2"/>
  <c r="AU265" i="2"/>
  <c r="AU257" i="2"/>
  <c r="AU249" i="2"/>
  <c r="AU241" i="2"/>
  <c r="AU233" i="2"/>
  <c r="AU225" i="2"/>
  <c r="AU217" i="2"/>
  <c r="AT58" i="2"/>
  <c r="AU314" i="2"/>
  <c r="AU298" i="2"/>
  <c r="AU290" i="2"/>
  <c r="AU282" i="2"/>
  <c r="AU274" i="2"/>
  <c r="AU266" i="2"/>
  <c r="AU258" i="2"/>
  <c r="AU250" i="2"/>
  <c r="AU242" i="2"/>
  <c r="AU234" i="2"/>
  <c r="AU226" i="2"/>
  <c r="AU218" i="2"/>
  <c r="AT197" i="2"/>
  <c r="AT193" i="2"/>
  <c r="AT189" i="2"/>
  <c r="AT185" i="2"/>
  <c r="AT181" i="2"/>
  <c r="AT177" i="2"/>
  <c r="AT173" i="2"/>
  <c r="AT169" i="2"/>
  <c r="AT165" i="2"/>
  <c r="AT161" i="2"/>
  <c r="AT157" i="2"/>
  <c r="AT153" i="2"/>
  <c r="AT149" i="2"/>
  <c r="AT145" i="2"/>
  <c r="AT141" i="2"/>
  <c r="AT133" i="2"/>
  <c r="AT125" i="2"/>
  <c r="AT117" i="2"/>
  <c r="AT109" i="2"/>
  <c r="AT101" i="2"/>
  <c r="AT93" i="2"/>
  <c r="AU297" i="2"/>
  <c r="B312" i="2"/>
  <c r="B304" i="2"/>
  <c r="B296" i="2"/>
  <c r="B288" i="2"/>
  <c r="B280" i="2"/>
  <c r="B272" i="2"/>
  <c r="B264" i="2"/>
  <c r="B256" i="2"/>
  <c r="B248" i="2"/>
  <c r="B240" i="2"/>
  <c r="B232" i="2"/>
  <c r="B224" i="2"/>
  <c r="AU134" i="2"/>
  <c r="AU126" i="2"/>
  <c r="AU118" i="2"/>
  <c r="AU110" i="2"/>
  <c r="AU102" i="2"/>
  <c r="AU94" i="2"/>
  <c r="AT83" i="2"/>
  <c r="AT79" i="2"/>
  <c r="AT75" i="2"/>
  <c r="AT71" i="2"/>
  <c r="AT67" i="2"/>
  <c r="AT63" i="2"/>
  <c r="AT59" i="2"/>
  <c r="AU305" i="2"/>
  <c r="AU306" i="2"/>
  <c r="B313" i="2"/>
  <c r="AU308" i="2"/>
  <c r="B305" i="2"/>
  <c r="AU300" i="2"/>
  <c r="B297" i="2"/>
  <c r="AU292" i="2"/>
  <c r="B289" i="2"/>
  <c r="AU284" i="2"/>
  <c r="B281" i="2"/>
  <c r="AU276" i="2"/>
  <c r="B273" i="2"/>
  <c r="AU268" i="2"/>
  <c r="B265" i="2"/>
  <c r="AU260" i="2"/>
  <c r="B257" i="2"/>
  <c r="AU252" i="2"/>
  <c r="B249" i="2"/>
  <c r="AU244" i="2"/>
  <c r="B241" i="2"/>
  <c r="AU236" i="2"/>
  <c r="B233" i="2"/>
  <c r="AU228" i="2"/>
  <c r="B225" i="2"/>
  <c r="AU220" i="2"/>
  <c r="B217" i="2"/>
  <c r="AT194" i="2"/>
  <c r="AT190" i="2"/>
  <c r="AT186" i="2"/>
  <c r="AT182" i="2"/>
  <c r="AT178" i="2"/>
  <c r="AT174" i="2"/>
  <c r="AT170" i="2"/>
  <c r="AT166" i="2"/>
  <c r="AT162" i="2"/>
  <c r="AT158" i="2"/>
  <c r="AT154" i="2"/>
  <c r="AT150" i="2"/>
  <c r="AT146" i="2"/>
  <c r="AT142" i="2"/>
  <c r="AU135" i="2"/>
  <c r="AT134" i="2"/>
  <c r="AU127" i="2"/>
  <c r="AT126" i="2"/>
  <c r="AU119" i="2"/>
  <c r="AT118" i="2"/>
  <c r="AU111" i="2"/>
  <c r="AT110" i="2"/>
  <c r="AU103" i="2"/>
  <c r="AT102" i="2"/>
  <c r="AU95" i="2"/>
  <c r="AT94" i="2"/>
  <c r="B314" i="2"/>
  <c r="B306" i="2"/>
  <c r="B298" i="2"/>
  <c r="B290" i="2"/>
  <c r="B282" i="2"/>
  <c r="B274" i="2"/>
  <c r="B266" i="2"/>
  <c r="B258" i="2"/>
  <c r="B250" i="2"/>
  <c r="B242" i="2"/>
  <c r="B234" i="2"/>
  <c r="B226" i="2"/>
  <c r="B218" i="2"/>
  <c r="B138" i="2"/>
  <c r="AT138" i="2"/>
  <c r="AU138" i="2"/>
  <c r="B130" i="2"/>
  <c r="AT130" i="2"/>
  <c r="AU130" i="2"/>
  <c r="B122" i="2"/>
  <c r="AT122" i="2"/>
  <c r="AU122" i="2"/>
  <c r="B114" i="2"/>
  <c r="AT114" i="2"/>
  <c r="AU114" i="2"/>
  <c r="B106" i="2"/>
  <c r="AT106" i="2"/>
  <c r="AU106" i="2"/>
  <c r="B98" i="2"/>
  <c r="AT98" i="2"/>
  <c r="AU98" i="2"/>
  <c r="B90" i="2"/>
  <c r="AT90" i="2"/>
  <c r="AU90" i="2"/>
  <c r="AU208" i="2"/>
  <c r="B208" i="2"/>
  <c r="AU209" i="2"/>
  <c r="B209" i="2"/>
  <c r="AU205" i="2"/>
  <c r="B205" i="2"/>
  <c r="AU201" i="2"/>
  <c r="B201" i="2"/>
  <c r="AU204" i="2"/>
  <c r="B204" i="2"/>
  <c r="AU200" i="2"/>
  <c r="B200" i="2"/>
  <c r="AU210" i="2"/>
  <c r="B210" i="2"/>
  <c r="AU206" i="2"/>
  <c r="B206" i="2"/>
  <c r="AU202" i="2"/>
  <c r="B202" i="2"/>
  <c r="AU198" i="2"/>
  <c r="B198" i="2"/>
  <c r="AU212" i="2"/>
  <c r="B212" i="2"/>
  <c r="AT212" i="2"/>
  <c r="AT208" i="2"/>
  <c r="AT204" i="2"/>
  <c r="AT200" i="2"/>
  <c r="AU211" i="2"/>
  <c r="B211" i="2"/>
  <c r="AU207" i="2"/>
  <c r="B207" i="2"/>
  <c r="AU203" i="2"/>
  <c r="B203" i="2"/>
  <c r="AU199" i="2"/>
  <c r="B199" i="2"/>
  <c r="B86" i="2"/>
  <c r="AU86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AT136" i="2"/>
  <c r="AT128" i="2"/>
  <c r="AT120" i="2"/>
  <c r="AT112" i="2"/>
  <c r="AT104" i="2"/>
  <c r="AT96" i="2"/>
  <c r="B87" i="2"/>
  <c r="AU87" i="2"/>
  <c r="AU139" i="2"/>
  <c r="AU131" i="2"/>
  <c r="AU123" i="2"/>
  <c r="AU115" i="2"/>
  <c r="AU107" i="2"/>
  <c r="AU99" i="2"/>
  <c r="AU91" i="2"/>
  <c r="B88" i="2"/>
  <c r="AU88" i="2"/>
  <c r="B84" i="2"/>
  <c r="AU84" i="2"/>
  <c r="AU140" i="2"/>
  <c r="AT139" i="2"/>
  <c r="AU132" i="2"/>
  <c r="AT131" i="2"/>
  <c r="AU124" i="2"/>
  <c r="AT123" i="2"/>
  <c r="AU116" i="2"/>
  <c r="AT115" i="2"/>
  <c r="AU108" i="2"/>
  <c r="AT107" i="2"/>
  <c r="AU100" i="2"/>
  <c r="AT99" i="2"/>
  <c r="AU92" i="2"/>
  <c r="AT91" i="2"/>
  <c r="AT86" i="2"/>
  <c r="AU141" i="2"/>
  <c r="AT140" i="2"/>
  <c r="AU133" i="2"/>
  <c r="AT132" i="2"/>
  <c r="AU125" i="2"/>
  <c r="AT124" i="2"/>
  <c r="AU117" i="2"/>
  <c r="AT116" i="2"/>
  <c r="AU109" i="2"/>
  <c r="AT108" i="2"/>
  <c r="AU101" i="2"/>
  <c r="AT100" i="2"/>
  <c r="AU93" i="2"/>
  <c r="AT92" i="2"/>
  <c r="B85" i="2"/>
  <c r="AU85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Z314" i="1"/>
  <c r="AY314" i="1"/>
  <c r="AZ313" i="1" l="1"/>
  <c r="AY313" i="1"/>
  <c r="AZ312" i="1" l="1"/>
  <c r="AY312" i="1"/>
  <c r="AZ311" i="1"/>
  <c r="AY311" i="1"/>
  <c r="AY32" i="1"/>
  <c r="AZ32" i="1"/>
  <c r="AY25" i="1"/>
  <c r="AZ25" i="1"/>
  <c r="AZ310" i="1"/>
  <c r="AY310" i="1"/>
  <c r="AZ309" i="1" l="1"/>
  <c r="AY309" i="1"/>
  <c r="AZ308" i="1" l="1"/>
  <c r="AY308" i="1"/>
  <c r="AZ307" i="1" l="1"/>
  <c r="AY307" i="1"/>
  <c r="AY306" i="1" l="1"/>
  <c r="AZ3" i="1" l="1"/>
  <c r="AZ4" i="1"/>
  <c r="AZ5" i="1"/>
  <c r="AZ6" i="1"/>
  <c r="AZ7" i="1"/>
  <c r="AZ11" i="1"/>
  <c r="AZ16" i="1"/>
  <c r="AZ17" i="1"/>
  <c r="AZ18" i="1"/>
  <c r="AZ19" i="1"/>
  <c r="AZ20" i="1"/>
  <c r="AZ21" i="1"/>
  <c r="AZ22" i="1"/>
  <c r="AZ23" i="1"/>
  <c r="AZ24" i="1"/>
  <c r="AZ26" i="1"/>
  <c r="AZ27" i="1"/>
  <c r="AZ28" i="1"/>
  <c r="AZ29" i="1"/>
  <c r="AZ30" i="1"/>
  <c r="AZ31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8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2" i="1"/>
  <c r="AY305" i="1" l="1"/>
  <c r="AY304" i="1" l="1"/>
  <c r="AY299" i="1" l="1"/>
  <c r="AY303" i="1"/>
  <c r="AY302" i="1"/>
  <c r="AY301" i="1"/>
  <c r="AY300" i="1"/>
  <c r="AY297" i="1" l="1"/>
  <c r="AY298" i="1"/>
  <c r="AY296" i="1" l="1"/>
  <c r="AY295" i="1"/>
  <c r="AY294" i="1"/>
  <c r="AY293" i="1"/>
  <c r="AY292" i="1"/>
  <c r="AY288" i="1"/>
  <c r="AY289" i="1"/>
  <c r="AY290" i="1"/>
  <c r="AY291" i="1"/>
  <c r="AY287" i="1" l="1"/>
  <c r="AY286" i="1" l="1"/>
  <c r="AY283" i="1" l="1"/>
  <c r="AY284" i="1"/>
  <c r="AY285" i="1"/>
  <c r="AW2" i="2"/>
  <c r="AV2" i="2" l="1"/>
  <c r="AY282" i="1" l="1"/>
  <c r="AY281" i="1" l="1"/>
  <c r="AY280" i="1" l="1"/>
  <c r="AY279" i="1" l="1"/>
  <c r="AY278" i="1" l="1"/>
  <c r="AY277" i="1" l="1"/>
  <c r="AY276" i="1" l="1"/>
  <c r="AY275" i="1" l="1"/>
  <c r="AY274" i="1" l="1"/>
  <c r="AY273" i="1" l="1"/>
  <c r="AY272" i="1" l="1"/>
  <c r="AY271" i="1" l="1"/>
  <c r="AY270" i="1" l="1"/>
  <c r="AY269" i="1" l="1"/>
  <c r="AY268" i="1" l="1"/>
  <c r="AY267" i="1" l="1"/>
  <c r="AY266" i="1" l="1"/>
  <c r="AY265" i="1"/>
  <c r="AY264" i="1" l="1"/>
  <c r="AY263" i="1" l="1"/>
  <c r="AY262" i="1" l="1"/>
  <c r="AY261" i="1" l="1"/>
  <c r="AY260" i="1" l="1"/>
  <c r="AY259" i="1" l="1"/>
  <c r="AY258" i="1" l="1"/>
  <c r="AY257" i="1" l="1"/>
  <c r="AY256" i="1" l="1"/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1" i="5"/>
  <c r="AN2" i="2"/>
  <c r="A2" i="2"/>
  <c r="AY3" i="1"/>
  <c r="AY4" i="1"/>
  <c r="AY5" i="1"/>
  <c r="AY6" i="1"/>
  <c r="AY7" i="1"/>
  <c r="AY11" i="1"/>
  <c r="AY16" i="1"/>
  <c r="AY17" i="1"/>
  <c r="AY18" i="1"/>
  <c r="AY19" i="1"/>
  <c r="AY20" i="1"/>
  <c r="AY21" i="1"/>
  <c r="AY22" i="1"/>
  <c r="AY23" i="1"/>
  <c r="AY24" i="1"/>
  <c r="AY26" i="1"/>
  <c r="AY27" i="1"/>
  <c r="AY28" i="1"/>
  <c r="AY29" i="1"/>
  <c r="AY30" i="1"/>
  <c r="AY31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8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" i="1"/>
  <c r="R8" i="11" l="1"/>
  <c r="R12" i="11"/>
  <c r="R16" i="11"/>
  <c r="R20" i="11"/>
  <c r="R24" i="11"/>
  <c r="R28" i="11"/>
  <c r="R32" i="11"/>
  <c r="R36" i="11"/>
  <c r="R40" i="11"/>
  <c r="R44" i="11"/>
  <c r="R48" i="11"/>
  <c r="R52" i="11"/>
  <c r="R56" i="11"/>
  <c r="R60" i="11"/>
  <c r="R64" i="11"/>
  <c r="R68" i="11"/>
  <c r="R72" i="11"/>
  <c r="R76" i="11"/>
  <c r="R80" i="11"/>
  <c r="R84" i="11"/>
  <c r="R88" i="11"/>
  <c r="R92" i="11"/>
  <c r="R4" i="11"/>
  <c r="Q2" i="11"/>
  <c r="R51" i="11"/>
  <c r="R3" i="11"/>
  <c r="R9" i="11"/>
  <c r="R13" i="11"/>
  <c r="R17" i="11"/>
  <c r="R21" i="11"/>
  <c r="R25" i="11"/>
  <c r="R29" i="11"/>
  <c r="R33" i="11"/>
  <c r="R37" i="11"/>
  <c r="R41" i="11"/>
  <c r="R45" i="11"/>
  <c r="R49" i="11"/>
  <c r="R53" i="11"/>
  <c r="R57" i="11"/>
  <c r="R61" i="11"/>
  <c r="R65" i="11"/>
  <c r="R69" i="11"/>
  <c r="R73" i="11"/>
  <c r="R77" i="11"/>
  <c r="R81" i="11"/>
  <c r="R85" i="11"/>
  <c r="R89" i="11"/>
  <c r="R93" i="11"/>
  <c r="R5" i="11"/>
  <c r="R55" i="11"/>
  <c r="R10" i="11"/>
  <c r="R14" i="11"/>
  <c r="R18" i="11"/>
  <c r="R22" i="11"/>
  <c r="R26" i="11"/>
  <c r="R30" i="11"/>
  <c r="R34" i="11"/>
  <c r="R38" i="11"/>
  <c r="R42" i="11"/>
  <c r="R46" i="11"/>
  <c r="R50" i="11"/>
  <c r="R54" i="11"/>
  <c r="R58" i="11"/>
  <c r="R62" i="11"/>
  <c r="R66" i="11"/>
  <c r="R70" i="11"/>
  <c r="R74" i="11"/>
  <c r="R78" i="11"/>
  <c r="R82" i="11"/>
  <c r="R86" i="11"/>
  <c r="R90" i="11"/>
  <c r="R94" i="11"/>
  <c r="R6" i="11"/>
  <c r="R7" i="11"/>
  <c r="R11" i="11"/>
  <c r="R15" i="11"/>
  <c r="R19" i="11"/>
  <c r="R23" i="11"/>
  <c r="R27" i="11"/>
  <c r="R31" i="11"/>
  <c r="R35" i="11"/>
  <c r="R39" i="11"/>
  <c r="R43" i="11"/>
  <c r="R47" i="11"/>
  <c r="R59" i="11"/>
  <c r="R63" i="11"/>
  <c r="R67" i="11"/>
  <c r="R71" i="11"/>
  <c r="R75" i="11"/>
  <c r="R79" i="11"/>
  <c r="R83" i="11"/>
  <c r="R87" i="11"/>
  <c r="R91" i="11"/>
  <c r="R2" i="11"/>
  <c r="Q3" i="11"/>
  <c r="Q4" i="11"/>
  <c r="S4" i="11" s="1"/>
  <c r="T4" i="11" s="1"/>
  <c r="Q5" i="11"/>
  <c r="S5" i="11" s="1"/>
  <c r="T5" i="11" s="1"/>
  <c r="Q6" i="11"/>
  <c r="Q7" i="11"/>
  <c r="Q8" i="11"/>
  <c r="S8" i="11" s="1"/>
  <c r="T8" i="11" s="1"/>
  <c r="Q9" i="11"/>
  <c r="S9" i="11" s="1"/>
  <c r="T9" i="11" s="1"/>
  <c r="Q10" i="11"/>
  <c r="S10" i="11" s="1"/>
  <c r="T10" i="11" s="1"/>
  <c r="Q11" i="11"/>
  <c r="S11" i="11" s="1"/>
  <c r="T11" i="11" s="1"/>
  <c r="Q12" i="11"/>
  <c r="S12" i="11" s="1"/>
  <c r="T12" i="11" s="1"/>
  <c r="Q13" i="11"/>
  <c r="S13" i="11" s="1"/>
  <c r="T13" i="11" s="1"/>
  <c r="Q14" i="11"/>
  <c r="S14" i="11" s="1"/>
  <c r="T14" i="11" s="1"/>
  <c r="Q15" i="11"/>
  <c r="Q16" i="11"/>
  <c r="S16" i="11" s="1"/>
  <c r="T16" i="11" s="1"/>
  <c r="Q17" i="11"/>
  <c r="S17" i="11" s="1"/>
  <c r="T17" i="11" s="1"/>
  <c r="Q18" i="11"/>
  <c r="S18" i="11" s="1"/>
  <c r="T18" i="11" s="1"/>
  <c r="Q19" i="11"/>
  <c r="Q20" i="11"/>
  <c r="S20" i="11" s="1"/>
  <c r="T20" i="11" s="1"/>
  <c r="Q21" i="11"/>
  <c r="S21" i="11" s="1"/>
  <c r="T21" i="11" s="1"/>
  <c r="Q22" i="11"/>
  <c r="S22" i="11" s="1"/>
  <c r="T22" i="11" s="1"/>
  <c r="Q23" i="11"/>
  <c r="Q24" i="11"/>
  <c r="S24" i="11" s="1"/>
  <c r="T24" i="11" s="1"/>
  <c r="Q25" i="11"/>
  <c r="S25" i="11" s="1"/>
  <c r="T25" i="11" s="1"/>
  <c r="Q26" i="11"/>
  <c r="S26" i="11" s="1"/>
  <c r="T26" i="11" s="1"/>
  <c r="Q27" i="11"/>
  <c r="S27" i="11" s="1"/>
  <c r="T27" i="11" s="1"/>
  <c r="Q28" i="11"/>
  <c r="S28" i="11" s="1"/>
  <c r="T28" i="11" s="1"/>
  <c r="Q29" i="11"/>
  <c r="S29" i="11" s="1"/>
  <c r="T29" i="11" s="1"/>
  <c r="Q30" i="11"/>
  <c r="S30" i="11" s="1"/>
  <c r="T30" i="11" s="1"/>
  <c r="Q31" i="11"/>
  <c r="Q32" i="11"/>
  <c r="S32" i="11" s="1"/>
  <c r="T32" i="11" s="1"/>
  <c r="Q33" i="11"/>
  <c r="S33" i="11" s="1"/>
  <c r="T33" i="11" s="1"/>
  <c r="Q34" i="11"/>
  <c r="S34" i="11" s="1"/>
  <c r="T34" i="11" s="1"/>
  <c r="Q35" i="11"/>
  <c r="Q36" i="11"/>
  <c r="S36" i="11" s="1"/>
  <c r="T36" i="11" s="1"/>
  <c r="Q37" i="11"/>
  <c r="S37" i="11" s="1"/>
  <c r="T37" i="11" s="1"/>
  <c r="Q38" i="11"/>
  <c r="S38" i="11" s="1"/>
  <c r="T38" i="11" s="1"/>
  <c r="Q39" i="11"/>
  <c r="Q40" i="11"/>
  <c r="S40" i="11" s="1"/>
  <c r="T40" i="11" s="1"/>
  <c r="Q41" i="11"/>
  <c r="S41" i="11" s="1"/>
  <c r="T41" i="11" s="1"/>
  <c r="Q42" i="11"/>
  <c r="S42" i="11" s="1"/>
  <c r="T42" i="11" s="1"/>
  <c r="Q43" i="11"/>
  <c r="S43" i="11" s="1"/>
  <c r="T43" i="11" s="1"/>
  <c r="Q44" i="11"/>
  <c r="S44" i="11" s="1"/>
  <c r="T44" i="11" s="1"/>
  <c r="Q45" i="11"/>
  <c r="S45" i="11" s="1"/>
  <c r="T45" i="11" s="1"/>
  <c r="Q46" i="11"/>
  <c r="S46" i="11" s="1"/>
  <c r="T46" i="11" s="1"/>
  <c r="Q47" i="11"/>
  <c r="Q48" i="11"/>
  <c r="S48" i="11" s="1"/>
  <c r="T48" i="11" s="1"/>
  <c r="Q49" i="11"/>
  <c r="S49" i="11" s="1"/>
  <c r="T49" i="11" s="1"/>
  <c r="Q50" i="11"/>
  <c r="Q51" i="11"/>
  <c r="S51" i="11" s="1"/>
  <c r="T51" i="11" s="1"/>
  <c r="Q52" i="11"/>
  <c r="S52" i="11" s="1"/>
  <c r="T52" i="11" s="1"/>
  <c r="Q53" i="11"/>
  <c r="S53" i="11" s="1"/>
  <c r="T53" i="11" s="1"/>
  <c r="Q54" i="11"/>
  <c r="Q55" i="11"/>
  <c r="S55" i="11" s="1"/>
  <c r="T55" i="11" s="1"/>
  <c r="Q56" i="11"/>
  <c r="S56" i="11" s="1"/>
  <c r="T56" i="11" s="1"/>
  <c r="Q57" i="11"/>
  <c r="S57" i="11" s="1"/>
  <c r="T57" i="11" s="1"/>
  <c r="Q58" i="11"/>
  <c r="Q59" i="11"/>
  <c r="Q60" i="11"/>
  <c r="S60" i="11" s="1"/>
  <c r="T60" i="11" s="1"/>
  <c r="Q61" i="11"/>
  <c r="S61" i="11" s="1"/>
  <c r="T61" i="11" s="1"/>
  <c r="Q62" i="11"/>
  <c r="Q63" i="11"/>
  <c r="Q64" i="11"/>
  <c r="S64" i="11" s="1"/>
  <c r="T64" i="11" s="1"/>
  <c r="Q65" i="11"/>
  <c r="S65" i="11" s="1"/>
  <c r="T65" i="11" s="1"/>
  <c r="Q66" i="11"/>
  <c r="Q67" i="11"/>
  <c r="S67" i="11" s="1"/>
  <c r="T67" i="11" s="1"/>
  <c r="Q68" i="11"/>
  <c r="S68" i="11" s="1"/>
  <c r="T68" i="11" s="1"/>
  <c r="Q69" i="11"/>
  <c r="S69" i="11" s="1"/>
  <c r="T69" i="11" s="1"/>
  <c r="Q70" i="11"/>
  <c r="S70" i="11" s="1"/>
  <c r="T70" i="11" s="1"/>
  <c r="Q71" i="11"/>
  <c r="Q72" i="11"/>
  <c r="S72" i="11" s="1"/>
  <c r="T72" i="11" s="1"/>
  <c r="Q73" i="11"/>
  <c r="S73" i="11" s="1"/>
  <c r="T73" i="11" s="1"/>
  <c r="Q74" i="11"/>
  <c r="Q75" i="11"/>
  <c r="Q76" i="11"/>
  <c r="S76" i="11" s="1"/>
  <c r="T76" i="11" s="1"/>
  <c r="Q77" i="11"/>
  <c r="S77" i="11" s="1"/>
  <c r="T77" i="11" s="1"/>
  <c r="Q78" i="11"/>
  <c r="Q79" i="11"/>
  <c r="Q80" i="11"/>
  <c r="S80" i="11" s="1"/>
  <c r="T80" i="11" s="1"/>
  <c r="Q81" i="11"/>
  <c r="S81" i="11" s="1"/>
  <c r="T81" i="11" s="1"/>
  <c r="Q82" i="11"/>
  <c r="Q83" i="11"/>
  <c r="S83" i="11" s="1"/>
  <c r="T83" i="11" s="1"/>
  <c r="Q84" i="11"/>
  <c r="S84" i="11" s="1"/>
  <c r="T84" i="11" s="1"/>
  <c r="Q85" i="11"/>
  <c r="S85" i="11" s="1"/>
  <c r="T85" i="11" s="1"/>
  <c r="Q86" i="11"/>
  <c r="S86" i="11" s="1"/>
  <c r="T86" i="11" s="1"/>
  <c r="Q87" i="11"/>
  <c r="S87" i="11" s="1"/>
  <c r="Q88" i="11"/>
  <c r="Q89" i="11"/>
  <c r="Q90" i="11"/>
  <c r="Q91" i="11"/>
  <c r="Q92" i="11"/>
  <c r="Q93" i="11"/>
  <c r="Q94" i="11"/>
  <c r="AU2" i="2"/>
  <c r="B2" i="2"/>
  <c r="AT2" i="2"/>
  <c r="S79" i="11" l="1"/>
  <c r="T79" i="11" s="1"/>
  <c r="S63" i="11"/>
  <c r="T63" i="11" s="1"/>
  <c r="S39" i="11"/>
  <c r="T39" i="11" s="1"/>
  <c r="S54" i="11"/>
  <c r="T54" i="11" s="1"/>
  <c r="S23" i="11"/>
  <c r="T23" i="11" s="1"/>
  <c r="S7" i="11"/>
  <c r="T7" i="11" s="1"/>
  <c r="S71" i="11"/>
  <c r="T71" i="11" s="1"/>
  <c r="S47" i="11"/>
  <c r="T47" i="11" s="1"/>
  <c r="S31" i="11"/>
  <c r="T31" i="11" s="1"/>
  <c r="S15" i="11"/>
  <c r="T15" i="11" s="1"/>
  <c r="S78" i="11"/>
  <c r="T78" i="11" s="1"/>
  <c r="S74" i="11"/>
  <c r="T74" i="11" s="1"/>
  <c r="S62" i="11"/>
  <c r="T62" i="11" s="1"/>
  <c r="S58" i="11"/>
  <c r="T58" i="11" s="1"/>
  <c r="S2" i="11"/>
  <c r="T2" i="11" s="1"/>
  <c r="S59" i="11"/>
  <c r="T59" i="11" s="1"/>
  <c r="S35" i="11"/>
  <c r="T35" i="11" s="1"/>
  <c r="S19" i="11"/>
  <c r="T19" i="11" s="1"/>
  <c r="S75" i="11"/>
  <c r="T75" i="11" s="1"/>
  <c r="S82" i="11"/>
  <c r="T82" i="11" s="1"/>
  <c r="S66" i="11"/>
  <c r="T66" i="11" s="1"/>
  <c r="S50" i="11"/>
  <c r="T50" i="11" s="1"/>
  <c r="S6" i="11"/>
  <c r="T6" i="11" s="1"/>
  <c r="AO85" i="2"/>
  <c r="AO86" i="2"/>
</calcChain>
</file>

<file path=xl/sharedStrings.xml><?xml version="1.0" encoding="utf-8"?>
<sst xmlns="http://schemas.openxmlformats.org/spreadsheetml/2006/main" count="3125" uniqueCount="336">
  <si>
    <t>Έλληνες</t>
  </si>
  <si>
    <t>Σύνολο 
Θανάτων</t>
  </si>
  <si>
    <t xml:space="preserve">Σύνολο 
Κρουσμάτων </t>
  </si>
  <si>
    <t>Νέοι Θάνατοι</t>
  </si>
  <si>
    <t>Κρούσματα 
0-17</t>
  </si>
  <si>
    <t>Κρούσματα
18-39</t>
  </si>
  <si>
    <t>Κρούσματα
40-64</t>
  </si>
  <si>
    <t>Κρούσματα
&gt; 65</t>
  </si>
  <si>
    <t>Θάνατοι 
0-17</t>
  </si>
  <si>
    <t>Διασωληνεμένοι 
0-17</t>
  </si>
  <si>
    <t>Θάνατοι 
18-39</t>
  </si>
  <si>
    <t>Διασωληνεμένοι 
18-39</t>
  </si>
  <si>
    <t>Θάνατοι
40-64</t>
  </si>
  <si>
    <t>Θάνατοι
&gt; 65</t>
  </si>
  <si>
    <t>Α Κρούσματα 
0-17</t>
  </si>
  <si>
    <t>Α Θάνατοι 
Άνδρες 0-17</t>
  </si>
  <si>
    <t>Α Διασωληνεμένοι 
0-17</t>
  </si>
  <si>
    <t>Α Κρούσματα
18-39</t>
  </si>
  <si>
    <t>Α Θάνατοι 
18-39</t>
  </si>
  <si>
    <t>Α Διασωληνεμένοι 
18-39</t>
  </si>
  <si>
    <t>Α Κρούσματα
40-64</t>
  </si>
  <si>
    <t>Α Θάνατοι
40-64</t>
  </si>
  <si>
    <t>Α Κρούσματα
&gt; 65</t>
  </si>
  <si>
    <t>Α Θάνατοι
&gt; 65</t>
  </si>
  <si>
    <t>Γ Κρούσματα 
0-17</t>
  </si>
  <si>
    <t>Γ Θάνατοι 
0-17</t>
  </si>
  <si>
    <t>Γ Διασωληνεμένοι 
0-17</t>
  </si>
  <si>
    <t>Γ Κρούσματα
18-39</t>
  </si>
  <si>
    <t>Γ Θάνατοι 
18-39</t>
  </si>
  <si>
    <t>Γ Διασωληνεμένοι 
18-39</t>
  </si>
  <si>
    <t>Γ Κρούσματα
40-64</t>
  </si>
  <si>
    <t>Γ Θάνατοι
40-64</t>
  </si>
  <si>
    <t>Γ Κρούσματα
&gt; 65</t>
  </si>
  <si>
    <t>Γ Θάνατοι
&gt; 65</t>
  </si>
  <si>
    <t>Νέα 
Κρούσματα</t>
  </si>
  <si>
    <t>Διασωλ.</t>
  </si>
  <si>
    <t>Διασωλ.
40-64</t>
  </si>
  <si>
    <t>Διασωλ.
&gt; 65</t>
  </si>
  <si>
    <t>Α Διασωλ.
40-64</t>
  </si>
  <si>
    <t>Α Διασωλ.
&gt; 65</t>
  </si>
  <si>
    <t>Γ Διασωλ.
40-64</t>
  </si>
  <si>
    <t>Γ Διασωλ.
&gt; 65</t>
  </si>
  <si>
    <t>Ημ/νία</t>
  </si>
  <si>
    <t>Εισόδους 
της Χώρας</t>
  </si>
  <si>
    <t>Rapid Tests</t>
  </si>
  <si>
    <t>Σύνολο  Θετικά 
Αεροδρομίων</t>
  </si>
  <si>
    <t>Σύνολο 
Αεροδρομίων</t>
  </si>
  <si>
    <t>Προσήλθαν
 Αυτοβούλως</t>
  </si>
  <si>
    <t>Week</t>
  </si>
  <si>
    <t>DateRep</t>
  </si>
  <si>
    <t>Cases_0_17</t>
  </si>
  <si>
    <t>Deaths_0_17</t>
  </si>
  <si>
    <t>Tubed_0_17</t>
  </si>
  <si>
    <t>Deaths_18_39</t>
  </si>
  <si>
    <t>Tubed_18_39</t>
  </si>
  <si>
    <t>Cases_40_64</t>
  </si>
  <si>
    <t>Cases_18_39</t>
  </si>
  <si>
    <t>Deaths_40_64</t>
  </si>
  <si>
    <t>Tubed_40_64</t>
  </si>
  <si>
    <t>Cases_65</t>
  </si>
  <si>
    <t>Deaths_65</t>
  </si>
  <si>
    <t>Tubed_65</t>
  </si>
  <si>
    <t>Cases_0_17_M</t>
  </si>
  <si>
    <t>Deaths_0_17_M</t>
  </si>
  <si>
    <t>Tubed_0_17_M</t>
  </si>
  <si>
    <t>Cases_18_39_M</t>
  </si>
  <si>
    <t>Deaths_18_39_M</t>
  </si>
  <si>
    <t>Tubed_18_39_M</t>
  </si>
  <si>
    <t>Cases_40_64_M</t>
  </si>
  <si>
    <t>Deaths_40_64_M</t>
  </si>
  <si>
    <t>Tubed_40_64_M</t>
  </si>
  <si>
    <t>Cases_65_M</t>
  </si>
  <si>
    <t>Deaths_65_M</t>
  </si>
  <si>
    <t>Tubed_65_M</t>
  </si>
  <si>
    <t>Cases_0_17_W</t>
  </si>
  <si>
    <t>Deaths_0_17_W</t>
  </si>
  <si>
    <t>Tubed_0_17_W</t>
  </si>
  <si>
    <t>Cases_18_39_W</t>
  </si>
  <si>
    <t>Deaths_18_39_W</t>
  </si>
  <si>
    <t>Tubed_18_39_W</t>
  </si>
  <si>
    <t>Cases_40_64_W</t>
  </si>
  <si>
    <t>Deaths_40_64_W</t>
  </si>
  <si>
    <t>Tubed_40_64_W</t>
  </si>
  <si>
    <t>Cases_65_W</t>
  </si>
  <si>
    <t>Deaths_65_W</t>
  </si>
  <si>
    <t>Tubed_65_W</t>
  </si>
  <si>
    <t>New_Rapid</t>
  </si>
  <si>
    <t>New_Airport_test</t>
  </si>
  <si>
    <t>New_Airport_Cases</t>
  </si>
  <si>
    <t>New_ICU</t>
  </si>
  <si>
    <t>New_Deaths</t>
  </si>
  <si>
    <t>New_Cases</t>
  </si>
  <si>
    <t>Weekday</t>
  </si>
  <si>
    <t>Date</t>
  </si>
  <si>
    <t>New_PCR</t>
  </si>
  <si>
    <t>Day</t>
  </si>
  <si>
    <t>PCR Τεστ</t>
  </si>
  <si>
    <t>Total_Tubed</t>
  </si>
  <si>
    <t>Imported</t>
  </si>
  <si>
    <t>Έχουν εξέλθει 
από τις ΜΕΘ</t>
  </si>
  <si>
    <t>Weekly_ICU_Exits</t>
  </si>
  <si>
    <t>ICU_Weekly_Deaths</t>
  </si>
  <si>
    <t>Εισαγωγές 
Ασθενών</t>
  </si>
  <si>
    <t>Εξιτήρια Λόγω Ίασης</t>
  </si>
  <si>
    <t>New_Hospitalizations</t>
  </si>
  <si>
    <t>RAPID_ΚΟΜΥ</t>
  </si>
  <si>
    <t>KOMY_Cases</t>
  </si>
  <si>
    <t>Δηλώσεις 
Self-Test</t>
  </si>
  <si>
    <t>Επανέλεγχοι
Self-Tests</t>
  </si>
  <si>
    <t>Κρούσματα
Self-Test</t>
  </si>
  <si>
    <t>Θάνατοι &gt;65
Προς Θανάτους</t>
  </si>
  <si>
    <t>Νεκροί ανά 
1Μ Πληθυσμού</t>
  </si>
  <si>
    <t>Θετικότητα 
Εβδομάδας</t>
  </si>
  <si>
    <t>2021-W28</t>
  </si>
  <si>
    <t xml:space="preserve">18 - 39 </t>
  </si>
  <si>
    <t xml:space="preserve">&gt; 65 </t>
  </si>
  <si>
    <t>40 - 64</t>
  </si>
  <si>
    <t>2021-W25</t>
  </si>
  <si>
    <t>2021-W26</t>
  </si>
  <si>
    <t>2021-W27</t>
  </si>
  <si>
    <t>2021-W29</t>
  </si>
  <si>
    <t>ICU/Hospitalizations</t>
  </si>
  <si>
    <t>2021-W31</t>
  </si>
  <si>
    <t>2021-W30</t>
  </si>
  <si>
    <t>ΑΙΤΩΛΟΑΚΑΡΝΑΝΙΑΣ</t>
  </si>
  <si>
    <t>ΙΚΑΡΙΑΣ</t>
  </si>
  <si>
    <t>ΝΑΞΟΥ</t>
  </si>
  <si>
    <t>ΑΝΑΤΟΛΙΚΗΣ ΑΤΤΙΚΗΣ</t>
  </si>
  <si>
    <t>ΙΩΑΝΝΙΝΩΝ</t>
  </si>
  <si>
    <t>ΝΗΣΩΝ</t>
  </si>
  <si>
    <t>ΑΝΔΡΟΥ</t>
  </si>
  <si>
    <t>ΚΑΒΑΛΑΣ</t>
  </si>
  <si>
    <t>ΝΟΤΙΟΥ ΤΟΜΕΑ ΑΘΗΝΩΝ</t>
  </si>
  <si>
    <t>ΑΡΓΟΛΙΔΑΣ</t>
  </si>
  <si>
    <t>ΚΑΛΥΜΝΟΥ</t>
  </si>
  <si>
    <t>ΞΑΝΘΗΣ</t>
  </si>
  <si>
    <t>ΑΡΚΑΔΙΑΣ</t>
  </si>
  <si>
    <t>ΚΑΡΔΙΤΣΑΣ</t>
  </si>
  <si>
    <t>ΠΑΡΟΥ</t>
  </si>
  <si>
    <t>ΑΡΤΑΣ</t>
  </si>
  <si>
    <t>ΚΑΡΠΑΘΟΥ</t>
  </si>
  <si>
    <t>ΠΕΙΡΑΙΩΣ</t>
  </si>
  <si>
    <t>ΑΧΑΪΑΣ</t>
  </si>
  <si>
    <t>ΚΑΣΤΟΡΙΑΣ</t>
  </si>
  <si>
    <t>ΠΕΛΛΑΣ</t>
  </si>
  <si>
    <t>ΒΟΙΩΤΙΑΣ</t>
  </si>
  <si>
    <t>ΚΕΑΣ - ΚΥΘΝΟΥ</t>
  </si>
  <si>
    <t>ΠΙΕΡΙΑΣ</t>
  </si>
  <si>
    <t>ΒΟΡΕΙΟΥ ΤΟΜΕΑ ΑΘΗΝΩΝ</t>
  </si>
  <si>
    <t>ΚΕΝΤΡΙΚΟΥ ΤΟΜΕΑ ΑΘΗΝΩΝ</t>
  </si>
  <si>
    <t>ΠΡΕΒΕΖΑΣ</t>
  </si>
  <si>
    <t>ΓΡΕΒΕΝΩΝ</t>
  </si>
  <si>
    <t>ΚΕΡΚΥΡΑΣ</t>
  </si>
  <si>
    <t>ΡΕΘΥΜΝΟΥ</t>
  </si>
  <si>
    <t>ΔΡΑΜΑΣ</t>
  </si>
  <si>
    <t>ΚΕΦΑΛΛΗΝΙΑΣ</t>
  </si>
  <si>
    <t>ΡΟΔΟΠΗΣ</t>
  </si>
  <si>
    <t>ΔΥΤΙΚΗΣ ΑΤΤΙΚΗΣ</t>
  </si>
  <si>
    <t>ΚΙΛΚΙΣ</t>
  </si>
  <si>
    <t>ΡΟΔΟΥ</t>
  </si>
  <si>
    <t>ΔΥΤΙΚΟΥ ΤΟΜΕΑ ΑΘΗΝΩΝ</t>
  </si>
  <si>
    <t>ΚΟΖΑΝΗΣ</t>
  </si>
  <si>
    <t>ΣΑΜΟΥ</t>
  </si>
  <si>
    <t>ΕΒΡΟΥ</t>
  </si>
  <si>
    <t>ΚΟΡΙΝΘΙΑΣ</t>
  </si>
  <si>
    <t>ΣΕΡΡΩΝ</t>
  </si>
  <si>
    <t>ΕΥΒΟΙΑΣ</t>
  </si>
  <si>
    <t>ΚΩ</t>
  </si>
  <si>
    <t>ΣΠΟΡΑΔΩΝ</t>
  </si>
  <si>
    <t>ΕΥΡΥΤΑΝΙΑΣ</t>
  </si>
  <si>
    <t>ΛΑΚΩΝΙΑΣ</t>
  </si>
  <si>
    <t>ΣΥΡΟΥ</t>
  </si>
  <si>
    <t>ΖΑΚΥΝΘΟΥ</t>
  </si>
  <si>
    <t>ΛΑΡΙΣΑΣ</t>
  </si>
  <si>
    <t>ΤΗΝΟΥ</t>
  </si>
  <si>
    <t>ΗΛΕΙΑΣ</t>
  </si>
  <si>
    <t>ΛΑΣΙΘΙΟΥ</t>
  </si>
  <si>
    <t>ΤΡΙΚΑΛΩΝ</t>
  </si>
  <si>
    <t>ΗΜΑΘΙΑΣ</t>
  </si>
  <si>
    <t>ΛΕΣΒΟΥ</t>
  </si>
  <si>
    <t>ΦΘΙΩΤΙΔΑΣ</t>
  </si>
  <si>
    <t>ΗΡΑΚΛΕΙΟΥ</t>
  </si>
  <si>
    <t>ΛΕΥΚΑΔΑΣ</t>
  </si>
  <si>
    <t>ΦΛΩΡΙΝΑΣ</t>
  </si>
  <si>
    <t>ΘΑΣΟΥ</t>
  </si>
  <si>
    <t>ΛΗΜΝΟΥ</t>
  </si>
  <si>
    <t>ΦΩΚΙΔΑΣ</t>
  </si>
  <si>
    <t>ΘΕΣΠΡΩΤΙΑΣ</t>
  </si>
  <si>
    <t>ΜΑΓΝΗΣΙΑΣ</t>
  </si>
  <si>
    <t>ΧΑΛΚΙΔΙΚΗΣ</t>
  </si>
  <si>
    <t>ΘΕΣΣΑΛΟΝΙΚΗΣ</t>
  </si>
  <si>
    <t>ΜΕΣΣΗΝΙΑΣ</t>
  </si>
  <si>
    <t>ΧΑΝΙΩΝ</t>
  </si>
  <si>
    <t>ΘΗΡΑΣ</t>
  </si>
  <si>
    <t>ΜΗΛΟΥ</t>
  </si>
  <si>
    <t>ΧΙΟΥ</t>
  </si>
  <si>
    <t>ΙΘΑΚΗΣ</t>
  </si>
  <si>
    <t>ΜΥΚΟΝΟΥ</t>
  </si>
  <si>
    <t>2021-W32</t>
  </si>
  <si>
    <t>Διασωληνωμένοι 0 - 17</t>
  </si>
  <si>
    <t>2021-W33</t>
  </si>
  <si>
    <t>Εβδομάδα</t>
  </si>
  <si>
    <t>ΠΕΡΙΦΕΡΕΙΑΚΗ ΕΝΟΤΗΤΑ</t>
  </si>
  <si>
    <t>ΠΟΣΟΣΤΟ ΘΕΤΙΚΟΤΗΤΑΣ</t>
  </si>
  <si>
    <t>Νεκροί Εβδομάδας</t>
  </si>
  <si>
    <t>Εισαγωγές Ασθενών Εβδομάδας</t>
  </si>
  <si>
    <t>Νεκροί/Εισαγωγές σε νοσοκομεία</t>
  </si>
  <si>
    <t>2021-W34</t>
  </si>
  <si>
    <t>2021-W35</t>
  </si>
  <si>
    <t>Ανεμβολίαστοι 
Διασωληνωμένοι</t>
  </si>
  <si>
    <t>2021-W36</t>
  </si>
  <si>
    <t>2021-W37</t>
  </si>
  <si>
    <t>Θάνατοι 0 - 17</t>
  </si>
  <si>
    <t>C0_17</t>
  </si>
  <si>
    <t>C18_39</t>
  </si>
  <si>
    <t>C40_65</t>
  </si>
  <si>
    <t>C_65P</t>
  </si>
  <si>
    <t>T0_17</t>
  </si>
  <si>
    <t>T18_39</t>
  </si>
  <si>
    <t>T40_65</t>
  </si>
  <si>
    <t>T_65P</t>
  </si>
  <si>
    <t>D0_17</t>
  </si>
  <si>
    <t>D18_39</t>
  </si>
  <si>
    <t>D40_65</t>
  </si>
  <si>
    <t>D_65P</t>
  </si>
  <si>
    <t>Κρούσματα 0 - 17</t>
  </si>
  <si>
    <t>2021-W38</t>
  </si>
  <si>
    <t>2021-W39</t>
  </si>
  <si>
    <t>ICU_New</t>
  </si>
  <si>
    <t>ICU_Exits</t>
  </si>
  <si>
    <t>2021-W40</t>
  </si>
  <si>
    <t>2021-W41</t>
  </si>
  <si>
    <t>2021-W42</t>
  </si>
  <si>
    <t>2021-W43</t>
  </si>
  <si>
    <t>ΥΠΕ</t>
  </si>
  <si>
    <t>Απλές Κλίνες Εμβ</t>
  </si>
  <si>
    <t>Απλές Κλίνες Ανεμβ</t>
  </si>
  <si>
    <t>ΜΕΘ Εμβ.</t>
  </si>
  <si>
    <t>ΜΕΘ Ανεμβ.</t>
  </si>
  <si>
    <t>Νεκροί Εμβ</t>
  </si>
  <si>
    <t>Νεκροί Ανεμβ.</t>
  </si>
  <si>
    <t>Νοσοκομεία</t>
  </si>
  <si>
    <t>Ολοκληρωμένοι Εμβολιασμοί</t>
  </si>
  <si>
    <t>Αριθμός</t>
  </si>
  <si>
    <t>Πειραιώς και Αιγαίου</t>
  </si>
  <si>
    <t>Όνομα</t>
  </si>
  <si>
    <t>Περιγραφή</t>
  </si>
  <si>
    <t>Υγειονομικής Περιφέρειας Βορείου Αιγαίου
Υγειονομικής Περιφέρειας Νοτίου Αιγαίου 
Υγειονομικής Περιφέρειας Νοτίου Αιγαίου
Υγειονομική Περιφέρεια Αττικής</t>
  </si>
  <si>
    <t>Διοικητικές Περιφέρειες</t>
  </si>
  <si>
    <t>Νοτίου Αιγαίου</t>
  </si>
  <si>
    <t>Περιφερειακές Ενότητες</t>
  </si>
  <si>
    <t>Άνδρου</t>
  </si>
  <si>
    <t>Θήρας</t>
  </si>
  <si>
    <t>Καλύμνου</t>
  </si>
  <si>
    <t>Καρπάθου</t>
  </si>
  <si>
    <t>Κέας-Κύθνου</t>
  </si>
  <si>
    <t>Κω</t>
  </si>
  <si>
    <t>Μήλου</t>
  </si>
  <si>
    <t>Μυκόνου</t>
  </si>
  <si>
    <t>Νάξου</t>
  </si>
  <si>
    <t>Πάρου</t>
  </si>
  <si>
    <t>Ρόδου</t>
  </si>
  <si>
    <t>Σύρου</t>
  </si>
  <si>
    <t>Τήνου</t>
  </si>
  <si>
    <t>Αττικής</t>
  </si>
  <si>
    <t>Κεντρικού Τομέα Αθηνών</t>
  </si>
  <si>
    <t>Νότιου Τομέα Αθηνών</t>
  </si>
  <si>
    <t>Βόρειου Τομέα Αθηνών</t>
  </si>
  <si>
    <t>Δυτικού Τομέα Αθηνών</t>
  </si>
  <si>
    <t>Πειραιώς</t>
  </si>
  <si>
    <t>Νήσων</t>
  </si>
  <si>
    <t>Δυτικής Αττικής</t>
  </si>
  <si>
    <t>Ανατολικής Αττικής</t>
  </si>
  <si>
    <t>Ανατολικής Μακεδονίας και Θράκης</t>
  </si>
  <si>
    <t>Δράμας</t>
  </si>
  <si>
    <t>Καβάλας</t>
  </si>
  <si>
    <t>Θάσου</t>
  </si>
  <si>
    <t>Ξάνθης</t>
  </si>
  <si>
    <t>Ροδόπης</t>
  </si>
  <si>
    <t>Έβρου</t>
  </si>
  <si>
    <t>Βορείου Αιγαίου</t>
  </si>
  <si>
    <t>Δυτικής Ελλάδας</t>
  </si>
  <si>
    <t>Δυτικής Μακεδονίας</t>
  </si>
  <si>
    <t>Ηπείρου</t>
  </si>
  <si>
    <t>Θεσσαλίας</t>
  </si>
  <si>
    <t>Ιονίων Νήσων</t>
  </si>
  <si>
    <t>Κρήτης</t>
  </si>
  <si>
    <t>Πελοποννήσου</t>
  </si>
  <si>
    <t>Στερεάς Ελλάδας</t>
  </si>
  <si>
    <t>Ικαρίας</t>
  </si>
  <si>
    <t>Λέσβου</t>
  </si>
  <si>
    <t>Λήμνου</t>
  </si>
  <si>
    <t>Σάμου</t>
  </si>
  <si>
    <t>Χίου</t>
  </si>
  <si>
    <t>Αιτωλοακαρνανίας</t>
  </si>
  <si>
    <t>Αχαΐας</t>
  </si>
  <si>
    <t>Ηλείας</t>
  </si>
  <si>
    <t>Γρεβενών</t>
  </si>
  <si>
    <t>Καστοριάς</t>
  </si>
  <si>
    <t>Κοζάνης</t>
  </si>
  <si>
    <t>Φλώρινας</t>
  </si>
  <si>
    <t>Άρτας</t>
  </si>
  <si>
    <t>Θεσπρωτίας</t>
  </si>
  <si>
    <t>Ιωαννίνων</t>
  </si>
  <si>
    <t>Πρέβεζας</t>
  </si>
  <si>
    <t>Καρδίτσας</t>
  </si>
  <si>
    <t>Λάρισας</t>
  </si>
  <si>
    <t>Μαγνησίας</t>
  </si>
  <si>
    <t>Σποράδων</t>
  </si>
  <si>
    <t>Τρικάλων</t>
  </si>
  <si>
    <t>Ζακύνθου</t>
  </si>
  <si>
    <t>Κέρκυρας</t>
  </si>
  <si>
    <t>Κεφαλληνίας &amp; Ιθάκης</t>
  </si>
  <si>
    <t>Λευκάδας</t>
  </si>
  <si>
    <t>Ημαθίας</t>
  </si>
  <si>
    <t>Θεσσαλονίκης</t>
  </si>
  <si>
    <t>Κιλκίς</t>
  </si>
  <si>
    <t>Πέλλας</t>
  </si>
  <si>
    <t>Πιερίας</t>
  </si>
  <si>
    <t>Σερρών</t>
  </si>
  <si>
    <t>Χαλκιδικής</t>
  </si>
  <si>
    <t>Ηρακλείου</t>
  </si>
  <si>
    <t>Λασιθίου</t>
  </si>
  <si>
    <t>Ρεθύμνου</t>
  </si>
  <si>
    <t>Χανίων</t>
  </si>
  <si>
    <t>Αργολίδας</t>
  </si>
  <si>
    <t>Αρκαδίας</t>
  </si>
  <si>
    <t>Κορινθίας</t>
  </si>
  <si>
    <t>Λακωνίας</t>
  </si>
  <si>
    <t>Μεσσηνίας</t>
  </si>
  <si>
    <t>Βοιωτίας</t>
  </si>
  <si>
    <t>Εύβοιας</t>
  </si>
  <si>
    <t>Ευρυτανίας</t>
  </si>
  <si>
    <t>Φθιώτιδας</t>
  </si>
  <si>
    <t>Φωκίδας</t>
  </si>
  <si>
    <t>Κεντρικής Μακεδονίας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</si>
</sst>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yyyy\-mm\-dd;@"/>
    <numFmt numFmtId="166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auto="1"/>
      </bottom>
      <diagonal/>
    </border>
    <border>
      <left/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auto="1"/>
      </top>
      <bottom style="medium">
        <color rgb="FFDDDDDD"/>
      </bottom>
      <diagonal/>
    </border>
    <border>
      <left/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84">
    <xf numFmtId="0" fontId="0" fillId="0" borderId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3" applyNumberFormat="0" applyFill="0" applyAlignment="0" applyProtection="0"/>
    <xf numFmtId="0" fontId="12" fillId="0" borderId="24" applyNumberFormat="0" applyFill="0" applyAlignment="0" applyProtection="0"/>
    <xf numFmtId="0" fontId="13" fillId="0" borderId="25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26" applyNumberFormat="0" applyAlignment="0" applyProtection="0"/>
    <xf numFmtId="0" fontId="18" fillId="13" borderId="27" applyNumberFormat="0" applyAlignment="0" applyProtection="0"/>
    <xf numFmtId="0" fontId="19" fillId="13" borderId="26" applyNumberFormat="0" applyAlignment="0" applyProtection="0"/>
    <xf numFmtId="0" fontId="20" fillId="0" borderId="28" applyNumberFormat="0" applyFill="0" applyAlignment="0" applyProtection="0"/>
    <xf numFmtId="0" fontId="21" fillId="14" borderId="2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31" applyNumberFormat="0" applyFill="0" applyAlignment="0" applyProtection="0"/>
    <xf numFmtId="0" fontId="25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5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5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5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5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25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0" borderId="0"/>
    <xf numFmtId="0" fontId="3" fillId="15" borderId="30" applyNumberFormat="0" applyFont="0" applyAlignment="0" applyProtection="0"/>
    <xf numFmtId="0" fontId="2" fillId="0" borderId="0"/>
    <xf numFmtId="0" fontId="2" fillId="15" borderId="30" applyNumberFormat="0" applyFont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" fillId="0" borderId="0"/>
    <xf numFmtId="0" fontId="1" fillId="15" borderId="30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143">
    <xf numFmtId="0" fontId="0" fillId="0" borderId="0" xfId="0"/>
    <xf numFmtId="14" fontId="0" fillId="0" borderId="0" xfId="0" applyNumberFormat="1"/>
    <xf numFmtId="165" fontId="5" fillId="0" borderId="2" xfId="0" applyNumberFormat="1" applyFont="1" applyFill="1" applyBorder="1" applyAlignment="1">
      <alignment horizontal="center" wrapText="1"/>
    </xf>
    <xf numFmtId="1" fontId="5" fillId="0" borderId="2" xfId="0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1" fontId="5" fillId="0" borderId="3" xfId="0" applyNumberFormat="1" applyFont="1" applyFill="1" applyBorder="1" applyAlignment="1">
      <alignment horizontal="center" wrapText="1"/>
    </xf>
    <xf numFmtId="3" fontId="6" fillId="0" borderId="0" xfId="1" applyNumberFormat="1" applyFont="1" applyFill="1" applyAlignment="1">
      <alignment horizontal="center" wrapText="1"/>
    </xf>
    <xf numFmtId="0" fontId="7" fillId="0" borderId="0" xfId="0" applyFont="1" applyFill="1"/>
    <xf numFmtId="165" fontId="7" fillId="0" borderId="0" xfId="0" applyNumberFormat="1" applyFont="1" applyFill="1"/>
    <xf numFmtId="1" fontId="7" fillId="0" borderId="0" xfId="0" applyNumberFormat="1" applyFont="1" applyFill="1" applyBorder="1"/>
    <xf numFmtId="1" fontId="7" fillId="0" borderId="3" xfId="0" applyNumberFormat="1" applyFont="1" applyFill="1" applyBorder="1"/>
    <xf numFmtId="1" fontId="7" fillId="0" borderId="0" xfId="0" applyNumberFormat="1" applyFont="1" applyFill="1"/>
    <xf numFmtId="3" fontId="7" fillId="0" borderId="0" xfId="0" applyNumberFormat="1" applyFont="1" applyFill="1"/>
    <xf numFmtId="165" fontId="7" fillId="5" borderId="0" xfId="0" applyNumberFormat="1" applyFont="1" applyFill="1"/>
    <xf numFmtId="1" fontId="7" fillId="5" borderId="0" xfId="0" applyNumberFormat="1" applyFont="1" applyFill="1" applyBorder="1"/>
    <xf numFmtId="1" fontId="7" fillId="5" borderId="3" xfId="0" applyNumberFormat="1" applyFont="1" applyFill="1" applyBorder="1"/>
    <xf numFmtId="1" fontId="7" fillId="5" borderId="0" xfId="0" applyNumberFormat="1" applyFont="1" applyFill="1"/>
    <xf numFmtId="0" fontId="7" fillId="5" borderId="0" xfId="0" applyFont="1" applyFill="1"/>
    <xf numFmtId="3" fontId="7" fillId="5" borderId="0" xfId="0" applyNumberFormat="1" applyFont="1" applyFill="1"/>
    <xf numFmtId="14" fontId="5" fillId="0" borderId="2" xfId="0" applyNumberFormat="1" applyFont="1" applyFill="1" applyBorder="1" applyAlignment="1">
      <alignment horizontal="center" wrapText="1"/>
    </xf>
    <xf numFmtId="14" fontId="7" fillId="0" borderId="0" xfId="0" applyNumberFormat="1" applyFont="1" applyFill="1"/>
    <xf numFmtId="14" fontId="7" fillId="5" borderId="0" xfId="0" applyNumberFormat="1" applyFont="1" applyFill="1"/>
    <xf numFmtId="3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3" fontId="5" fillId="3" borderId="2" xfId="0" applyNumberFormat="1" applyFont="1" applyFill="1" applyBorder="1" applyAlignment="1">
      <alignment horizontal="center" wrapText="1"/>
    </xf>
    <xf numFmtId="3" fontId="5" fillId="3" borderId="0" xfId="0" applyNumberFormat="1" applyFont="1" applyFill="1" applyBorder="1" applyAlignment="1">
      <alignment horizontal="center" wrapText="1"/>
    </xf>
    <xf numFmtId="3" fontId="5" fillId="3" borderId="3" xfId="0" applyNumberFormat="1" applyFont="1" applyFill="1" applyBorder="1" applyAlignment="1">
      <alignment horizontal="center" wrapText="1"/>
    </xf>
    <xf numFmtId="3" fontId="5" fillId="4" borderId="2" xfId="0" applyNumberFormat="1" applyFont="1" applyFill="1" applyBorder="1" applyAlignment="1">
      <alignment horizontal="center" wrapText="1"/>
    </xf>
    <xf numFmtId="3" fontId="5" fillId="4" borderId="0" xfId="0" applyNumberFormat="1" applyFont="1" applyFill="1" applyBorder="1" applyAlignment="1">
      <alignment horizontal="center" wrapText="1"/>
    </xf>
    <xf numFmtId="3" fontId="5" fillId="4" borderId="3" xfId="0" applyNumberFormat="1" applyFont="1" applyFill="1" applyBorder="1" applyAlignment="1">
      <alignment horizontal="center" wrapText="1"/>
    </xf>
    <xf numFmtId="3" fontId="5" fillId="5" borderId="2" xfId="0" applyNumberFormat="1" applyFont="1" applyFill="1" applyBorder="1" applyAlignment="1">
      <alignment horizontal="center" wrapText="1"/>
    </xf>
    <xf numFmtId="3" fontId="5" fillId="5" borderId="0" xfId="0" applyNumberFormat="1" applyFont="1" applyFill="1" applyBorder="1" applyAlignment="1">
      <alignment horizontal="center" wrapText="1"/>
    </xf>
    <xf numFmtId="3" fontId="5" fillId="5" borderId="3" xfId="0" applyNumberFormat="1" applyFont="1" applyFill="1" applyBorder="1" applyAlignment="1">
      <alignment horizontal="center" wrapText="1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1" applyFont="1" applyAlignment="1">
      <alignment horizontal="center" wrapText="1"/>
    </xf>
    <xf numFmtId="10" fontId="5" fillId="0" borderId="0" xfId="0" applyNumberFormat="1" applyFont="1" applyAlignment="1">
      <alignment horizontal="center" wrapText="1"/>
    </xf>
    <xf numFmtId="164" fontId="6" fillId="0" borderId="0" xfId="1" applyNumberFormat="1" applyFont="1"/>
    <xf numFmtId="3" fontId="7" fillId="0" borderId="0" xfId="0" applyNumberFormat="1" applyFont="1"/>
    <xf numFmtId="3" fontId="7" fillId="3" borderId="2" xfId="0" applyNumberFormat="1" applyFont="1" applyFill="1" applyBorder="1"/>
    <xf numFmtId="3" fontId="7" fillId="3" borderId="0" xfId="0" applyNumberFormat="1" applyFont="1" applyFill="1" applyBorder="1"/>
    <xf numFmtId="3" fontId="7" fillId="3" borderId="3" xfId="0" applyNumberFormat="1" applyFont="1" applyFill="1" applyBorder="1"/>
    <xf numFmtId="3" fontId="7" fillId="4" borderId="2" xfId="0" applyNumberFormat="1" applyFont="1" applyFill="1" applyBorder="1"/>
    <xf numFmtId="3" fontId="7" fillId="4" borderId="0" xfId="0" applyNumberFormat="1" applyFont="1" applyFill="1" applyBorder="1"/>
    <xf numFmtId="3" fontId="7" fillId="4" borderId="3" xfId="0" applyNumberFormat="1" applyFont="1" applyFill="1" applyBorder="1"/>
    <xf numFmtId="3" fontId="7" fillId="5" borderId="2" xfId="0" applyNumberFormat="1" applyFont="1" applyFill="1" applyBorder="1"/>
    <xf numFmtId="3" fontId="7" fillId="5" borderId="0" xfId="0" applyNumberFormat="1" applyFont="1" applyFill="1" applyBorder="1"/>
    <xf numFmtId="3" fontId="7" fillId="5" borderId="3" xfId="0" applyNumberFormat="1" applyFont="1" applyFill="1" applyBorder="1"/>
    <xf numFmtId="0" fontId="7" fillId="0" borderId="0" xfId="0" applyFont="1"/>
    <xf numFmtId="1" fontId="7" fillId="0" borderId="0" xfId="0" applyNumberFormat="1" applyFont="1"/>
    <xf numFmtId="10" fontId="7" fillId="0" borderId="0" xfId="0" applyNumberFormat="1" applyFont="1"/>
    <xf numFmtId="3" fontId="7" fillId="0" borderId="7" xfId="0" applyNumberFormat="1" applyFont="1" applyBorder="1"/>
    <xf numFmtId="3" fontId="7" fillId="3" borderId="8" xfId="0" applyNumberFormat="1" applyFont="1" applyFill="1" applyBorder="1"/>
    <xf numFmtId="3" fontId="7" fillId="3" borderId="7" xfId="0" applyNumberFormat="1" applyFont="1" applyFill="1" applyBorder="1"/>
    <xf numFmtId="3" fontId="7" fillId="3" borderId="9" xfId="0" applyNumberFormat="1" applyFont="1" applyFill="1" applyBorder="1"/>
    <xf numFmtId="3" fontId="7" fillId="4" borderId="8" xfId="0" applyNumberFormat="1" applyFont="1" applyFill="1" applyBorder="1"/>
    <xf numFmtId="3" fontId="7" fillId="4" borderId="7" xfId="0" applyNumberFormat="1" applyFont="1" applyFill="1" applyBorder="1"/>
    <xf numFmtId="3" fontId="7" fillId="4" borderId="9" xfId="0" applyNumberFormat="1" applyFont="1" applyFill="1" applyBorder="1"/>
    <xf numFmtId="3" fontId="7" fillId="5" borderId="8" xfId="0" applyNumberFormat="1" applyFont="1" applyFill="1" applyBorder="1"/>
    <xf numFmtId="3" fontId="7" fillId="5" borderId="7" xfId="0" applyNumberFormat="1" applyFont="1" applyFill="1" applyBorder="1"/>
    <xf numFmtId="3" fontId="7" fillId="5" borderId="9" xfId="0" applyNumberFormat="1" applyFont="1" applyFill="1" applyBorder="1"/>
    <xf numFmtId="0" fontId="7" fillId="0" borderId="7" xfId="0" applyFont="1" applyBorder="1"/>
    <xf numFmtId="3" fontId="7" fillId="5" borderId="14" xfId="0" applyNumberFormat="1" applyFont="1" applyFill="1" applyBorder="1"/>
    <xf numFmtId="3" fontId="7" fillId="5" borderId="15" xfId="0" applyNumberFormat="1" applyFont="1" applyFill="1" applyBorder="1"/>
    <xf numFmtId="3" fontId="7" fillId="5" borderId="16" xfId="0" applyNumberFormat="1" applyFont="1" applyFill="1" applyBorder="1"/>
    <xf numFmtId="0" fontId="7" fillId="5" borderId="14" xfId="0" applyFont="1" applyFill="1" applyBorder="1"/>
    <xf numFmtId="3" fontId="7" fillId="4" borderId="21" xfId="0" applyNumberFormat="1" applyFont="1" applyFill="1" applyBorder="1"/>
    <xf numFmtId="0" fontId="9" fillId="4" borderId="5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6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4" borderId="22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9" fillId="4" borderId="12" xfId="0" applyFont="1" applyFill="1" applyBorder="1" applyAlignment="1">
      <alignment vertical="top" wrapText="1"/>
    </xf>
    <xf numFmtId="0" fontId="9" fillId="4" borderId="10" xfId="0" applyFont="1" applyFill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9" fillId="5" borderId="17" xfId="0" applyFont="1" applyFill="1" applyBorder="1" applyAlignment="1">
      <alignment vertical="top" wrapText="1"/>
    </xf>
    <xf numFmtId="0" fontId="9" fillId="5" borderId="18" xfId="0" applyFont="1" applyFill="1" applyBorder="1" applyAlignment="1">
      <alignment vertical="top" wrapText="1"/>
    </xf>
    <xf numFmtId="0" fontId="9" fillId="5" borderId="19" xfId="0" applyFont="1" applyFill="1" applyBorder="1" applyAlignment="1">
      <alignment vertical="top" wrapText="1"/>
    </xf>
    <xf numFmtId="0" fontId="9" fillId="5" borderId="20" xfId="0" applyFont="1" applyFill="1" applyBorder="1" applyAlignment="1">
      <alignment vertical="top" wrapText="1"/>
    </xf>
    <xf numFmtId="3" fontId="7" fillId="6" borderId="0" xfId="0" applyNumberFormat="1" applyFont="1" applyFill="1"/>
    <xf numFmtId="3" fontId="5" fillId="6" borderId="0" xfId="0" applyNumberFormat="1" applyFont="1" applyFill="1"/>
    <xf numFmtId="0" fontId="7" fillId="6" borderId="0" xfId="0" applyFont="1" applyFill="1"/>
    <xf numFmtId="3" fontId="7" fillId="6" borderId="2" xfId="0" applyNumberFormat="1" applyFont="1" applyFill="1" applyBorder="1"/>
    <xf numFmtId="3" fontId="7" fillId="6" borderId="0" xfId="0" applyNumberFormat="1" applyFont="1" applyFill="1" applyBorder="1"/>
    <xf numFmtId="3" fontId="7" fillId="6" borderId="3" xfId="0" applyNumberFormat="1" applyFont="1" applyFill="1" applyBorder="1"/>
    <xf numFmtId="1" fontId="7" fillId="6" borderId="0" xfId="0" applyNumberFormat="1" applyFont="1" applyFill="1"/>
    <xf numFmtId="10" fontId="7" fillId="6" borderId="0" xfId="0" applyNumberFormat="1" applyFont="1" applyFill="1"/>
    <xf numFmtId="3" fontId="7" fillId="7" borderId="0" xfId="0" applyNumberFormat="1" applyFont="1" applyFill="1"/>
    <xf numFmtId="0" fontId="7" fillId="7" borderId="0" xfId="0" applyFont="1" applyFill="1"/>
    <xf numFmtId="3" fontId="7" fillId="7" borderId="2" xfId="0" applyNumberFormat="1" applyFont="1" applyFill="1" applyBorder="1"/>
    <xf numFmtId="3" fontId="7" fillId="7" borderId="0" xfId="0" applyNumberFormat="1" applyFont="1" applyFill="1" applyBorder="1"/>
    <xf numFmtId="3" fontId="7" fillId="7" borderId="3" xfId="0" applyNumberFormat="1" applyFont="1" applyFill="1" applyBorder="1"/>
    <xf numFmtId="164" fontId="6" fillId="3" borderId="14" xfId="1" applyNumberFormat="1" applyFont="1" applyFill="1" applyBorder="1"/>
    <xf numFmtId="0" fontId="7" fillId="8" borderId="0" xfId="0" applyFont="1" applyFill="1"/>
    <xf numFmtId="3" fontId="7" fillId="8" borderId="0" xfId="0" applyNumberFormat="1" applyFont="1" applyFill="1"/>
    <xf numFmtId="9" fontId="5" fillId="0" borderId="0" xfId="0" applyNumberFormat="1" applyFont="1" applyAlignment="1">
      <alignment horizontal="center"/>
    </xf>
    <xf numFmtId="9" fontId="7" fillId="0" borderId="0" xfId="0" applyNumberFormat="1" applyFont="1"/>
    <xf numFmtId="1" fontId="5" fillId="0" borderId="0" xfId="0" applyNumberFormat="1" applyFont="1" applyAlignment="1">
      <alignment horizontal="center" wrapText="1"/>
    </xf>
    <xf numFmtId="1" fontId="7" fillId="5" borderId="14" xfId="0" applyNumberFormat="1" applyFont="1" applyFill="1" applyBorder="1"/>
    <xf numFmtId="1" fontId="0" fillId="0" borderId="0" xfId="0" applyNumberFormat="1"/>
    <xf numFmtId="164" fontId="6" fillId="8" borderId="14" xfId="1" applyNumberFormat="1" applyFont="1" applyFill="1" applyBorder="1"/>
    <xf numFmtId="3" fontId="7" fillId="8" borderId="14" xfId="0" applyNumberFormat="1" applyFont="1" applyFill="1" applyBorder="1"/>
    <xf numFmtId="0" fontId="7" fillId="8" borderId="14" xfId="0" applyFont="1" applyFill="1" applyBorder="1"/>
    <xf numFmtId="3" fontId="7" fillId="8" borderId="15" xfId="0" applyNumberFormat="1" applyFont="1" applyFill="1" applyBorder="1"/>
    <xf numFmtId="3" fontId="7" fillId="8" borderId="16" xfId="0" applyNumberFormat="1" applyFont="1" applyFill="1" applyBorder="1"/>
    <xf numFmtId="1" fontId="7" fillId="8" borderId="14" xfId="0" applyNumberFormat="1" applyFont="1" applyFill="1" applyBorder="1"/>
    <xf numFmtId="14" fontId="7" fillId="8" borderId="0" xfId="0" applyNumberFormat="1" applyFont="1" applyFill="1"/>
    <xf numFmtId="165" fontId="7" fillId="8" borderId="0" xfId="0" applyNumberFormat="1" applyFont="1" applyFill="1"/>
    <xf numFmtId="1" fontId="7" fillId="8" borderId="0" xfId="0" applyNumberFormat="1" applyFont="1" applyFill="1" applyBorder="1"/>
    <xf numFmtId="1" fontId="7" fillId="8" borderId="3" xfId="0" applyNumberFormat="1" applyFont="1" applyFill="1" applyBorder="1"/>
    <xf numFmtId="1" fontId="7" fillId="8" borderId="0" xfId="0" applyNumberFormat="1" applyFont="1" applyFill="1"/>
    <xf numFmtId="9" fontId="7" fillId="0" borderId="0" xfId="0" applyNumberFormat="1" applyFont="1" applyFill="1"/>
    <xf numFmtId="9" fontId="7" fillId="6" borderId="0" xfId="0" applyNumberFormat="1" applyFont="1" applyFill="1"/>
    <xf numFmtId="0" fontId="24" fillId="0" borderId="0" xfId="0" applyFont="1"/>
    <xf numFmtId="166" fontId="0" fillId="0" borderId="0" xfId="0" applyNumberFormat="1"/>
    <xf numFmtId="164" fontId="6" fillId="40" borderId="0" xfId="1" applyNumberFormat="1" applyFont="1" applyFill="1"/>
    <xf numFmtId="3" fontId="7" fillId="40" borderId="0" xfId="0" applyNumberFormat="1" applyFont="1" applyFill="1"/>
    <xf numFmtId="0" fontId="7" fillId="40" borderId="0" xfId="0" applyFont="1" applyFill="1"/>
    <xf numFmtId="3" fontId="7" fillId="40" borderId="2" xfId="0" applyNumberFormat="1" applyFont="1" applyFill="1" applyBorder="1"/>
    <xf numFmtId="3" fontId="7" fillId="40" borderId="0" xfId="0" applyNumberFormat="1" applyFont="1" applyFill="1" applyBorder="1"/>
    <xf numFmtId="3" fontId="7" fillId="40" borderId="3" xfId="0" applyNumberFormat="1" applyFont="1" applyFill="1" applyBorder="1"/>
    <xf numFmtId="1" fontId="7" fillId="40" borderId="0" xfId="0" applyNumberFormat="1" applyFont="1" applyFill="1"/>
    <xf numFmtId="10" fontId="7" fillId="40" borderId="0" xfId="0" applyNumberFormat="1" applyFont="1" applyFill="1"/>
    <xf numFmtId="9" fontId="7" fillId="40" borderId="0" xfId="0" applyNumberFormat="1" applyFont="1" applyFill="1"/>
    <xf numFmtId="0" fontId="7" fillId="5" borderId="0" xfId="0" applyFont="1" applyFill="1" applyBorder="1"/>
    <xf numFmtId="14" fontId="24" fillId="0" borderId="0" xfId="0" applyNumberFormat="1" applyFont="1"/>
    <xf numFmtId="1" fontId="24" fillId="0" borderId="0" xfId="0" applyNumberFormat="1" applyFont="1"/>
    <xf numFmtId="2" fontId="24" fillId="0" borderId="0" xfId="0" applyNumberFormat="1" applyFont="1"/>
    <xf numFmtId="2" fontId="24" fillId="0" borderId="32" xfId="0" applyNumberFormat="1" applyFont="1" applyBorder="1"/>
    <xf numFmtId="2" fontId="24" fillId="0" borderId="33" xfId="0" applyNumberFormat="1" applyFont="1" applyBorder="1"/>
    <xf numFmtId="2" fontId="0" fillId="0" borderId="0" xfId="0" applyNumberFormat="1"/>
    <xf numFmtId="2" fontId="0" fillId="0" borderId="32" xfId="0" applyNumberFormat="1" applyBorder="1"/>
    <xf numFmtId="2" fontId="0" fillId="0" borderId="33" xfId="0" applyNumberFormat="1" applyBorder="1"/>
    <xf numFmtId="1" fontId="7" fillId="0" borderId="7" xfId="0" applyNumberFormat="1" applyFont="1" applyBorder="1"/>
    <xf numFmtId="1" fontId="7" fillId="7" borderId="0" xfId="0" applyNumberFormat="1" applyFont="1" applyFill="1"/>
    <xf numFmtId="1" fontId="7" fillId="6" borderId="0" xfId="0" applyNumberFormat="1" applyFont="1" applyFill="1" applyAlignment="1">
      <alignment wrapText="1"/>
    </xf>
    <xf numFmtId="1" fontId="8" fillId="0" borderId="0" xfId="1" applyNumberFormat="1" applyFont="1" applyAlignment="1">
      <alignment horizontal="center" wrapText="1"/>
    </xf>
    <xf numFmtId="3" fontId="24" fillId="0" borderId="0" xfId="0" applyNumberFormat="1" applyFon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84">
    <cellStyle name="20% - Accent1" xfId="19" builtinId="30" customBuiltin="1"/>
    <cellStyle name="20% - Accent1 2" xfId="46" xr:uid="{4E960145-E118-41F0-90C1-B19A76FFDADD}"/>
    <cellStyle name="20% - Accent1 3" xfId="66" xr:uid="{7AB0DBFB-A774-4C2E-AE75-9A41BF7149ED}"/>
    <cellStyle name="20% - Accent2" xfId="23" builtinId="34" customBuiltin="1"/>
    <cellStyle name="20% - Accent2 2" xfId="49" xr:uid="{D96EC572-A838-4CAF-95E4-4D254C0C2E3D}"/>
    <cellStyle name="20% - Accent2 3" xfId="69" xr:uid="{A860A139-C7F7-4C60-A0D9-0FEE5B79A539}"/>
    <cellStyle name="20% - Accent3" xfId="27" builtinId="38" customBuiltin="1"/>
    <cellStyle name="20% - Accent3 2" xfId="52" xr:uid="{4A25FE48-3FD2-4587-B7B9-72BAB7444DA7}"/>
    <cellStyle name="20% - Accent3 3" xfId="72" xr:uid="{4E0243E0-096C-4FFE-960D-B98160D95051}"/>
    <cellStyle name="20% - Accent4" xfId="31" builtinId="42" customBuiltin="1"/>
    <cellStyle name="20% - Accent4 2" xfId="55" xr:uid="{38AE65C5-287E-4E6A-B2BC-4FEED9147F7B}"/>
    <cellStyle name="20% - Accent4 3" xfId="75" xr:uid="{818952DA-B4DD-4216-9D20-6CD955D38B59}"/>
    <cellStyle name="20% - Accent5" xfId="35" builtinId="46" customBuiltin="1"/>
    <cellStyle name="20% - Accent5 2" xfId="58" xr:uid="{32901986-A10C-4AF5-AE8D-D200ADCAD64E}"/>
    <cellStyle name="20% - Accent5 3" xfId="78" xr:uid="{954A9AF1-F70C-489D-A7D7-7306AF0EBBB2}"/>
    <cellStyle name="20% - Accent6" xfId="39" builtinId="50" customBuiltin="1"/>
    <cellStyle name="20% - Accent6 2" xfId="61" xr:uid="{8F5743F4-42D8-4A88-BB3C-18FD26587BBE}"/>
    <cellStyle name="20% - Accent6 3" xfId="81" xr:uid="{96573B07-41BA-4E4C-A37B-48037A48EC67}"/>
    <cellStyle name="40% - Accent1" xfId="20" builtinId="31" customBuiltin="1"/>
    <cellStyle name="40% - Accent1 2" xfId="47" xr:uid="{F46A85A4-FB60-4EF9-B701-ABCEF59A0A4B}"/>
    <cellStyle name="40% - Accent1 3" xfId="67" xr:uid="{6384E4BF-51E6-424B-9FFD-DC1611B9CFD6}"/>
    <cellStyle name="40% - Accent2" xfId="24" builtinId="35" customBuiltin="1"/>
    <cellStyle name="40% - Accent2 2" xfId="50" xr:uid="{6370E523-BFB2-4409-99DF-CF4D8B58F080}"/>
    <cellStyle name="40% - Accent2 3" xfId="70" xr:uid="{FC8A7B42-1395-4723-AAD3-8361178152CD}"/>
    <cellStyle name="40% - Accent3" xfId="28" builtinId="39" customBuiltin="1"/>
    <cellStyle name="40% - Accent3 2" xfId="53" xr:uid="{615B709F-BB91-4275-A776-DED672226A6C}"/>
    <cellStyle name="40% - Accent3 3" xfId="73" xr:uid="{347671F1-38FE-4349-832F-8BBBABE2A5EE}"/>
    <cellStyle name="40% - Accent4" xfId="32" builtinId="43" customBuiltin="1"/>
    <cellStyle name="40% - Accent4 2" xfId="56" xr:uid="{A5E3C3EF-3373-4543-BE1C-FCBD0DD76E42}"/>
    <cellStyle name="40% - Accent4 3" xfId="76" xr:uid="{850237EE-BF08-4D75-93D7-C14FC1DBFE8F}"/>
    <cellStyle name="40% - Accent5" xfId="36" builtinId="47" customBuiltin="1"/>
    <cellStyle name="40% - Accent5 2" xfId="59" xr:uid="{13B1AD3C-E53E-4ECD-B334-465C9096B80D}"/>
    <cellStyle name="40% - Accent5 3" xfId="79" xr:uid="{1DEF2E9D-FEDB-41A4-B85C-BE980C85CA6B}"/>
    <cellStyle name="40% - Accent6" xfId="40" builtinId="51" customBuiltin="1"/>
    <cellStyle name="40% - Accent6 2" xfId="62" xr:uid="{CE5BCA90-16AE-49F9-9317-7B7E110E6755}"/>
    <cellStyle name="40% - Accent6 3" xfId="82" xr:uid="{7A3EF897-E997-444D-8454-D56AE0848056}"/>
    <cellStyle name="60% - Accent1" xfId="21" builtinId="32" customBuiltin="1"/>
    <cellStyle name="60% - Accent1 2" xfId="48" xr:uid="{26F9D69D-3CCB-44B1-9AE8-F4D8C6C3992E}"/>
    <cellStyle name="60% - Accent1 3" xfId="68" xr:uid="{7E9E413F-EB25-4FC1-BD77-48996BE8DAF8}"/>
    <cellStyle name="60% - Accent2" xfId="25" builtinId="36" customBuiltin="1"/>
    <cellStyle name="60% - Accent2 2" xfId="51" xr:uid="{98CC8800-3ED8-4A57-9505-125218536FF6}"/>
    <cellStyle name="60% - Accent2 3" xfId="71" xr:uid="{B585E8AB-793A-4438-A64D-BF28F569DE82}"/>
    <cellStyle name="60% - Accent3" xfId="29" builtinId="40" customBuiltin="1"/>
    <cellStyle name="60% - Accent3 2" xfId="54" xr:uid="{C093FD71-3B8B-43D9-A54B-FC24B8CC39F4}"/>
    <cellStyle name="60% - Accent3 3" xfId="74" xr:uid="{687CDA03-1B7C-4907-AE81-F95E1A8B9E9F}"/>
    <cellStyle name="60% - Accent4" xfId="33" builtinId="44" customBuiltin="1"/>
    <cellStyle name="60% - Accent4 2" xfId="57" xr:uid="{48CE9760-688D-4B6F-A424-06A0F4092363}"/>
    <cellStyle name="60% - Accent4 3" xfId="77" xr:uid="{B8CD035A-CDDD-4487-8C42-FCD469E260BE}"/>
    <cellStyle name="60% - Accent5" xfId="37" builtinId="48" customBuiltin="1"/>
    <cellStyle name="60% - Accent5 2" xfId="60" xr:uid="{34148A5F-377F-41E7-A643-A3EE89CB0A54}"/>
    <cellStyle name="60% - Accent5 3" xfId="80" xr:uid="{F39F07F3-D19E-4E2A-9ACB-DC6F9B43DF6E}"/>
    <cellStyle name="60% - Accent6" xfId="41" builtinId="52" customBuiltin="1"/>
    <cellStyle name="60% - Accent6 2" xfId="63" xr:uid="{AC77EF00-2483-46DD-A853-54A35B045F79}"/>
    <cellStyle name="60% - Accent6 3" xfId="83" xr:uid="{59182CA5-EB93-4F8F-87D8-4D300628ADF7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BA2F15E4-84A5-4AC7-A9DA-13B9827272B7}"/>
    <cellStyle name="Normal 3" xfId="44" xr:uid="{44A2E0B5-A630-4C15-BE8C-D4662BF176C8}"/>
    <cellStyle name="Normal 4" xfId="64" xr:uid="{AF851942-3F2F-43DA-8188-4F2189BCFE36}"/>
    <cellStyle name="Note 2" xfId="43" xr:uid="{59B2341A-C541-4D59-91D1-5782001B4803}"/>
    <cellStyle name="Note 3" xfId="45" xr:uid="{3DB9C5EF-DEC4-4D7E-8360-B1D0E90E22C9}"/>
    <cellStyle name="Note 4" xfId="65" xr:uid="{DD1A4183-1EC9-4628-A977-2477178A0E95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ody.gov.gr/wp-content/uploads/2021/04/covid-gr-daily-report-20210415.pdf" TargetMode="External"/><Relationship Id="rId299" Type="http://schemas.openxmlformats.org/officeDocument/2006/relationships/hyperlink" Target="https://eody.gov.gr/wp-content/uploads/2021/10/covid-gr-daily-report-20211016.pdf" TargetMode="External"/><Relationship Id="rId21" Type="http://schemas.openxmlformats.org/officeDocument/2006/relationships/hyperlink" Target="https://eody.gov.gr/wp-content/uploads/2021/01/covid-gr-daily-report-20210113.pdf" TargetMode="External"/><Relationship Id="rId63" Type="http://schemas.openxmlformats.org/officeDocument/2006/relationships/hyperlink" Target="https://eody.gov.gr/wp-content/uploads/2021/02/covid-gr-daily-report-20210221.pdf" TargetMode="External"/><Relationship Id="rId159" Type="http://schemas.openxmlformats.org/officeDocument/2006/relationships/hyperlink" Target="https://eody.gov.gr/wp-content/uploads/2021/05/covid-gr-daily-report-20210529.pdf" TargetMode="External"/><Relationship Id="rId170" Type="http://schemas.openxmlformats.org/officeDocument/2006/relationships/hyperlink" Target="https://eody.gov.gr/wp-content/uploads/2021/06/covid-gr-daily-report-20210610.pdf" TargetMode="External"/><Relationship Id="rId226" Type="http://schemas.openxmlformats.org/officeDocument/2006/relationships/hyperlink" Target="https://eody.gov.gr/wp-content/uploads/2021/08/covid-gr-daily-report-20210805.pdf" TargetMode="External"/><Relationship Id="rId268" Type="http://schemas.openxmlformats.org/officeDocument/2006/relationships/hyperlink" Target="https://eody.gov.gr/wp-content/uploads/2021/09/covid-gr-daily-report-20210916.pdf" TargetMode="External"/><Relationship Id="rId32" Type="http://schemas.openxmlformats.org/officeDocument/2006/relationships/hyperlink" Target="https://eody.gov.gr/wp-content/uploads/2020/12/covid-gr-daily-report-20201223.pdf" TargetMode="External"/><Relationship Id="rId74" Type="http://schemas.openxmlformats.org/officeDocument/2006/relationships/hyperlink" Target="https://eody.gov.gr/wp-content/uploads/2021/03/covid-gr-daily-report-20210303.pdf" TargetMode="External"/><Relationship Id="rId128" Type="http://schemas.openxmlformats.org/officeDocument/2006/relationships/hyperlink" Target="https://eody.gov.gr/wp-content/uploads/2021/04/covid-gr-daily-report-20210426.pdf" TargetMode="External"/><Relationship Id="rId5" Type="http://schemas.openxmlformats.org/officeDocument/2006/relationships/hyperlink" Target="https://eody.gov.gr/wp-content/uploads/2020/12/covid-gr-daily-report-20201228.pdf" TargetMode="External"/><Relationship Id="rId181" Type="http://schemas.openxmlformats.org/officeDocument/2006/relationships/hyperlink" Target="https://eody.gov.gr/wp-content/uploads/2021/06/covid-gr-daily-report-20210621.pdf" TargetMode="External"/><Relationship Id="rId237" Type="http://schemas.openxmlformats.org/officeDocument/2006/relationships/hyperlink" Target="https://eody.gov.gr/wp-content/uploads/2021/08/covid-gr-daily-report-20210816.pdf" TargetMode="External"/><Relationship Id="rId279" Type="http://schemas.openxmlformats.org/officeDocument/2006/relationships/hyperlink" Target="https://eody.gov.gr/wp-content/uploads/2021/09/covid-gr-daily-report-20210927.pdf" TargetMode="External"/><Relationship Id="rId43" Type="http://schemas.openxmlformats.org/officeDocument/2006/relationships/hyperlink" Target="https://eody.gov.gr/wp-content/uploads/2021/02/covid-gr-daily-report-20210201.pdf" TargetMode="External"/><Relationship Id="rId139" Type="http://schemas.openxmlformats.org/officeDocument/2006/relationships/hyperlink" Target="https://eody.gov.gr/wp-content/uploads/2021/05/covid-gr-daily-report-20210502.pdf" TargetMode="External"/><Relationship Id="rId290" Type="http://schemas.openxmlformats.org/officeDocument/2006/relationships/hyperlink" Target="https://eody.gov.gr/wp-content/uploads/2021/10/covid-gr-daily-report-20211007.pdf" TargetMode="External"/><Relationship Id="rId304" Type="http://schemas.openxmlformats.org/officeDocument/2006/relationships/hyperlink" Target="https://eody.gov.gr/wp-content/uploads/2021/10/covid-gr-daily-report-20211021.pdf" TargetMode="External"/><Relationship Id="rId85" Type="http://schemas.openxmlformats.org/officeDocument/2006/relationships/hyperlink" Target="https://eody.gov.gr/wp-content/uploads/2021/03/covid-gr-daily-report-20210314.pdf" TargetMode="External"/><Relationship Id="rId150" Type="http://schemas.openxmlformats.org/officeDocument/2006/relationships/hyperlink" Target="https://eody.gov.gr/wp-content/uploads/2021/05/covid-gr-daily-report-20210520.pdf" TargetMode="External"/><Relationship Id="rId192" Type="http://schemas.openxmlformats.org/officeDocument/2006/relationships/hyperlink" Target="https://eody.gov.gr/wp-content/uploads/2021/07/covid-gr-daily-report-20210702.pdf" TargetMode="External"/><Relationship Id="rId206" Type="http://schemas.openxmlformats.org/officeDocument/2006/relationships/hyperlink" Target="https://eody.gov.gr/wp-content/uploads/2021/07/covid-gr-daily-report-20210716.pdf" TargetMode="External"/><Relationship Id="rId248" Type="http://schemas.openxmlformats.org/officeDocument/2006/relationships/hyperlink" Target="https://eody.gov.gr/wp-content/uploads/2021/08/covid-gr-daily-report-20210827.pdf" TargetMode="External"/><Relationship Id="rId12" Type="http://schemas.openxmlformats.org/officeDocument/2006/relationships/hyperlink" Target="https://eody.gov.gr/wp-content/uploads/2021/01/covid-gr-daily-report-20210104.pdf" TargetMode="External"/><Relationship Id="rId108" Type="http://schemas.openxmlformats.org/officeDocument/2006/relationships/hyperlink" Target="https://eody.gov.gr/wp-content/uploads/2021/04/covid-gr-daily-report-20210406.pdf" TargetMode="External"/><Relationship Id="rId315" Type="http://schemas.openxmlformats.org/officeDocument/2006/relationships/hyperlink" Target="https://eody.gov.gr/wp-content/uploads/2021/11/covid-gr-daily-report-20211101.pdf" TargetMode="External"/><Relationship Id="rId54" Type="http://schemas.openxmlformats.org/officeDocument/2006/relationships/hyperlink" Target="https://eody.gov.gr/wp-content/uploads/2021/02/covid-gr-daily-report-20210211.pdf" TargetMode="External"/><Relationship Id="rId96" Type="http://schemas.openxmlformats.org/officeDocument/2006/relationships/hyperlink" Target="https://eody.gov.gr/wp-content/uploads/2021/03/covid-gr-daily-report-20210325.pdf" TargetMode="External"/><Relationship Id="rId161" Type="http://schemas.openxmlformats.org/officeDocument/2006/relationships/hyperlink" Target="https://eody.gov.gr/wp-content/uploads/2021/05/covid-gr-daily-report-20210531.pdf" TargetMode="External"/><Relationship Id="rId217" Type="http://schemas.openxmlformats.org/officeDocument/2006/relationships/hyperlink" Target="https://eody.gov.gr/wp-content/uploads/2021/07/covid-gr-daily-report-20210727.pdf" TargetMode="External"/><Relationship Id="rId259" Type="http://schemas.openxmlformats.org/officeDocument/2006/relationships/hyperlink" Target="https://eody.gov.gr/wp-content/uploads/2021/09/covid-gr-daily-report-20210907.pdf" TargetMode="External"/><Relationship Id="rId23" Type="http://schemas.openxmlformats.org/officeDocument/2006/relationships/hyperlink" Target="https://eody.gov.gr/wp-content/uploads/2021/01/covid-gr-daily-report-20210115.pdf" TargetMode="External"/><Relationship Id="rId119" Type="http://schemas.openxmlformats.org/officeDocument/2006/relationships/hyperlink" Target="https://eody.gov.gr/wp-content/uploads/2021/04/covid-gr-daily-report-20210417.pdf" TargetMode="External"/><Relationship Id="rId270" Type="http://schemas.openxmlformats.org/officeDocument/2006/relationships/hyperlink" Target="https://eody.gov.gr/wp-content/uploads/2021/09/covid-gr-daily-report-20210918.pdf" TargetMode="External"/><Relationship Id="rId65" Type="http://schemas.openxmlformats.org/officeDocument/2006/relationships/hyperlink" Target="https://eody.gov.gr/wp-content/uploads/2021/02/covid-gr-daily-report-20210223.pdf" TargetMode="External"/><Relationship Id="rId130" Type="http://schemas.openxmlformats.org/officeDocument/2006/relationships/hyperlink" Target="https://eody.gov.gr/wp-content/uploads/2021/04/covid-gr-daily-report-20210427.pdf" TargetMode="External"/><Relationship Id="rId172" Type="http://schemas.openxmlformats.org/officeDocument/2006/relationships/hyperlink" Target="https://eody.gov.gr/wp-content/uploads/2021/06/covid-gr-daily-report-20210612.pdf" TargetMode="External"/><Relationship Id="rId228" Type="http://schemas.openxmlformats.org/officeDocument/2006/relationships/hyperlink" Target="https://eody.gov.gr/wp-content/uploads/2021/08/covid-gr-daily-report-20210807.pdf" TargetMode="External"/><Relationship Id="rId281" Type="http://schemas.openxmlformats.org/officeDocument/2006/relationships/hyperlink" Target="https://eody.gov.gr/wp-content/uploads/2021/09/covid-gr-daily-report-20210929.pdf" TargetMode="External"/><Relationship Id="rId34" Type="http://schemas.openxmlformats.org/officeDocument/2006/relationships/hyperlink" Target="https://eody.gov.gr/wp-content/uploads/2021/01/covid-gr-daily-report-20210123.pdf" TargetMode="External"/><Relationship Id="rId55" Type="http://schemas.openxmlformats.org/officeDocument/2006/relationships/hyperlink" Target="https://eody.gov.gr/wp-content/uploads/2021/02/covid-gr-daily-report-20210212.pdf" TargetMode="External"/><Relationship Id="rId76" Type="http://schemas.openxmlformats.org/officeDocument/2006/relationships/hyperlink" Target="https://eody.gov.gr/wp-content/uploads/2021/03/covid-gr-daily-report-20210305.pdf" TargetMode="External"/><Relationship Id="rId97" Type="http://schemas.openxmlformats.org/officeDocument/2006/relationships/hyperlink" Target="https://eody.gov.gr/wp-content/uploads/2021/03/covid-gr-daily-report-20210326.pdf" TargetMode="External"/><Relationship Id="rId120" Type="http://schemas.openxmlformats.org/officeDocument/2006/relationships/hyperlink" Target="https://eody.gov.gr/wp-content/uploads/2021/04/covid-gr-daily-report-20210418.pdf" TargetMode="External"/><Relationship Id="rId141" Type="http://schemas.openxmlformats.org/officeDocument/2006/relationships/hyperlink" Target="https://eody.gov.gr/wp-content/uploads/2021/05/covid-gr-daily-report-20210511.pdf" TargetMode="External"/><Relationship Id="rId7" Type="http://schemas.openxmlformats.org/officeDocument/2006/relationships/hyperlink" Target="https://eody.gov.gr/wp-content/uploads/2020/12/covid-gr-daily-report-20201230.pdf" TargetMode="External"/><Relationship Id="rId162" Type="http://schemas.openxmlformats.org/officeDocument/2006/relationships/hyperlink" Target="https://eody.gov.gr/wp-content/uploads/2021/06/covid-gr-daily-report-20210601.pdf" TargetMode="External"/><Relationship Id="rId183" Type="http://schemas.openxmlformats.org/officeDocument/2006/relationships/hyperlink" Target="https://eody.gov.gr/wp-content/uploads/2021/06/covid-gr-daily-report-20210623.pdf" TargetMode="External"/><Relationship Id="rId218" Type="http://schemas.openxmlformats.org/officeDocument/2006/relationships/hyperlink" Target="https://eody.gov.gr/wp-content/uploads/2021/07/covid-gr-daily-report-20210728.pdf" TargetMode="External"/><Relationship Id="rId239" Type="http://schemas.openxmlformats.org/officeDocument/2006/relationships/hyperlink" Target="https://eody.gov.gr/wp-content/uploads/2021/08/covid-gr-daily-report-20210818.pdf" TargetMode="External"/><Relationship Id="rId250" Type="http://schemas.openxmlformats.org/officeDocument/2006/relationships/hyperlink" Target="https://eody.gov.gr/wp-content/uploads/2021/08/covid-gr-daily-report-20210829.pdf" TargetMode="External"/><Relationship Id="rId271" Type="http://schemas.openxmlformats.org/officeDocument/2006/relationships/hyperlink" Target="https://eody.gov.gr/wp-content/uploads/2021/09/covid-gr-daily-report-20210919.pdf" TargetMode="External"/><Relationship Id="rId292" Type="http://schemas.openxmlformats.org/officeDocument/2006/relationships/hyperlink" Target="https://eody.gov.gr/wp-content/uploads/2021/10/covid-gr-daily-report-20211009.pdf" TargetMode="External"/><Relationship Id="rId306" Type="http://schemas.openxmlformats.org/officeDocument/2006/relationships/hyperlink" Target="https://eody.gov.gr/wp-content/uploads/2021/10/covid-gr-daily-report-20211023.pdf" TargetMode="External"/><Relationship Id="rId24" Type="http://schemas.openxmlformats.org/officeDocument/2006/relationships/hyperlink" Target="https://eody.gov.gr/wp-content/uploads/2021/01/covid-gr-daily-report-20210116.pdf" TargetMode="External"/><Relationship Id="rId45" Type="http://schemas.openxmlformats.org/officeDocument/2006/relationships/hyperlink" Target="https://eody.gov.gr/wp-content/uploads/2021/02/covid-gr-daily-report-20210203.pdf" TargetMode="External"/><Relationship Id="rId66" Type="http://schemas.openxmlformats.org/officeDocument/2006/relationships/hyperlink" Target="https://eody.gov.gr/wp-content/uploads/2021/02/covid-gr-daily-report-20210224.pdf" TargetMode="External"/><Relationship Id="rId87" Type="http://schemas.openxmlformats.org/officeDocument/2006/relationships/hyperlink" Target="https://eody.gov.gr/wp-content/uploads/2021/03/covid-gr-daily-report-20210316.pdf" TargetMode="External"/><Relationship Id="rId110" Type="http://schemas.openxmlformats.org/officeDocument/2006/relationships/hyperlink" Target="https://eody.gov.gr/wp-content/uploads/2021/04/covid-gr-daily-report-20210408.pdf" TargetMode="External"/><Relationship Id="rId131" Type="http://schemas.openxmlformats.org/officeDocument/2006/relationships/hyperlink" Target="https://eody.gov.gr/wp-content/uploads/2021/05/covid-gr-daily-report-20210503.pdf" TargetMode="External"/><Relationship Id="rId152" Type="http://schemas.openxmlformats.org/officeDocument/2006/relationships/hyperlink" Target="https://eody.gov.gr/wp-content/uploads/2021/05/covid-gr-daily-report-20210522.pdf" TargetMode="External"/><Relationship Id="rId173" Type="http://schemas.openxmlformats.org/officeDocument/2006/relationships/hyperlink" Target="https://eody.gov.gr/wp-content/uploads/2021/06/covid-gr-daily-report-20210613.pdf" TargetMode="External"/><Relationship Id="rId194" Type="http://schemas.openxmlformats.org/officeDocument/2006/relationships/hyperlink" Target="https://eody.gov.gr/wp-content/uploads/2021/07/covid-gr-daily-report-20210704.pdf" TargetMode="External"/><Relationship Id="rId208" Type="http://schemas.openxmlformats.org/officeDocument/2006/relationships/hyperlink" Target="https://eody.gov.gr/wp-content/uploads/2021/07/covid-gr-daily-report-20210718.pdf" TargetMode="External"/><Relationship Id="rId229" Type="http://schemas.openxmlformats.org/officeDocument/2006/relationships/hyperlink" Target="https://eody.gov.gr/wp-content/uploads/2021/08/covid-gr-daily-report-20210808.pdf" TargetMode="External"/><Relationship Id="rId240" Type="http://schemas.openxmlformats.org/officeDocument/2006/relationships/hyperlink" Target="https://eody.gov.gr/wp-content/uploads/2021/08/covid-gr-daily-report-20210819.pdf" TargetMode="External"/><Relationship Id="rId261" Type="http://schemas.openxmlformats.org/officeDocument/2006/relationships/hyperlink" Target="https://eody.gov.gr/wp-content/uploads/2021/09/covid-gr-daily-report-20210909.pdf" TargetMode="External"/><Relationship Id="rId14" Type="http://schemas.openxmlformats.org/officeDocument/2006/relationships/hyperlink" Target="https://eody.gov.gr/wp-content/uploads/2021/01/covid-gr-daily-report-20210106.pdf" TargetMode="External"/><Relationship Id="rId35" Type="http://schemas.openxmlformats.org/officeDocument/2006/relationships/hyperlink" Target="https://eody.gov.gr/wp-content/uploads/2021/01/covid-gr-daily-report-20210124.pdf" TargetMode="External"/><Relationship Id="rId56" Type="http://schemas.openxmlformats.org/officeDocument/2006/relationships/hyperlink" Target="https://eody.gov.gr/wp-content/uploads/2021/02/covid-gr-daily-report-20210213.pdf" TargetMode="External"/><Relationship Id="rId77" Type="http://schemas.openxmlformats.org/officeDocument/2006/relationships/hyperlink" Target="https://eody.gov.gr/wp-content/uploads/2021/03/covid-gr-daily-report-20210306.pdf" TargetMode="External"/><Relationship Id="rId100" Type="http://schemas.openxmlformats.org/officeDocument/2006/relationships/hyperlink" Target="https://eody.gov.gr/wp-content/uploads/2021/03/covid-gr-daily-report-20210329.pdf" TargetMode="External"/><Relationship Id="rId282" Type="http://schemas.openxmlformats.org/officeDocument/2006/relationships/hyperlink" Target="https://eody.gov.gr/wp-content/uploads/2021/09/covid-gr-daily-report-20210930.pdf" TargetMode="External"/><Relationship Id="rId317" Type="http://schemas.openxmlformats.org/officeDocument/2006/relationships/hyperlink" Target="https://eody.gov.gr/wp-content/uploads/2021/11/covid-gr-daily-report-20211103.pdf" TargetMode="External"/><Relationship Id="rId8" Type="http://schemas.openxmlformats.org/officeDocument/2006/relationships/hyperlink" Target="https://eody.gov.gr/wp-content/uploads/2020/12/covid-gr-daily-report-20201231.pdf" TargetMode="External"/><Relationship Id="rId98" Type="http://schemas.openxmlformats.org/officeDocument/2006/relationships/hyperlink" Target="https://eody.gov.gr/wp-content/uploads/2021/03/covid-gr-daily-report-20210327.pdf" TargetMode="External"/><Relationship Id="rId121" Type="http://schemas.openxmlformats.org/officeDocument/2006/relationships/hyperlink" Target="https://eody.gov.gr/wp-content/uploads/2021/04/covid-gr-daily-report-20210419.pdf" TargetMode="External"/><Relationship Id="rId142" Type="http://schemas.openxmlformats.org/officeDocument/2006/relationships/hyperlink" Target="https://eody.gov.gr/wp-content/uploads/2021/05/covid-gr-daily-report-20210512.pdf" TargetMode="External"/><Relationship Id="rId163" Type="http://schemas.openxmlformats.org/officeDocument/2006/relationships/hyperlink" Target="https://eody.gov.gr/wp-content/uploads/2021/06/covid-gr-daily-report-20210602.pdf" TargetMode="External"/><Relationship Id="rId184" Type="http://schemas.openxmlformats.org/officeDocument/2006/relationships/hyperlink" Target="https://eody.gov.gr/wp-content/uploads/2021/06/covid-gr-daily-report-20210624.pdf" TargetMode="External"/><Relationship Id="rId219" Type="http://schemas.openxmlformats.org/officeDocument/2006/relationships/hyperlink" Target="https://eody.gov.gr/wp-content/uploads/2021/07/covid-gr-daily-report-20210729.pdf" TargetMode="External"/><Relationship Id="rId230" Type="http://schemas.openxmlformats.org/officeDocument/2006/relationships/hyperlink" Target="https://eody.gov.gr/wp-content/uploads/2021/08/covid-gr-daily-report-20210809.pdf" TargetMode="External"/><Relationship Id="rId251" Type="http://schemas.openxmlformats.org/officeDocument/2006/relationships/hyperlink" Target="https://eody.gov.gr/wp-content/uploads/2021/08/covid-gr-daily-report-20210830.pdf" TargetMode="External"/><Relationship Id="rId25" Type="http://schemas.openxmlformats.org/officeDocument/2006/relationships/hyperlink" Target="https://eody.gov.gr/wp-content/uploads/2021/01/covid-gr-daily-report-20210117.pdf" TargetMode="External"/><Relationship Id="rId46" Type="http://schemas.openxmlformats.org/officeDocument/2006/relationships/hyperlink" Target="https://eody.gov.gr/wp-content/uploads/2021/02/covid-gr-daily-report-20210204.pdf" TargetMode="External"/><Relationship Id="rId67" Type="http://schemas.openxmlformats.org/officeDocument/2006/relationships/hyperlink" Target="https://eody.gov.gr/wp-content/uploads/2021/02/covid-gr-daily-report-20210225.pdf" TargetMode="External"/><Relationship Id="rId272" Type="http://schemas.openxmlformats.org/officeDocument/2006/relationships/hyperlink" Target="https://eody.gov.gr/wp-content/uploads/2021/09/covid-gr-daily-report-20210920.pdf" TargetMode="External"/><Relationship Id="rId293" Type="http://schemas.openxmlformats.org/officeDocument/2006/relationships/hyperlink" Target="https://eody.gov.gr/wp-content/uploads/2021/10/covid-gr-daily-report-20211010.pdf" TargetMode="External"/><Relationship Id="rId307" Type="http://schemas.openxmlformats.org/officeDocument/2006/relationships/hyperlink" Target="https://eody.gov.gr/wp-content/uploads/2021/10/covid-gr-daily-report-20211024.pdf" TargetMode="External"/><Relationship Id="rId88" Type="http://schemas.openxmlformats.org/officeDocument/2006/relationships/hyperlink" Target="https://eody.gov.gr/wp-content/uploads/2021/03/covid-gr-daily-report-20210317.pdf" TargetMode="External"/><Relationship Id="rId111" Type="http://schemas.openxmlformats.org/officeDocument/2006/relationships/hyperlink" Target="https://eody.gov.gr/wp-content/uploads/2021/04/covid-gr-daily-report-20210409.pdf" TargetMode="External"/><Relationship Id="rId132" Type="http://schemas.openxmlformats.org/officeDocument/2006/relationships/hyperlink" Target="https://eody.gov.gr/wp-content/uploads/2021/05/covid-gr-daily-report-20210501.pdf" TargetMode="External"/><Relationship Id="rId153" Type="http://schemas.openxmlformats.org/officeDocument/2006/relationships/hyperlink" Target="https://eody.gov.gr/wp-content/uploads/2021/05/covid-gr-daily-report-20210523.pdf" TargetMode="External"/><Relationship Id="rId174" Type="http://schemas.openxmlformats.org/officeDocument/2006/relationships/hyperlink" Target="https://eody.gov.gr/wp-content/uploads/2021/06/covid-gr-daily-report-20210614.pdf" TargetMode="External"/><Relationship Id="rId195" Type="http://schemas.openxmlformats.org/officeDocument/2006/relationships/hyperlink" Target="https://eody.gov.gr/wp-content/uploads/2021/07/covid-gr-daily-report-20210705.pdf" TargetMode="External"/><Relationship Id="rId209" Type="http://schemas.openxmlformats.org/officeDocument/2006/relationships/hyperlink" Target="https://eody.gov.gr/wp-content/uploads/2021/07/covid-gr-daily-report-20210719.pdf" TargetMode="External"/><Relationship Id="rId220" Type="http://schemas.openxmlformats.org/officeDocument/2006/relationships/hyperlink" Target="https://eody.gov.gr/wp-content/uploads/2021/07/covid-gr-daily-report-20210730.pdf" TargetMode="External"/><Relationship Id="rId241" Type="http://schemas.openxmlformats.org/officeDocument/2006/relationships/hyperlink" Target="https://eody.gov.gr/wp-content/uploads/2021/08/covid-gr-daily-report-20210820.pdf" TargetMode="External"/><Relationship Id="rId15" Type="http://schemas.openxmlformats.org/officeDocument/2006/relationships/hyperlink" Target="https://eody.gov.gr/wp-content/uploads/2021/01/covid-gr-daily-report-20210107.pdf" TargetMode="External"/><Relationship Id="rId36" Type="http://schemas.openxmlformats.org/officeDocument/2006/relationships/hyperlink" Target="https://eody.gov.gr/wp-content/uploads/2021/01/covid-gr-daily-report-20210125.pdf" TargetMode="External"/><Relationship Id="rId57" Type="http://schemas.openxmlformats.org/officeDocument/2006/relationships/hyperlink" Target="https://eody.gov.gr/20210203_briefing_covid19/" TargetMode="External"/><Relationship Id="rId262" Type="http://schemas.openxmlformats.org/officeDocument/2006/relationships/hyperlink" Target="https://eody.gov.gr/wp-content/uploads/2021/09/covid-gr-daily-report-20210910.pdf" TargetMode="External"/><Relationship Id="rId283" Type="http://schemas.openxmlformats.org/officeDocument/2006/relationships/hyperlink" Target="https://eody.gov.gr/wp-content/uploads/2021/10/covid-gr-daily-report-20211001.pdf" TargetMode="External"/><Relationship Id="rId318" Type="http://schemas.openxmlformats.org/officeDocument/2006/relationships/hyperlink" Target="https://eody.gov.gr/wp-content/uploads/2021/11/covid-gr-daily-report-20211104.pdf" TargetMode="External"/><Relationship Id="rId78" Type="http://schemas.openxmlformats.org/officeDocument/2006/relationships/hyperlink" Target="https://eody.gov.gr/wp-content/uploads/2021https:/eody.gov.gr/wp-content/uploads/2021/03/covid-gr-daily-report-20210307.pdf/03/covid-gr-daily-report-20210307.pdf" TargetMode="External"/><Relationship Id="rId99" Type="http://schemas.openxmlformats.org/officeDocument/2006/relationships/hyperlink" Target="https://eody.gov.gr/wp-content/uploads/2021/03/covid-gr-daily-report-20210328.pdf" TargetMode="External"/><Relationship Id="rId101" Type="http://schemas.openxmlformats.org/officeDocument/2006/relationships/hyperlink" Target="https://eody.gov.gr/wp-content/uploads/2021/03/covid-gr-daily-report-20210330.pdf" TargetMode="External"/><Relationship Id="rId122" Type="http://schemas.openxmlformats.org/officeDocument/2006/relationships/hyperlink" Target="https://eody.gov.gr/wp-content/uploads/2021/04/covid-gr-daily-report-20210420.pdf" TargetMode="External"/><Relationship Id="rId143" Type="http://schemas.openxmlformats.org/officeDocument/2006/relationships/hyperlink" Target="https://eody.gov.gr/wp-content/uploads/2021/05/covid-gr-daily-report-20210513.pdf" TargetMode="External"/><Relationship Id="rId164" Type="http://schemas.openxmlformats.org/officeDocument/2006/relationships/hyperlink" Target="https://eody.gov.gr/wp-content/uploads/2021/06/covid-gr-daily-report-20210603.pdf" TargetMode="External"/><Relationship Id="rId185" Type="http://schemas.openxmlformats.org/officeDocument/2006/relationships/hyperlink" Target="https://eody.gov.gr/wp-content/uploads/2021/06/covid-gr-daily-report-20210625.pdf" TargetMode="External"/><Relationship Id="rId9" Type="http://schemas.openxmlformats.org/officeDocument/2006/relationships/hyperlink" Target="https://eody.gov.gr/wp-content/uploads/2021/01/covid-gr-daily-report-20210101.pdf" TargetMode="External"/><Relationship Id="rId210" Type="http://schemas.openxmlformats.org/officeDocument/2006/relationships/hyperlink" Target="https://eody.gov.gr/wp-content/uploads/2021/07/covid-gr-daily-report-20210720.pdf" TargetMode="External"/><Relationship Id="rId26" Type="http://schemas.openxmlformats.org/officeDocument/2006/relationships/hyperlink" Target="https://eody.gov.gr/wp-content/uploads/2021/01/covid-gr-daily-report-20210118.pdf" TargetMode="External"/><Relationship Id="rId231" Type="http://schemas.openxmlformats.org/officeDocument/2006/relationships/hyperlink" Target="https://eody.gov.gr/wp-content/uploads/2021/08/covid-gr-daily-report-20210810.pdf" TargetMode="External"/><Relationship Id="rId252" Type="http://schemas.openxmlformats.org/officeDocument/2006/relationships/hyperlink" Target="https://eody.gov.gr/wp-content/uploads/2021/08/covid-gr-daily-report-20210831.pdf" TargetMode="External"/><Relationship Id="rId273" Type="http://schemas.openxmlformats.org/officeDocument/2006/relationships/hyperlink" Target="https://eody.gov.gr/wp-content/uploads/2021/09/covid-gr-daily-report-20210921.pdf" TargetMode="External"/><Relationship Id="rId294" Type="http://schemas.openxmlformats.org/officeDocument/2006/relationships/hyperlink" Target="https://eody.gov.gr/wp-content/uploads/2021/10/covid-gr-daily-report-20211011.pdf" TargetMode="External"/><Relationship Id="rId308" Type="http://schemas.openxmlformats.org/officeDocument/2006/relationships/hyperlink" Target="https://eody.gov.gr/wp-content/uploads/2021/10/covid-gr-daily-report-20211025.pdf" TargetMode="External"/><Relationship Id="rId47" Type="http://schemas.openxmlformats.org/officeDocument/2006/relationships/hyperlink" Target="https://eody.gov.gr/wp-content/uploads/2021/02/covid-gr-daily-report-20210205.pdf" TargetMode="External"/><Relationship Id="rId68" Type="http://schemas.openxmlformats.org/officeDocument/2006/relationships/hyperlink" Target="https://eody.gov.gr/wp-content/uploads/2021/02/covid-gr-daily-report-20210226.pdf" TargetMode="External"/><Relationship Id="rId89" Type="http://schemas.openxmlformats.org/officeDocument/2006/relationships/hyperlink" Target="https://eody.gov.gr/wp-content/uploads/2021/03/covid-gr-daily-report-20210318.pdf" TargetMode="External"/><Relationship Id="rId112" Type="http://schemas.openxmlformats.org/officeDocument/2006/relationships/hyperlink" Target="https://eody.gov.gr/wp-content/uploads/2021/04/covid-gr-daily-report-20210410.pdf" TargetMode="External"/><Relationship Id="rId133" Type="http://schemas.openxmlformats.org/officeDocument/2006/relationships/hyperlink" Target="https://eody.gov.gr/wp-content/uploads/2021/05/covid-gr-daily-report-20210505.pdf" TargetMode="External"/><Relationship Id="rId154" Type="http://schemas.openxmlformats.org/officeDocument/2006/relationships/hyperlink" Target="https://eody.gov.gr/wp-content/uploads/2021/05/covid-gr-daily-report-20210524.pdf" TargetMode="External"/><Relationship Id="rId175" Type="http://schemas.openxmlformats.org/officeDocument/2006/relationships/hyperlink" Target="https://eody.gov.gr/wp-content/uploads/2021/06/covid-gr-daily-report-20210615.pdf" TargetMode="External"/><Relationship Id="rId196" Type="http://schemas.openxmlformats.org/officeDocument/2006/relationships/hyperlink" Target="https://eody.gov.gr/wp-content/uploads/2021/07/covid-gr-daily-report-20210706.pdf" TargetMode="External"/><Relationship Id="rId200" Type="http://schemas.openxmlformats.org/officeDocument/2006/relationships/hyperlink" Target="https://eody.gov.gr/wp-content/uploads/2021/07/covid-gr-daily-report-20210710.pdf" TargetMode="External"/><Relationship Id="rId16" Type="http://schemas.openxmlformats.org/officeDocument/2006/relationships/hyperlink" Target="https://eody.gov.gr/wp-content/uploads/2021/01/covid-gr-daily-report-20210108.pdf" TargetMode="External"/><Relationship Id="rId221" Type="http://schemas.openxmlformats.org/officeDocument/2006/relationships/hyperlink" Target="https://eody.gov.gr/wp-content/uploads/2021/07/covid-gr-daily-report-20210731.pdf" TargetMode="External"/><Relationship Id="rId242" Type="http://schemas.openxmlformats.org/officeDocument/2006/relationships/hyperlink" Target="https://eody.gov.gr/wp-content/uploads/2021/08/covid-gr-daily-report-20210821.pdf" TargetMode="External"/><Relationship Id="rId263" Type="http://schemas.openxmlformats.org/officeDocument/2006/relationships/hyperlink" Target="https://eody.gov.gr/wp-content/uploads/2021/09/covid-gr-daily-report-20210911.pdf" TargetMode="External"/><Relationship Id="rId284" Type="http://schemas.openxmlformats.org/officeDocument/2006/relationships/hyperlink" Target="https://eody.gov.gr/wp-content/uploads/2021/10/covid-gr-daily-report-20211002.pdf" TargetMode="External"/><Relationship Id="rId319" Type="http://schemas.openxmlformats.org/officeDocument/2006/relationships/hyperlink" Target="https://eody.gov.gr/wp-content/uploads/2021/11/covid-gr-daily-report-20211105.pdf" TargetMode="External"/><Relationship Id="rId37" Type="http://schemas.openxmlformats.org/officeDocument/2006/relationships/hyperlink" Target="https://eody.gov.gr/wp-content/uploads/2021/01/covid-gr-daily-report-20210126.pdf" TargetMode="External"/><Relationship Id="rId58" Type="http://schemas.openxmlformats.org/officeDocument/2006/relationships/hyperlink" Target="https://eody.gov.gr/wp-content/uploads/2021/02/covid-gr-daily-report-20210216.pdf" TargetMode="External"/><Relationship Id="rId79" Type="http://schemas.openxmlformats.org/officeDocument/2006/relationships/hyperlink" Target="https://eody.gov.gr/wp-content/uploads/2021/03/covid-gr-daily-report-20210308.pdf" TargetMode="External"/><Relationship Id="rId102" Type="http://schemas.openxmlformats.org/officeDocument/2006/relationships/hyperlink" Target="https://eody.gov.gr/wp-content/uploads/2021/03/covid-gr-daily-report-20210331.pdf" TargetMode="External"/><Relationship Id="rId123" Type="http://schemas.openxmlformats.org/officeDocument/2006/relationships/hyperlink" Target="https://eody.gov.gr/wp-content/uploads/2021/04/covid-gr-daily-report-20210421.pdf" TargetMode="External"/><Relationship Id="rId144" Type="http://schemas.openxmlformats.org/officeDocument/2006/relationships/hyperlink" Target="https://eody.gov.gr/wp-content/uploads/2021/05/covid-gr-daily-report-20210514.pdf" TargetMode="External"/><Relationship Id="rId90" Type="http://schemas.openxmlformats.org/officeDocument/2006/relationships/hyperlink" Target="https://eody.gov.gr/wp-content/uploads/2021/03/covid-gr-daily-report-20210319.pdf" TargetMode="External"/><Relationship Id="rId165" Type="http://schemas.openxmlformats.org/officeDocument/2006/relationships/hyperlink" Target="https://eody.gov.gr/wp-content/uploads/2021/06/covid-gr-daily-report-20210604.pdf" TargetMode="External"/><Relationship Id="rId186" Type="http://schemas.openxmlformats.org/officeDocument/2006/relationships/hyperlink" Target="https://eody.gov.gr/wp-content/uploads/2021/06/covid-gr-daily-report-20210626.pdf" TargetMode="External"/><Relationship Id="rId211" Type="http://schemas.openxmlformats.org/officeDocument/2006/relationships/hyperlink" Target="https://eody.gov.gr/wp-content/uploads/2021/07/covid-gr-daily-report-20210721.pdf" TargetMode="External"/><Relationship Id="rId232" Type="http://schemas.openxmlformats.org/officeDocument/2006/relationships/hyperlink" Target="https://eody.gov.gr/wp-content/uploads/2021/08/covid-gr-daily-report-20210811.pdf" TargetMode="External"/><Relationship Id="rId253" Type="http://schemas.openxmlformats.org/officeDocument/2006/relationships/hyperlink" Target="https://eody.gov.gr/wp-content/uploads/2021/09/covid-gr-daily-report-20210901.pdf" TargetMode="External"/><Relationship Id="rId274" Type="http://schemas.openxmlformats.org/officeDocument/2006/relationships/hyperlink" Target="https://eody.gov.gr/wp-content/uploads/2021/09/covid-gr-daily-report-202109222.pdf" TargetMode="External"/><Relationship Id="rId295" Type="http://schemas.openxmlformats.org/officeDocument/2006/relationships/hyperlink" Target="https://eody.gov.gr/wp-content/uploads/2021/10/covid-gr-daily-report-20211012.pdf" TargetMode="External"/><Relationship Id="rId309" Type="http://schemas.openxmlformats.org/officeDocument/2006/relationships/hyperlink" Target="https://eody.gov.gr/wp-content/uploads/2021/10/covid-gr-daily-report-20211026.pdf" TargetMode="External"/><Relationship Id="rId27" Type="http://schemas.openxmlformats.org/officeDocument/2006/relationships/hyperlink" Target="https://eody.gov.gr/wp-content/uploads/2021/01/covid-gr-daily-report-20210119.pdf" TargetMode="External"/><Relationship Id="rId48" Type="http://schemas.openxmlformats.org/officeDocument/2006/relationships/hyperlink" Target="https://eody.gov.gr/wp-content/uploads/2021/02/covid-gr-daily-report-20210206.pdf" TargetMode="External"/><Relationship Id="rId69" Type="http://schemas.openxmlformats.org/officeDocument/2006/relationships/hyperlink" Target="https://covid19.innews.gr/iframe" TargetMode="External"/><Relationship Id="rId113" Type="http://schemas.openxmlformats.org/officeDocument/2006/relationships/hyperlink" Target="https://eody.gov.gr/wp-content/uploads/2021/04/covid-gr-daily-report-20210411.pdf" TargetMode="External"/><Relationship Id="rId134" Type="http://schemas.openxmlformats.org/officeDocument/2006/relationships/hyperlink" Target="https://eody.gov.gr/wp-content/uploads/2021/05/covid-gr-daily-report-20210504.pdf" TargetMode="External"/><Relationship Id="rId320" Type="http://schemas.openxmlformats.org/officeDocument/2006/relationships/hyperlink" Target="https://eody.gov.gr/wp-content/uploads/2021/11/covid-gr-daily-report-20211106.pdf" TargetMode="External"/><Relationship Id="rId80" Type="http://schemas.openxmlformats.org/officeDocument/2006/relationships/hyperlink" Target="https://eody.gov.gr/wp-content/uploads/2021/03/covid-gr-daily-report-20210309.pdf" TargetMode="External"/><Relationship Id="rId155" Type="http://schemas.openxmlformats.org/officeDocument/2006/relationships/hyperlink" Target="https://eody.gov.gr/wp-content/uploads/2021/05/covid-gr-daily-report-20210525.pdf" TargetMode="External"/><Relationship Id="rId176" Type="http://schemas.openxmlformats.org/officeDocument/2006/relationships/hyperlink" Target="https://eody.gov.gr/wp-content/uploads/2021/06/covid-gr-daily-report-20210616.pdf" TargetMode="External"/><Relationship Id="rId197" Type="http://schemas.openxmlformats.org/officeDocument/2006/relationships/hyperlink" Target="https://eody.gov.gr/wp-content/uploads/2021/07/covid-gr-daily-report-20210707.pdf" TargetMode="External"/><Relationship Id="rId201" Type="http://schemas.openxmlformats.org/officeDocument/2006/relationships/hyperlink" Target="https://eody.gov.gr/wp-content/uploads/2021/07/covid-gr-daily-report-20210711.pdf" TargetMode="External"/><Relationship Id="rId222" Type="http://schemas.openxmlformats.org/officeDocument/2006/relationships/hyperlink" Target="https://eody.gov.gr/wp-content/uploads/2021/08/covid-gr-daily-report-20210801.pdf" TargetMode="External"/><Relationship Id="rId243" Type="http://schemas.openxmlformats.org/officeDocument/2006/relationships/hyperlink" Target="https://eody.gov.gr/wp-content/uploads/2021/08/covid-gr-daily-report-20210822.pdf" TargetMode="External"/><Relationship Id="rId264" Type="http://schemas.openxmlformats.org/officeDocument/2006/relationships/hyperlink" Target="https://eody.gov.gr/wp-content/uploads/2021/09/covid-gr-daily-report-20210912.pdf" TargetMode="External"/><Relationship Id="rId285" Type="http://schemas.openxmlformats.org/officeDocument/2006/relationships/hyperlink" Target="https://eody.gov.gr/wp-content/uploads/2021/10/covid-gr-daily-report-20211003.pdf" TargetMode="External"/><Relationship Id="rId17" Type="http://schemas.openxmlformats.org/officeDocument/2006/relationships/hyperlink" Target="https://eody.gov.gr/wp-content/uploads/2021/01/covid-gr-daily-report-20210109.pdf" TargetMode="External"/><Relationship Id="rId38" Type="http://schemas.openxmlformats.org/officeDocument/2006/relationships/hyperlink" Target="https://eody.gov.gr/wp-content/uploads/2021/01/covid-gr-daily-report-20210127.pdf" TargetMode="External"/><Relationship Id="rId59" Type="http://schemas.openxmlformats.org/officeDocument/2006/relationships/hyperlink" Target="https://eody.gov.gr/wp-content/uploads/2021/02/covid-gr-daily-report-20210217.pdf" TargetMode="External"/><Relationship Id="rId103" Type="http://schemas.openxmlformats.org/officeDocument/2006/relationships/hyperlink" Target="https://eody.gov.gr/wp-content/uploads/2021/04/covid-gr-daily-report-20210401.pdf" TargetMode="External"/><Relationship Id="rId124" Type="http://schemas.openxmlformats.org/officeDocument/2006/relationships/hyperlink" Target="https://eody.gov.gr/wp-content/uploads/2021/04/covid-gr-daily-report-20210422.pdf" TargetMode="External"/><Relationship Id="rId310" Type="http://schemas.openxmlformats.org/officeDocument/2006/relationships/hyperlink" Target="https://eody.gov.gr/wp-content/uploads/2021/10/covid-gr-daily-report-20211027.pdf" TargetMode="External"/><Relationship Id="rId70" Type="http://schemas.openxmlformats.org/officeDocument/2006/relationships/hyperlink" Target="https://eody.gov.gr/wp-content/uploads/2021/02/covid-gr-daily-report-20210227.pdf" TargetMode="External"/><Relationship Id="rId91" Type="http://schemas.openxmlformats.org/officeDocument/2006/relationships/hyperlink" Target="https://eody.gov.gr/wp-content/uploads/2021/03/covid-gr-daily-report-20210320.pdf" TargetMode="External"/><Relationship Id="rId145" Type="http://schemas.openxmlformats.org/officeDocument/2006/relationships/hyperlink" Target="https://eody.gov.gr/wp-content/uploads/2021/05/covid-gr-daily-report-20210515.pdf" TargetMode="External"/><Relationship Id="rId166" Type="http://schemas.openxmlformats.org/officeDocument/2006/relationships/hyperlink" Target="https://eody.gov.gr/wp-content/uploads/2021/06/covid-gr-daily-report-20210605.pdf" TargetMode="External"/><Relationship Id="rId187" Type="http://schemas.openxmlformats.org/officeDocument/2006/relationships/hyperlink" Target="https://eody.gov.gr/wp-content/uploads/2021/06/covid-gr-daily-report-20210627.pdf" TargetMode="External"/><Relationship Id="rId1" Type="http://schemas.openxmlformats.org/officeDocument/2006/relationships/hyperlink" Target="https://eody.gov.gr/wp-content/uploads/2020/12/covid-gr-daily-report-20201224.pdf" TargetMode="External"/><Relationship Id="rId212" Type="http://schemas.openxmlformats.org/officeDocument/2006/relationships/hyperlink" Target="https://eody.gov.gr/wp-content/uploads/2021/07/covid-gr-daily-report-20210722.pdf" TargetMode="External"/><Relationship Id="rId233" Type="http://schemas.openxmlformats.org/officeDocument/2006/relationships/hyperlink" Target="https://eody.gov.gr/wp-content/uploads/2021/08/covid-gr-daily-report-20210812.pdf" TargetMode="External"/><Relationship Id="rId254" Type="http://schemas.openxmlformats.org/officeDocument/2006/relationships/hyperlink" Target="https://eody.gov.gr/wp-content/uploads/2021/09/covid-gr-daily-report-20210902.pdf" TargetMode="External"/><Relationship Id="rId28" Type="http://schemas.openxmlformats.org/officeDocument/2006/relationships/hyperlink" Target="https://eody.gov.gr/wp-content/uploads/2021/01/covid-gr-daily-report-20210120.pdf" TargetMode="External"/><Relationship Id="rId49" Type="http://schemas.openxmlformats.org/officeDocument/2006/relationships/hyperlink" Target="https://eody.gov.gr/wp-content/uploads/2021/02/covid-gr-daily-report-20210207.pdf" TargetMode="External"/><Relationship Id="rId114" Type="http://schemas.openxmlformats.org/officeDocument/2006/relationships/hyperlink" Target="https://eody.gov.gr/wp-content/uploads/2021/04/covid-gr-daily-report-20210412.pdf" TargetMode="External"/><Relationship Id="rId275" Type="http://schemas.openxmlformats.org/officeDocument/2006/relationships/hyperlink" Target="https://eody.gov.gr/wp-content/uploads/2021/09/covid-gr-daily-report-20210923.pdf" TargetMode="External"/><Relationship Id="rId296" Type="http://schemas.openxmlformats.org/officeDocument/2006/relationships/hyperlink" Target="https://eody.gov.gr/wp-content/uploads/2021/10/covid-gr-daily-report-20211013.pdf" TargetMode="External"/><Relationship Id="rId300" Type="http://schemas.openxmlformats.org/officeDocument/2006/relationships/hyperlink" Target="https://eody.gov.gr/wp-content/uploads/2021/10/covid-gr-daily-report-20211017.pdf" TargetMode="External"/><Relationship Id="rId60" Type="http://schemas.openxmlformats.org/officeDocument/2006/relationships/hyperlink" Target="https://eody.gov.gr/wp-content/uploads/2021/02/covid-gr-daily-report-20210218.pdf" TargetMode="External"/><Relationship Id="rId81" Type="http://schemas.openxmlformats.org/officeDocument/2006/relationships/hyperlink" Target="https://eody.gov.gr/wp-content/uploads/2021/03/covid-gr-daily-report-20210310.pdf" TargetMode="External"/><Relationship Id="rId135" Type="http://schemas.openxmlformats.org/officeDocument/2006/relationships/hyperlink" Target="https://eody.gov.gr/wp-content/uploads/2021/05/covid-gr-daily-report-20210506.pdf" TargetMode="External"/><Relationship Id="rId156" Type="http://schemas.openxmlformats.org/officeDocument/2006/relationships/hyperlink" Target="https://eody.gov.gr/wp-content/uploads/2021/05/covid-gr-daily-report-20210526.pdf" TargetMode="External"/><Relationship Id="rId177" Type="http://schemas.openxmlformats.org/officeDocument/2006/relationships/hyperlink" Target="https://eody.gov.gr/wp-content/uploads/2021/06/covid-gr-daily-report-20210617.pdf" TargetMode="External"/><Relationship Id="rId198" Type="http://schemas.openxmlformats.org/officeDocument/2006/relationships/hyperlink" Target="https://eody.gov.gr/wp-content/uploads/2021/07/covid-gr-daily-report-20210708.pdf" TargetMode="External"/><Relationship Id="rId321" Type="http://schemas.openxmlformats.org/officeDocument/2006/relationships/hyperlink" Target="https://eody.gov.gr/wp-content/uploads/2021/11/covid-gr-daily-report-20211107.pdf" TargetMode="External"/><Relationship Id="rId202" Type="http://schemas.openxmlformats.org/officeDocument/2006/relationships/hyperlink" Target="https://eody.gov.gr/wp-content/uploads/2021/07/covid-gr-daily-report-20210712.pdf" TargetMode="External"/><Relationship Id="rId223" Type="http://schemas.openxmlformats.org/officeDocument/2006/relationships/hyperlink" Target="https://eody.gov.gr/wp-content/uploads/2021/08/covid-gr-daily-report-20210802.pdf" TargetMode="External"/><Relationship Id="rId244" Type="http://schemas.openxmlformats.org/officeDocument/2006/relationships/hyperlink" Target="https://eody.gov.gr/wp-content/uploads/2021/08/covid-gr-daily-report-20210823.pdf" TargetMode="External"/><Relationship Id="rId18" Type="http://schemas.openxmlformats.org/officeDocument/2006/relationships/hyperlink" Target="https://eody.gov.gr/wp-content/uploads/2021/01/covid-gr-daily-report-20210110.pdf" TargetMode="External"/><Relationship Id="rId39" Type="http://schemas.openxmlformats.org/officeDocument/2006/relationships/hyperlink" Target="https://eody.gov.gr/wp-content/uploads/2021/01/covid-gr-daily-report-20210128.pdf" TargetMode="External"/><Relationship Id="rId265" Type="http://schemas.openxmlformats.org/officeDocument/2006/relationships/hyperlink" Target="https://eody.gov.gr/wp-content/uploads/2021/09/covid-gr-daily-report-20210913.pdf" TargetMode="External"/><Relationship Id="rId286" Type="http://schemas.openxmlformats.org/officeDocument/2006/relationships/hyperlink" Target="https://eody.gov.gr/wp-content/uploads/2021/10/covid-gr-daily-report-20211004.pdf" TargetMode="External"/><Relationship Id="rId50" Type="http://schemas.openxmlformats.org/officeDocument/2006/relationships/hyperlink" Target="https://eody.gov.gr/wp-content/uploads/2021/02/covid-gr-daily-report-20210208.pdf" TargetMode="External"/><Relationship Id="rId104" Type="http://schemas.openxmlformats.org/officeDocument/2006/relationships/hyperlink" Target="https://eody.gov.gr/wp-content/uploads/2021/04/covid-gr-daily-report-20210402.pdf" TargetMode="External"/><Relationship Id="rId125" Type="http://schemas.openxmlformats.org/officeDocument/2006/relationships/hyperlink" Target="https://eody.gov.gr/wp-content/uploads/2021/04/covid-gr-daily-report-20210423.pdf" TargetMode="External"/><Relationship Id="rId146" Type="http://schemas.openxmlformats.org/officeDocument/2006/relationships/hyperlink" Target="https://eody.gov.gr/wp-content/uploads/2021/05/covid-gr-daily-report-20210516.pdf" TargetMode="External"/><Relationship Id="rId167" Type="http://schemas.openxmlformats.org/officeDocument/2006/relationships/hyperlink" Target="https://eody.gov.gr/wp-content/uploads/2021/06/covid-gr-daily-report-20210607.pdf" TargetMode="External"/><Relationship Id="rId188" Type="http://schemas.openxmlformats.org/officeDocument/2006/relationships/hyperlink" Target="https://eody.gov.gr/wp-content/uploads/2021/06/covid-gr-daily-report-20210628.pdf" TargetMode="External"/><Relationship Id="rId311" Type="http://schemas.openxmlformats.org/officeDocument/2006/relationships/hyperlink" Target="https://eody.gov.gr/wp-content/uploads/2021/10/covid-gr-daily-report-20211028.pdf" TargetMode="External"/><Relationship Id="rId71" Type="http://schemas.openxmlformats.org/officeDocument/2006/relationships/hyperlink" Target="https://eody.gov.gr/wp-content/uploads/2021/02/covid-gr-daily-report-20210228.pdf" TargetMode="External"/><Relationship Id="rId92" Type="http://schemas.openxmlformats.org/officeDocument/2006/relationships/hyperlink" Target="https://eody.gov.gr/wp-content/uploads/2021/03/covid-gr-daily-report-20210321.pdf" TargetMode="External"/><Relationship Id="rId213" Type="http://schemas.openxmlformats.org/officeDocument/2006/relationships/hyperlink" Target="https://eody.gov.gr/wp-content/uploads/2021/07/covid-gr-daily-report-20210723.pdf" TargetMode="External"/><Relationship Id="rId234" Type="http://schemas.openxmlformats.org/officeDocument/2006/relationships/hyperlink" Target="https://eody.gov.gr/wp-content/uploads/2021/08/covid-gr-daily-report-20210813.pdf" TargetMode="External"/><Relationship Id="rId2" Type="http://schemas.openxmlformats.org/officeDocument/2006/relationships/hyperlink" Target="https://eody.gov.gr/wp-content/uploads/2020/12/covid-gr-daily-report-20201225.pdf" TargetMode="External"/><Relationship Id="rId29" Type="http://schemas.openxmlformats.org/officeDocument/2006/relationships/hyperlink" Target="https://eody.gov.gr/wp-content/uploads/2021/01/covid-gr-daily-report-20210121.pdf" TargetMode="External"/><Relationship Id="rId255" Type="http://schemas.openxmlformats.org/officeDocument/2006/relationships/hyperlink" Target="https://eody.gov.gr/wp-content/uploads/2021/09/covid-gr-daily-report-20210903.pdf" TargetMode="External"/><Relationship Id="rId276" Type="http://schemas.openxmlformats.org/officeDocument/2006/relationships/hyperlink" Target="https://eody.gov.gr/wp-content/uploads/2021/09/covid-gr-daily-report-20210924.pdf" TargetMode="External"/><Relationship Id="rId297" Type="http://schemas.openxmlformats.org/officeDocument/2006/relationships/hyperlink" Target="https://eody.gov.gr/wp-content/uploads/2021/10/covid-gr-daily-report-20211014.pdf" TargetMode="External"/><Relationship Id="rId40" Type="http://schemas.openxmlformats.org/officeDocument/2006/relationships/hyperlink" Target="https://eody.gov.gr/wp-content/uploads/2021/01/covid-gr-daily-report-20210129.pdf" TargetMode="External"/><Relationship Id="rId115" Type="http://schemas.openxmlformats.org/officeDocument/2006/relationships/hyperlink" Target="https://eody.gov.gr/wp-content/uploads/2021/04/covid-gr-daily-report-20210413.pdf" TargetMode="External"/><Relationship Id="rId136" Type="http://schemas.openxmlformats.org/officeDocument/2006/relationships/hyperlink" Target="https://eody.gov.gr/wp-content/uploads/2021/05/covid-gr-daily-report-20210507.pdf" TargetMode="External"/><Relationship Id="rId157" Type="http://schemas.openxmlformats.org/officeDocument/2006/relationships/hyperlink" Target="https://eody.gov.gr/wp-content/uploads/2021/05/covid-gr-daily-report-20210527.pdf" TargetMode="External"/><Relationship Id="rId178" Type="http://schemas.openxmlformats.org/officeDocument/2006/relationships/hyperlink" Target="https://eody.gov.gr/wp-content/uploads/2021/06/covid-gr-daily-report-20210618.pdf" TargetMode="External"/><Relationship Id="rId301" Type="http://schemas.openxmlformats.org/officeDocument/2006/relationships/hyperlink" Target="https://eody.gov.gr/wp-content/uploads/2021/10/covid-gr-daily-report-20211018.pdf" TargetMode="External"/><Relationship Id="rId322" Type="http://schemas.openxmlformats.org/officeDocument/2006/relationships/hyperlink" Target="https://eody.gov.gr/wp-content/uploads/2021/11/covid-gr-daily-report-20211108.pdf" TargetMode="External"/><Relationship Id="rId61" Type="http://schemas.openxmlformats.org/officeDocument/2006/relationships/hyperlink" Target="https://eody.gov.gr/wp-content/uploads/2021/02/covid-gr-daily-report-20210219.pdf" TargetMode="External"/><Relationship Id="rId82" Type="http://schemas.openxmlformats.org/officeDocument/2006/relationships/hyperlink" Target="https://eody.gov.gr/wp-content/uploads/2021/03/covid-gr-daily-report-20210311.pdf" TargetMode="External"/><Relationship Id="rId199" Type="http://schemas.openxmlformats.org/officeDocument/2006/relationships/hyperlink" Target="https://eody.gov.gr/wp-content/uploads/2021/07/covid-gr-daily-report-20210709.pdf" TargetMode="External"/><Relationship Id="rId203" Type="http://schemas.openxmlformats.org/officeDocument/2006/relationships/hyperlink" Target="https://eody.gov.gr/wp-content/uploads/2021/07/covid-gr-daily-report-20210713.pdf" TargetMode="External"/><Relationship Id="rId19" Type="http://schemas.openxmlformats.org/officeDocument/2006/relationships/hyperlink" Target="https://eody.gov.gr/wp-content/uploads/2021/01/covid-gr-daily-report-20210111.pdf" TargetMode="External"/><Relationship Id="rId224" Type="http://schemas.openxmlformats.org/officeDocument/2006/relationships/hyperlink" Target="https://eody.gov.gr/wp-content/uploads/2021/08/covid-gr-daily-report-20210803.pdf" TargetMode="External"/><Relationship Id="rId245" Type="http://schemas.openxmlformats.org/officeDocument/2006/relationships/hyperlink" Target="https://eody.gov.gr/wp-content/uploads/2021/08/covid-gr-daily-report-20210824.pdf" TargetMode="External"/><Relationship Id="rId266" Type="http://schemas.openxmlformats.org/officeDocument/2006/relationships/hyperlink" Target="https://eody.gov.gr/wp-content/uploads/2021/09/covid-gr-daily-report-20210914.pdf" TargetMode="External"/><Relationship Id="rId287" Type="http://schemas.openxmlformats.org/officeDocument/2006/relationships/hyperlink" Target="https://eody.gov.gr/wp-content/uploads/2021/10/covid-gr-daily-report-20211005.pdf" TargetMode="External"/><Relationship Id="rId30" Type="http://schemas.openxmlformats.org/officeDocument/2006/relationships/hyperlink" Target="https://eody.gov.gr/wp-content/uploads/2020/12/covid-gr-daily-report-20201221.pdf" TargetMode="External"/><Relationship Id="rId105" Type="http://schemas.openxmlformats.org/officeDocument/2006/relationships/hyperlink" Target="https://eody.gov.gr/wp-content/uploads/2021/04/covid-gr-daily-report-20210403.pdf" TargetMode="External"/><Relationship Id="rId126" Type="http://schemas.openxmlformats.org/officeDocument/2006/relationships/hyperlink" Target="https://eody.gov.gr/wp-content/uploads/2021/04/covid-gr-daily-report-20210424.pdf" TargetMode="External"/><Relationship Id="rId147" Type="http://schemas.openxmlformats.org/officeDocument/2006/relationships/hyperlink" Target="https://eody.gov.gr/wp-content/uploads/2021/05/covid-gr-daily-report-20210517.pdf" TargetMode="External"/><Relationship Id="rId168" Type="http://schemas.openxmlformats.org/officeDocument/2006/relationships/hyperlink" Target="https://eody.gov.gr/wp-content/uploads/2021/06/covid-gr-daily-report-20210608.pdf" TargetMode="External"/><Relationship Id="rId312" Type="http://schemas.openxmlformats.org/officeDocument/2006/relationships/hyperlink" Target="https://eody.gov.gr/wp-content/uploads/2021/10/covid-gr-daily-report-20211029.pdf" TargetMode="External"/><Relationship Id="rId51" Type="http://schemas.openxmlformats.org/officeDocument/2006/relationships/hyperlink" Target="https://covid19.gov.gr/covid19-live-analytics/" TargetMode="External"/><Relationship Id="rId72" Type="http://schemas.openxmlformats.org/officeDocument/2006/relationships/hyperlink" Target="https://eody.gov.gr/wp-content/uploads/2021/03/covid-gr-daily-report-20210301.pdf" TargetMode="External"/><Relationship Id="rId93" Type="http://schemas.openxmlformats.org/officeDocument/2006/relationships/hyperlink" Target="https://eody.gov.gr/wp-content/uploads/2021/03/covid-gr-daily-report-20210322.pdf" TargetMode="External"/><Relationship Id="rId189" Type="http://schemas.openxmlformats.org/officeDocument/2006/relationships/hyperlink" Target="https://eody.gov.gr/wp-content/uploads/2021/06/covid-gr-daily-report-20210629.pdf" TargetMode="External"/><Relationship Id="rId3" Type="http://schemas.openxmlformats.org/officeDocument/2006/relationships/hyperlink" Target="https://eody.gov.gr/wp-content/uploads/2020/12/covid-gr-daily-report-20201226.pdf" TargetMode="External"/><Relationship Id="rId214" Type="http://schemas.openxmlformats.org/officeDocument/2006/relationships/hyperlink" Target="https://eody.gov.gr/wp-content/uploads/2021/07/covid-gr-daily-report-20210724.pdf" TargetMode="External"/><Relationship Id="rId235" Type="http://schemas.openxmlformats.org/officeDocument/2006/relationships/hyperlink" Target="https://eody.gov.gr/wp-content/uploads/2021/08/covid-gr-daily-report-20210814.pdf" TargetMode="External"/><Relationship Id="rId256" Type="http://schemas.openxmlformats.org/officeDocument/2006/relationships/hyperlink" Target="https://eody.gov.gr/wp-content/uploads/2021/09/covid-gr-daily-report-20210904.pdf" TargetMode="External"/><Relationship Id="rId277" Type="http://schemas.openxmlformats.org/officeDocument/2006/relationships/hyperlink" Target="https://eody.gov.gr/wp-content/uploads/2021/09/covid-gr-daily-report-20210925.pdf" TargetMode="External"/><Relationship Id="rId298" Type="http://schemas.openxmlformats.org/officeDocument/2006/relationships/hyperlink" Target="https://eody.gov.gr/wp-content/uploads/2021/10/covid-gr-daily-report-20211015.pdf" TargetMode="External"/><Relationship Id="rId116" Type="http://schemas.openxmlformats.org/officeDocument/2006/relationships/hyperlink" Target="https://eody.gov.gr/wp-content/uploads/2021/04/covid-gr-daily-report-20210414.pdf" TargetMode="External"/><Relationship Id="rId137" Type="http://schemas.openxmlformats.org/officeDocument/2006/relationships/hyperlink" Target="https://eody.gov.gr/wp-content/uploads/2021/05/covid-gr-daily-report-20210508.pdf" TargetMode="External"/><Relationship Id="rId158" Type="http://schemas.openxmlformats.org/officeDocument/2006/relationships/hyperlink" Target="https://eody.gov.gr/wp-content/uploads/2021/05/covid-gr-daily-report-20210528.pdf" TargetMode="External"/><Relationship Id="rId302" Type="http://schemas.openxmlformats.org/officeDocument/2006/relationships/hyperlink" Target="https://eody.gov.gr/wp-content/uploads/2021/10/covid-gr-daily-report-20211019.pdf" TargetMode="External"/><Relationship Id="rId323" Type="http://schemas.openxmlformats.org/officeDocument/2006/relationships/printerSettings" Target="../printerSettings/printerSettings1.bin"/><Relationship Id="rId20" Type="http://schemas.openxmlformats.org/officeDocument/2006/relationships/hyperlink" Target="https://eody.gov.gr/wp-content/uploads/2021/01/covid-gr-daily-report-20210112.pdf" TargetMode="External"/><Relationship Id="rId41" Type="http://schemas.openxmlformats.org/officeDocument/2006/relationships/hyperlink" Target="https://eody.gov.gr/wp-content/uploads/2021/01/covid-gr-daily-report-20210130.pdf" TargetMode="External"/><Relationship Id="rId62" Type="http://schemas.openxmlformats.org/officeDocument/2006/relationships/hyperlink" Target="https://eody.gov.gr/wp-content/uploads/2021/02/covid-gr-daily-report-20210220.pdf" TargetMode="External"/><Relationship Id="rId83" Type="http://schemas.openxmlformats.org/officeDocument/2006/relationships/hyperlink" Target="https://eody.gov.gr/wp-content/uploads/2021/03/covid-gr-daily-report-20210312.pdf" TargetMode="External"/><Relationship Id="rId179" Type="http://schemas.openxmlformats.org/officeDocument/2006/relationships/hyperlink" Target="https://eody.gov.gr/wp-content/uploads/2021/06/covid-gr-daily-report-20210619.pdf" TargetMode="External"/><Relationship Id="rId190" Type="http://schemas.openxmlformats.org/officeDocument/2006/relationships/hyperlink" Target="https://eody.gov.gr/wp-content/uploads/2021/06/covid-gr-daily-report-20210630.pdf" TargetMode="External"/><Relationship Id="rId204" Type="http://schemas.openxmlformats.org/officeDocument/2006/relationships/hyperlink" Target="https://eody.gov.gr/wp-content/uploads/2021/07/covid-gr-daily-report-20210714.pdf" TargetMode="External"/><Relationship Id="rId225" Type="http://schemas.openxmlformats.org/officeDocument/2006/relationships/hyperlink" Target="https://eody.gov.gr/wp-content/uploads/2021/08/covid-gr-daily-report-20210804.pdf" TargetMode="External"/><Relationship Id="rId246" Type="http://schemas.openxmlformats.org/officeDocument/2006/relationships/hyperlink" Target="https://eody.gov.gr/wp-content/uploads/2021/08/covid-gr-daily-report-20210825.pdf" TargetMode="External"/><Relationship Id="rId267" Type="http://schemas.openxmlformats.org/officeDocument/2006/relationships/hyperlink" Target="https://eody.gov.gr/wp-content/uploads/2021/09/covid-gr-daily-report-20210915.pdf" TargetMode="External"/><Relationship Id="rId288" Type="http://schemas.openxmlformats.org/officeDocument/2006/relationships/hyperlink" Target="https://www.stelios67pi.eu/EodyReports/202003/20200329.pdf" TargetMode="External"/><Relationship Id="rId106" Type="http://schemas.openxmlformats.org/officeDocument/2006/relationships/hyperlink" Target="https://eody.gov.gr/wp-content/uploads/2021/04/covid-gr-daily-report-20210404.pdf" TargetMode="External"/><Relationship Id="rId127" Type="http://schemas.openxmlformats.org/officeDocument/2006/relationships/hyperlink" Target="https://eody.gov.gr/wp-content/uploads/2021/04/covid-gr-daily-report-20210425.pdf" TargetMode="External"/><Relationship Id="rId313" Type="http://schemas.openxmlformats.org/officeDocument/2006/relationships/hyperlink" Target="https://eody.gov.gr/wp-content/uploads/2021/10/covid-gr-daily-report-20211030.pdf" TargetMode="External"/><Relationship Id="rId10" Type="http://schemas.openxmlformats.org/officeDocument/2006/relationships/hyperlink" Target="https://eody.gov.gr/wp-content/uploads/2021/01/covid-gr-daily-report-20210102.pdf" TargetMode="External"/><Relationship Id="rId31" Type="http://schemas.openxmlformats.org/officeDocument/2006/relationships/hyperlink" Target="https://eody.gov.gr/wp-content/uploads/2020/12/covid-gr-daily-report-20201222.pdf" TargetMode="External"/><Relationship Id="rId52" Type="http://schemas.openxmlformats.org/officeDocument/2006/relationships/hyperlink" Target="https://eody.gov.gr/wp-content/uploads/2021/02/covid-gr-daily-report-20210209.pdf" TargetMode="External"/><Relationship Id="rId73" Type="http://schemas.openxmlformats.org/officeDocument/2006/relationships/hyperlink" Target="https://eody.gov.gr/wp-content/uploads/2021/03/covid-gr-daily-report-20210302.pdf" TargetMode="External"/><Relationship Id="rId94" Type="http://schemas.openxmlformats.org/officeDocument/2006/relationships/hyperlink" Target="https://eody.gov.gr/wp-content/uploads/2021/03/covid-gr-daily-report-20210323.pdf" TargetMode="External"/><Relationship Id="rId148" Type="http://schemas.openxmlformats.org/officeDocument/2006/relationships/hyperlink" Target="https://eody.gov.gr/wp-content/uploads/2021/05/covid-gr-daily-report-20210518.pdf" TargetMode="External"/><Relationship Id="rId169" Type="http://schemas.openxmlformats.org/officeDocument/2006/relationships/hyperlink" Target="https://eody.gov.gr/wp-content/uploads/2021/06/covid-gr-daily-report-20210609-2.pdf" TargetMode="External"/><Relationship Id="rId4" Type="http://schemas.openxmlformats.org/officeDocument/2006/relationships/hyperlink" Target="https://eody.gov.gr/wp-content/uploads/2020/12/covid-gr-daily-report-20201227.pdf" TargetMode="External"/><Relationship Id="rId180" Type="http://schemas.openxmlformats.org/officeDocument/2006/relationships/hyperlink" Target="https://eody.gov.gr/wp-content/uploads/2021/06/covid-gr-daily-report-20210620.pdf" TargetMode="External"/><Relationship Id="rId215" Type="http://schemas.openxmlformats.org/officeDocument/2006/relationships/hyperlink" Target="https://eody.gov.gr/wp-content/uploads/2021/07/covid-gr-daily-report-20210725.pdf" TargetMode="External"/><Relationship Id="rId236" Type="http://schemas.openxmlformats.org/officeDocument/2006/relationships/hyperlink" Target="https://eody.gov.gr/wp-content/uploads/2021/08/covid-gr-daily-report-20210815.pdf" TargetMode="External"/><Relationship Id="rId257" Type="http://schemas.openxmlformats.org/officeDocument/2006/relationships/hyperlink" Target="https://eody.gov.gr/wp-content/uploads/2021/09/covid-gr-daily-report-20210905.pdf" TargetMode="External"/><Relationship Id="rId278" Type="http://schemas.openxmlformats.org/officeDocument/2006/relationships/hyperlink" Target="https://eody.gov.gr/wp-content/uploads/2021/09/covid-gr-daily-report-20210926.pdf" TargetMode="External"/><Relationship Id="rId303" Type="http://schemas.openxmlformats.org/officeDocument/2006/relationships/hyperlink" Target="https://eody.gov.gr/wp-content/uploads/2021/10/covid-gr-daily-report-20211020.pdf" TargetMode="External"/><Relationship Id="rId42" Type="http://schemas.openxmlformats.org/officeDocument/2006/relationships/hyperlink" Target="https://eody.gov.gr/wp-content/uploads/2021/01/covid-gr-daily-report-20210131.pdf" TargetMode="External"/><Relationship Id="rId84" Type="http://schemas.openxmlformats.org/officeDocument/2006/relationships/hyperlink" Target="https://eody.gov.gr/wp-content/uploads/2021/03/covid-gr-daily-report-20210313.pdf" TargetMode="External"/><Relationship Id="rId138" Type="http://schemas.openxmlformats.org/officeDocument/2006/relationships/hyperlink" Target="https://eody.gov.gr/wp-content/uploads/2021/05/covid-gr-daily-report-20210509.pdf" TargetMode="External"/><Relationship Id="rId191" Type="http://schemas.openxmlformats.org/officeDocument/2006/relationships/hyperlink" Target="https://eody.gov.gr/wp-content/uploads/2021/07/covid-gr-daily-report-20210701.pdf" TargetMode="External"/><Relationship Id="rId205" Type="http://schemas.openxmlformats.org/officeDocument/2006/relationships/hyperlink" Target="https://eody.gov.gr/wp-content/uploads/2021/07/covid-gr-daily-report-20210715.pdf" TargetMode="External"/><Relationship Id="rId247" Type="http://schemas.openxmlformats.org/officeDocument/2006/relationships/hyperlink" Target="https://eody.gov.gr/wp-content/uploads/2021/08/covid-gr-daily-report-20210826.pdf" TargetMode="External"/><Relationship Id="rId107" Type="http://schemas.openxmlformats.org/officeDocument/2006/relationships/hyperlink" Target="https://eody.gov.gr/wp-content/uploads/2021/04/covid-gr-daily-report-20210405.pdf" TargetMode="External"/><Relationship Id="rId289" Type="http://schemas.openxmlformats.org/officeDocument/2006/relationships/hyperlink" Target="https://eody.gov.gr/wp-content/uploads/2021/10/covid-gr-daily-report-20211006.pdf" TargetMode="External"/><Relationship Id="rId11" Type="http://schemas.openxmlformats.org/officeDocument/2006/relationships/hyperlink" Target="https://eody.gov.gr/wp-content/uploads/2021/01/covid-gr-daily-report-20210103.pdf" TargetMode="External"/><Relationship Id="rId53" Type="http://schemas.openxmlformats.org/officeDocument/2006/relationships/hyperlink" Target="https://eody.gov.gr/wp-content/uploads/2021/02/covid-gr-daily-report-20210210.pdf" TargetMode="External"/><Relationship Id="rId149" Type="http://schemas.openxmlformats.org/officeDocument/2006/relationships/hyperlink" Target="https://eody.gov.gr/wp-content/uploads/2021/05/covid-gr-daily-report-20210519.pdf" TargetMode="External"/><Relationship Id="rId314" Type="http://schemas.openxmlformats.org/officeDocument/2006/relationships/hyperlink" Target="https://eody.gov.gr/wp-content/uploads/2021/10/covid-gr-daily-report-20211031.pdf" TargetMode="External"/><Relationship Id="rId95" Type="http://schemas.openxmlformats.org/officeDocument/2006/relationships/hyperlink" Target="https://eody.gov.gr/wp-content/uploads/2021/03/covid-gr-daily-report-20210324.pdf" TargetMode="External"/><Relationship Id="rId160" Type="http://schemas.openxmlformats.org/officeDocument/2006/relationships/hyperlink" Target="https://eody.gov.gr/wp-content/uploads/2021/05/covid-gr-daily-report-20210530.pdf" TargetMode="External"/><Relationship Id="rId216" Type="http://schemas.openxmlformats.org/officeDocument/2006/relationships/hyperlink" Target="https://eody.gov.gr/wp-content/uploads/2021/07/covid-gr-daily-report-20210726.pdf" TargetMode="External"/><Relationship Id="rId258" Type="http://schemas.openxmlformats.org/officeDocument/2006/relationships/hyperlink" Target="https://eody.gov.gr/wp-content/uploads/2021/09/covid-gr-daily-report-20210906.pdf" TargetMode="External"/><Relationship Id="rId22" Type="http://schemas.openxmlformats.org/officeDocument/2006/relationships/hyperlink" Target="https://eody.gov.gr/wp-content/uploads/2021/01/covid-gr-daily-report-20210114.pdf" TargetMode="External"/><Relationship Id="rId64" Type="http://schemas.openxmlformats.org/officeDocument/2006/relationships/hyperlink" Target="https://eody.gov.gr/wp-content/uploads/2021/02/covid-gr-daily-report-20210222.pdf" TargetMode="External"/><Relationship Id="rId118" Type="http://schemas.openxmlformats.org/officeDocument/2006/relationships/hyperlink" Target="https://eody.gov.gr/wp-content/uploads/2021/04/covid-gr-daily-report-20210416.pdf" TargetMode="External"/><Relationship Id="rId171" Type="http://schemas.openxmlformats.org/officeDocument/2006/relationships/hyperlink" Target="https://eody.gov.gr/wp-content/uploads/2021/06/covid-gr-daily-report-20210611.pdf" TargetMode="External"/><Relationship Id="rId227" Type="http://schemas.openxmlformats.org/officeDocument/2006/relationships/hyperlink" Target="https://eody.gov.gr/wp-content/uploads/2021/08/covid-gr-daily-report-20210806.pdf" TargetMode="External"/><Relationship Id="rId269" Type="http://schemas.openxmlformats.org/officeDocument/2006/relationships/hyperlink" Target="https://eody.gov.gr/wp-content/uploads/2021/09/covid-gr-daily-report-20210917.pdf" TargetMode="External"/><Relationship Id="rId33" Type="http://schemas.openxmlformats.org/officeDocument/2006/relationships/hyperlink" Target="https://eody.gov.gr/wp-content/uploads/2021/01/covid-gr-daily-report-20210122.pdf" TargetMode="External"/><Relationship Id="rId129" Type="http://schemas.openxmlformats.org/officeDocument/2006/relationships/hyperlink" Target="https://eody.gov.gr/wp-content/uploads/2021/04/covid-gr-daily-report-20210428.pdf" TargetMode="External"/><Relationship Id="rId280" Type="http://schemas.openxmlformats.org/officeDocument/2006/relationships/hyperlink" Target="https://eody.gov.gr/wp-content/uploads/2021/09/covid-gr-daily-report-20210928.pdf" TargetMode="External"/><Relationship Id="rId75" Type="http://schemas.openxmlformats.org/officeDocument/2006/relationships/hyperlink" Target="https://eody.gov.gr/wp-content/uploads/2021/03/covid-gr-daily-report-20210304.pdf" TargetMode="External"/><Relationship Id="rId140" Type="http://schemas.openxmlformats.org/officeDocument/2006/relationships/hyperlink" Target="https://eody.gov.gr/wp-content/uploads/2021/05/covid-gr-daily-report-20210510.pdf" TargetMode="External"/><Relationship Id="rId182" Type="http://schemas.openxmlformats.org/officeDocument/2006/relationships/hyperlink" Target="https://eody.gov.gr/wp-content/uploads/2021/06/covid-gr-daily-report-20210622.pdf" TargetMode="External"/><Relationship Id="rId6" Type="http://schemas.openxmlformats.org/officeDocument/2006/relationships/hyperlink" Target="https://eody.gov.gr/wp-content/uploads/2020/12/covid-gr-daily-report-20201229.pdf" TargetMode="External"/><Relationship Id="rId238" Type="http://schemas.openxmlformats.org/officeDocument/2006/relationships/hyperlink" Target="https://eody.gov.gr/wp-content/uploads/2021/08/covid-gr-daily-report-20210817.pdf" TargetMode="External"/><Relationship Id="rId291" Type="http://schemas.openxmlformats.org/officeDocument/2006/relationships/hyperlink" Target="https://eody.gov.gr/wp-content/uploads/2021/10/covid-gr-daily-report-20211008.pdf" TargetMode="External"/><Relationship Id="rId305" Type="http://schemas.openxmlformats.org/officeDocument/2006/relationships/hyperlink" Target="https://eody.gov.gr/wp-content/uploads/2021/10/covid-gr-daily-report-20211022.pdf" TargetMode="External"/><Relationship Id="rId44" Type="http://schemas.openxmlformats.org/officeDocument/2006/relationships/hyperlink" Target="https://eody.gov.gr/wp-content/uploads/2021/02/covid-gr-daily-report-20210202.pdf" TargetMode="External"/><Relationship Id="rId86" Type="http://schemas.openxmlformats.org/officeDocument/2006/relationships/hyperlink" Target="https://eody.gov.gr/wp-content/uploads/2021/03/covid-gr-daily-report-20210315.pdf" TargetMode="External"/><Relationship Id="rId151" Type="http://schemas.openxmlformats.org/officeDocument/2006/relationships/hyperlink" Target="https://eody.gov.gr/wp-content/uploads/2021/05/covid-gr-daily-report-20210521.pdf" TargetMode="External"/><Relationship Id="rId193" Type="http://schemas.openxmlformats.org/officeDocument/2006/relationships/hyperlink" Target="https://eody.gov.gr/wp-content/uploads/2021/07/covid-gr-daily-report-20210703.pdf" TargetMode="External"/><Relationship Id="rId207" Type="http://schemas.openxmlformats.org/officeDocument/2006/relationships/hyperlink" Target="https://eody.gov.gr/wp-content/uploads/2021/07/covid-gr-daily-report-20210717.pdf" TargetMode="External"/><Relationship Id="rId249" Type="http://schemas.openxmlformats.org/officeDocument/2006/relationships/hyperlink" Target="https://eody.gov.gr/wp-content/uploads/2021/08/covid-gr-daily-report-20210828.pdf" TargetMode="External"/><Relationship Id="rId13" Type="http://schemas.openxmlformats.org/officeDocument/2006/relationships/hyperlink" Target="https://eody.gov.gr/wp-content/uploads/2021/01/covid-gr-daily-report-20210105.pdf" TargetMode="External"/><Relationship Id="rId109" Type="http://schemas.openxmlformats.org/officeDocument/2006/relationships/hyperlink" Target="https://eody.gov.gr/wp-content/uploads/2021/04/covid-gr-daily-report-20210407.pdf" TargetMode="External"/><Relationship Id="rId260" Type="http://schemas.openxmlformats.org/officeDocument/2006/relationships/hyperlink" Target="https://eody.gov.gr/wp-content/uploads/2021/09/covid-gr-daily-report-20210908.pdf" TargetMode="External"/><Relationship Id="rId316" Type="http://schemas.openxmlformats.org/officeDocument/2006/relationships/hyperlink" Target="https://eody.gov.gr/wp-content/uploads/2021/11/covid-gr-daily-report-2021110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cdc.europa.eu/en/publications-data/download-data-hospital-and-icu-admission-rates-and-current-occupancy-covid-1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00"/>
  <sheetViews>
    <sheetView zoomScale="115" zoomScaleNormal="115" workbookViewId="0">
      <pane xSplit="1" ySplit="1" topLeftCell="AX585" activePane="bottomRight" state="frozen"/>
      <selection pane="topRight" activeCell="B1" sqref="B1"/>
      <selection pane="bottomLeft" activeCell="A2" sqref="A2"/>
      <selection pane="bottomRight" activeCell="BC598" sqref="BC598"/>
    </sheetView>
  </sheetViews>
  <sheetFormatPr defaultColWidth="9.1796875" defaultRowHeight="12" x14ac:dyDescent="0.3"/>
  <cols>
    <col min="1" max="1" width="25.1796875" style="37" bestFit="1" customWidth="1"/>
    <col min="2" max="2" width="10.1796875" style="38" customWidth="1"/>
    <col min="3" max="3" width="12.54296875" style="38" bestFit="1" customWidth="1"/>
    <col min="4" max="4" width="14.36328125" style="38" bestFit="1" customWidth="1"/>
    <col min="5" max="5" width="14.7265625" style="38" bestFit="1" customWidth="1"/>
    <col min="6" max="6" width="11.7265625" style="38" bestFit="1" customWidth="1"/>
    <col min="7" max="7" width="11.08984375" style="48" bestFit="1" customWidth="1"/>
    <col min="8" max="8" width="17.1796875" style="49" bestFit="1" customWidth="1"/>
    <col min="9" max="9" width="13.453125" style="39" bestFit="1" customWidth="1"/>
    <col min="10" max="10" width="11.1796875" style="40" bestFit="1" customWidth="1"/>
    <col min="11" max="11" width="16.7265625" style="41" bestFit="1" customWidth="1"/>
    <col min="12" max="12" width="13.453125" style="42" bestFit="1" customWidth="1"/>
    <col min="13" max="13" width="11.1796875" style="43" bestFit="1" customWidth="1"/>
    <col min="14" max="14" width="16.7265625" style="44" bestFit="1" customWidth="1"/>
    <col min="15" max="15" width="13.453125" style="45" bestFit="1" customWidth="1"/>
    <col min="16" max="16" width="11.1796875" style="46" bestFit="1" customWidth="1"/>
    <col min="17" max="17" width="11.08984375" style="47" bestFit="1" customWidth="1"/>
    <col min="18" max="18" width="13.453125" style="42" bestFit="1" customWidth="1"/>
    <col min="19" max="19" width="11.1796875" style="43" bestFit="1" customWidth="1"/>
    <col min="20" max="20" width="11.08984375" style="44" bestFit="1" customWidth="1"/>
    <col min="21" max="21" width="14.81640625" style="39" bestFit="1" customWidth="1"/>
    <col min="22" max="22" width="13.6328125" style="40" bestFit="1" customWidth="1"/>
    <col min="23" max="23" width="18.1796875" style="41" bestFit="1" customWidth="1"/>
    <col min="24" max="24" width="14.81640625" style="42" bestFit="1" customWidth="1"/>
    <col min="25" max="25" width="12.54296875" style="43" bestFit="1" customWidth="1"/>
    <col min="26" max="26" width="18.1796875" style="44" bestFit="1" customWidth="1"/>
    <col min="27" max="27" width="14.81640625" style="45" bestFit="1" customWidth="1"/>
    <col min="28" max="28" width="12.54296875" style="46" bestFit="1" customWidth="1"/>
    <col min="29" max="29" width="12.453125" style="47" bestFit="1" customWidth="1"/>
    <col min="30" max="30" width="14.81640625" style="42" bestFit="1" customWidth="1"/>
    <col min="31" max="31" width="12.54296875" style="43" bestFit="1" customWidth="1"/>
    <col min="32" max="32" width="12.453125" style="44" bestFit="1" customWidth="1"/>
    <col min="33" max="33" width="14.453125" style="39" bestFit="1" customWidth="1"/>
    <col min="34" max="34" width="12.1796875" style="40" bestFit="1" customWidth="1"/>
    <col min="35" max="35" width="17.81640625" style="41" bestFit="1" customWidth="1"/>
    <col min="36" max="36" width="14.453125" style="42" bestFit="1" customWidth="1"/>
    <col min="37" max="37" width="12.1796875" style="43" bestFit="1" customWidth="1"/>
    <col min="38" max="38" width="17.81640625" style="44" bestFit="1" customWidth="1"/>
    <col min="39" max="39" width="14.453125" style="45" bestFit="1" customWidth="1"/>
    <col min="40" max="40" width="12.1796875" style="46" bestFit="1" customWidth="1"/>
    <col min="41" max="41" width="12.08984375" style="47" bestFit="1" customWidth="1"/>
    <col min="42" max="42" width="14.453125" style="42" bestFit="1" customWidth="1"/>
    <col min="43" max="43" width="12.1796875" style="43" bestFit="1" customWidth="1"/>
    <col min="44" max="44" width="12.08984375" style="44" bestFit="1" customWidth="1"/>
    <col min="45" max="45" width="11.54296875" style="38" bestFit="1" customWidth="1"/>
    <col min="46" max="46" width="13.08984375" style="38" bestFit="1" customWidth="1"/>
    <col min="47" max="47" width="14.54296875" style="38" bestFit="1" customWidth="1"/>
    <col min="48" max="48" width="14.90625" style="38" bestFit="1" customWidth="1"/>
    <col min="49" max="49" width="15.81640625" style="38" bestFit="1" customWidth="1"/>
    <col min="50" max="50" width="10.81640625" style="38" bestFit="1" customWidth="1"/>
    <col min="51" max="51" width="9.26953125" style="38" bestFit="1" customWidth="1"/>
    <col min="52" max="52" width="8" style="48" bestFit="1" customWidth="1"/>
    <col min="53" max="53" width="14.81640625" style="48" bestFit="1" customWidth="1"/>
    <col min="54" max="54" width="12.54296875" style="49" bestFit="1" customWidth="1"/>
    <col min="55" max="55" width="19.7265625" style="48" bestFit="1" customWidth="1"/>
    <col min="56" max="56" width="14.7265625" style="49" bestFit="1" customWidth="1"/>
    <col min="57" max="57" width="14.26953125" style="48" bestFit="1" customWidth="1"/>
    <col min="58" max="58" width="11.90625" style="49" bestFit="1" customWidth="1"/>
    <col min="59" max="59" width="13.90625" style="49" bestFit="1" customWidth="1"/>
    <col min="60" max="60" width="13.453125" style="48" bestFit="1" customWidth="1"/>
    <col min="61" max="61" width="16.08984375" style="50" bestFit="1" customWidth="1"/>
    <col min="62" max="62" width="16.1796875" style="38" bestFit="1" customWidth="1"/>
    <col min="63" max="63" width="13.36328125" style="50" bestFit="1" customWidth="1"/>
    <col min="64" max="64" width="17.6328125" style="97" bestFit="1" customWidth="1"/>
    <col min="65" max="65" width="10.26953125" style="97" bestFit="1" customWidth="1"/>
    <col min="66" max="66" width="9.90625" style="48" bestFit="1" customWidth="1"/>
    <col min="67" max="67" width="8.54296875" style="48" bestFit="1" customWidth="1"/>
    <col min="68" max="68" width="21.36328125" style="97" bestFit="1" customWidth="1"/>
    <col min="69" max="69" width="10.26953125" style="97" bestFit="1" customWidth="1"/>
    <col min="70" max="70" width="9.90625" style="97" bestFit="1" customWidth="1"/>
    <col min="71" max="71" width="8.54296875" style="97" bestFit="1" customWidth="1"/>
    <col min="72" max="72" width="15.26953125" style="97" bestFit="1" customWidth="1"/>
    <col min="73" max="73" width="10.26953125" style="97" bestFit="1" customWidth="1"/>
    <col min="74" max="74" width="9.90625" style="97" bestFit="1" customWidth="1"/>
    <col min="75" max="75" width="8.54296875" style="97" bestFit="1" customWidth="1"/>
    <col min="76" max="76" width="27.7265625" style="48" bestFit="1" customWidth="1"/>
    <col min="77" max="77" width="18.7265625" style="48" bestFit="1" customWidth="1"/>
    <col min="78" max="78" width="29.08984375" style="48" bestFit="1" customWidth="1"/>
    <col min="79" max="79" width="5.81640625" style="48" bestFit="1" customWidth="1"/>
    <col min="80" max="16384" width="9.1796875" style="48"/>
  </cols>
  <sheetData>
    <row r="1" spans="1:78" s="34" customFormat="1" ht="24" x14ac:dyDescent="0.3">
      <c r="A1" s="22" t="s">
        <v>42</v>
      </c>
      <c r="B1" s="22" t="s">
        <v>34</v>
      </c>
      <c r="C1" s="22" t="s">
        <v>43</v>
      </c>
      <c r="D1" s="22" t="s">
        <v>2</v>
      </c>
      <c r="E1" s="22" t="s">
        <v>3</v>
      </c>
      <c r="F1" s="22" t="s">
        <v>1</v>
      </c>
      <c r="G1" s="23" t="s">
        <v>35</v>
      </c>
      <c r="H1" s="98" t="s">
        <v>209</v>
      </c>
      <c r="I1" s="24" t="s">
        <v>4</v>
      </c>
      <c r="J1" s="25" t="s">
        <v>8</v>
      </c>
      <c r="K1" s="26" t="s">
        <v>9</v>
      </c>
      <c r="L1" s="27" t="s">
        <v>5</v>
      </c>
      <c r="M1" s="28" t="s">
        <v>10</v>
      </c>
      <c r="N1" s="29" t="s">
        <v>11</v>
      </c>
      <c r="O1" s="30" t="s">
        <v>6</v>
      </c>
      <c r="P1" s="31" t="s">
        <v>12</v>
      </c>
      <c r="Q1" s="32" t="s">
        <v>36</v>
      </c>
      <c r="R1" s="27" t="s">
        <v>7</v>
      </c>
      <c r="S1" s="28" t="s">
        <v>13</v>
      </c>
      <c r="T1" s="29" t="s">
        <v>37</v>
      </c>
      <c r="U1" s="24" t="s">
        <v>14</v>
      </c>
      <c r="V1" s="25" t="s">
        <v>15</v>
      </c>
      <c r="W1" s="26" t="s">
        <v>16</v>
      </c>
      <c r="X1" s="27" t="s">
        <v>17</v>
      </c>
      <c r="Y1" s="28" t="s">
        <v>18</v>
      </c>
      <c r="Z1" s="29" t="s">
        <v>19</v>
      </c>
      <c r="AA1" s="30" t="s">
        <v>20</v>
      </c>
      <c r="AB1" s="31" t="s">
        <v>21</v>
      </c>
      <c r="AC1" s="32" t="s">
        <v>38</v>
      </c>
      <c r="AD1" s="27" t="s">
        <v>22</v>
      </c>
      <c r="AE1" s="28" t="s">
        <v>23</v>
      </c>
      <c r="AF1" s="29" t="s">
        <v>39</v>
      </c>
      <c r="AG1" s="24" t="s">
        <v>24</v>
      </c>
      <c r="AH1" s="25" t="s">
        <v>25</v>
      </c>
      <c r="AI1" s="26" t="s">
        <v>26</v>
      </c>
      <c r="AJ1" s="27" t="s">
        <v>27</v>
      </c>
      <c r="AK1" s="28" t="s">
        <v>28</v>
      </c>
      <c r="AL1" s="29" t="s">
        <v>29</v>
      </c>
      <c r="AM1" s="30" t="s">
        <v>30</v>
      </c>
      <c r="AN1" s="31" t="s">
        <v>31</v>
      </c>
      <c r="AO1" s="32" t="s">
        <v>40</v>
      </c>
      <c r="AP1" s="27" t="s">
        <v>32</v>
      </c>
      <c r="AQ1" s="28" t="s">
        <v>33</v>
      </c>
      <c r="AR1" s="29" t="s">
        <v>41</v>
      </c>
      <c r="AS1" s="33" t="s">
        <v>96</v>
      </c>
      <c r="AT1" s="33" t="s">
        <v>44</v>
      </c>
      <c r="AU1" s="22" t="s">
        <v>47</v>
      </c>
      <c r="AV1" s="22" t="s">
        <v>46</v>
      </c>
      <c r="AW1" s="22" t="s">
        <v>45</v>
      </c>
      <c r="AX1" s="33" t="s">
        <v>0</v>
      </c>
      <c r="AY1" s="33" t="s">
        <v>48</v>
      </c>
      <c r="AZ1" s="34" t="s">
        <v>95</v>
      </c>
      <c r="BA1" s="35" t="s">
        <v>99</v>
      </c>
      <c r="BB1" s="137" t="s">
        <v>102</v>
      </c>
      <c r="BC1" s="35" t="s">
        <v>103</v>
      </c>
      <c r="BD1" s="4" t="s">
        <v>105</v>
      </c>
      <c r="BE1" s="4" t="s">
        <v>106</v>
      </c>
      <c r="BF1" s="98" t="s">
        <v>107</v>
      </c>
      <c r="BG1" s="98" t="s">
        <v>108</v>
      </c>
      <c r="BH1" s="23" t="s">
        <v>109</v>
      </c>
      <c r="BI1" s="36" t="s">
        <v>110</v>
      </c>
      <c r="BJ1" s="22" t="s">
        <v>111</v>
      </c>
      <c r="BK1" s="36" t="s">
        <v>112</v>
      </c>
      <c r="BL1" s="96" t="s">
        <v>225</v>
      </c>
      <c r="BM1" s="96" t="s">
        <v>114</v>
      </c>
      <c r="BN1" s="96" t="s">
        <v>116</v>
      </c>
      <c r="BO1" s="96" t="s">
        <v>115</v>
      </c>
      <c r="BP1" s="96" t="s">
        <v>199</v>
      </c>
      <c r="BQ1" s="96" t="s">
        <v>114</v>
      </c>
      <c r="BR1" s="96" t="s">
        <v>116</v>
      </c>
      <c r="BS1" s="96" t="s">
        <v>115</v>
      </c>
      <c r="BT1" s="96" t="s">
        <v>212</v>
      </c>
      <c r="BU1" s="96" t="s">
        <v>114</v>
      </c>
      <c r="BV1" s="96" t="s">
        <v>116</v>
      </c>
      <c r="BW1" s="96" t="s">
        <v>115</v>
      </c>
      <c r="BX1" s="34" t="s">
        <v>205</v>
      </c>
      <c r="BY1" s="34" t="s">
        <v>204</v>
      </c>
      <c r="BZ1" s="34" t="s">
        <v>206</v>
      </c>
    </row>
    <row r="2" spans="1:78" x14ac:dyDescent="0.3">
      <c r="A2" s="37">
        <v>43910</v>
      </c>
      <c r="B2" s="38">
        <v>31</v>
      </c>
      <c r="D2" s="38">
        <v>495</v>
      </c>
      <c r="E2" s="38">
        <v>3</v>
      </c>
      <c r="F2" s="38">
        <v>8</v>
      </c>
      <c r="G2" s="38">
        <v>0</v>
      </c>
      <c r="I2" s="39">
        <v>19</v>
      </c>
      <c r="L2" s="42">
        <v>104</v>
      </c>
      <c r="O2" s="45">
        <v>248</v>
      </c>
      <c r="R2" s="42">
        <v>89</v>
      </c>
      <c r="AS2" s="38">
        <v>7200</v>
      </c>
      <c r="AX2" s="38">
        <v>434</v>
      </c>
      <c r="AY2" s="38" t="str">
        <f>_xlfn.CONCAT(YEAR(A2),"-W",_xlfn.ISOWEEKNUM(A2))</f>
        <v>2020-W12</v>
      </c>
      <c r="AZ2" s="48">
        <f>WEEKDAY(A2,2)</f>
        <v>5</v>
      </c>
    </row>
    <row r="3" spans="1:78" x14ac:dyDescent="0.3">
      <c r="A3" s="37">
        <v>43911</v>
      </c>
      <c r="B3" s="38">
        <v>35</v>
      </c>
      <c r="D3" s="38">
        <v>530</v>
      </c>
      <c r="E3" s="38">
        <v>4</v>
      </c>
      <c r="F3" s="38">
        <v>13</v>
      </c>
      <c r="G3" s="38">
        <v>18</v>
      </c>
      <c r="I3" s="39">
        <v>21</v>
      </c>
      <c r="L3" s="42">
        <v>112</v>
      </c>
      <c r="O3" s="45">
        <v>240</v>
      </c>
      <c r="R3" s="42">
        <v>97</v>
      </c>
      <c r="AS3" s="38">
        <v>8000</v>
      </c>
      <c r="AX3" s="38">
        <v>472</v>
      </c>
      <c r="AY3" s="38" t="str">
        <f t="shared" ref="AY3:AY75" si="0">_xlfn.CONCAT(YEAR(A3),"-W",_xlfn.ISOWEEKNUM(A3))</f>
        <v>2020-W12</v>
      </c>
      <c r="AZ3" s="48">
        <f t="shared" ref="AZ3:AZ75" si="1">WEEKDAY(A3,2)</f>
        <v>6</v>
      </c>
    </row>
    <row r="4" spans="1:78" ht="12.5" thickBot="1" x14ac:dyDescent="0.35">
      <c r="A4" s="37">
        <v>43912</v>
      </c>
      <c r="B4" s="51">
        <v>94</v>
      </c>
      <c r="C4" s="51"/>
      <c r="D4" s="51">
        <v>624</v>
      </c>
      <c r="E4" s="51">
        <v>2</v>
      </c>
      <c r="F4" s="51">
        <v>15</v>
      </c>
      <c r="G4" s="51">
        <v>34</v>
      </c>
      <c r="H4" s="134"/>
      <c r="I4" s="52">
        <v>24</v>
      </c>
      <c r="J4" s="53"/>
      <c r="K4" s="54"/>
      <c r="L4" s="55">
        <v>150</v>
      </c>
      <c r="M4" s="56"/>
      <c r="N4" s="57"/>
      <c r="O4" s="58">
        <v>286</v>
      </c>
      <c r="P4" s="59"/>
      <c r="Q4" s="60"/>
      <c r="R4" s="55">
        <v>117</v>
      </c>
      <c r="S4" s="56"/>
      <c r="T4" s="57"/>
      <c r="U4" s="52"/>
      <c r="V4" s="53"/>
      <c r="W4" s="54"/>
      <c r="X4" s="55"/>
      <c r="Y4" s="56"/>
      <c r="Z4" s="57"/>
      <c r="AA4" s="58"/>
      <c r="AB4" s="59"/>
      <c r="AC4" s="60"/>
      <c r="AD4" s="55"/>
      <c r="AE4" s="56"/>
      <c r="AF4" s="57"/>
      <c r="AG4" s="52"/>
      <c r="AH4" s="53"/>
      <c r="AI4" s="54"/>
      <c r="AJ4" s="55"/>
      <c r="AK4" s="56"/>
      <c r="AL4" s="57"/>
      <c r="AM4" s="58"/>
      <c r="AN4" s="59"/>
      <c r="AO4" s="60"/>
      <c r="AP4" s="55"/>
      <c r="AQ4" s="56"/>
      <c r="AR4" s="57"/>
      <c r="AS4" s="51">
        <v>8500</v>
      </c>
      <c r="AT4" s="51"/>
      <c r="AU4" s="51"/>
      <c r="AV4" s="51"/>
      <c r="AW4" s="51"/>
      <c r="AX4" s="51">
        <v>568</v>
      </c>
      <c r="AY4" s="51" t="str">
        <f t="shared" si="0"/>
        <v>2020-W12</v>
      </c>
      <c r="AZ4" s="61">
        <f t="shared" si="1"/>
        <v>7</v>
      </c>
      <c r="BA4" s="61"/>
      <c r="BB4" s="134">
        <v>175</v>
      </c>
    </row>
    <row r="5" spans="1:78" x14ac:dyDescent="0.3">
      <c r="A5" s="93">
        <v>43913</v>
      </c>
      <c r="B5" s="62">
        <v>71</v>
      </c>
      <c r="C5" s="62"/>
      <c r="D5" s="62">
        <v>695</v>
      </c>
      <c r="E5" s="62">
        <v>2</v>
      </c>
      <c r="F5" s="62">
        <v>17</v>
      </c>
      <c r="G5" s="62">
        <v>35</v>
      </c>
      <c r="H5" s="99"/>
      <c r="I5" s="63">
        <v>26</v>
      </c>
      <c r="J5" s="62"/>
      <c r="K5" s="64"/>
      <c r="L5" s="63">
        <v>168</v>
      </c>
      <c r="M5" s="62"/>
      <c r="N5" s="64"/>
      <c r="O5" s="63">
        <v>316</v>
      </c>
      <c r="P5" s="62"/>
      <c r="Q5" s="64"/>
      <c r="R5" s="63">
        <v>134</v>
      </c>
      <c r="S5" s="62"/>
      <c r="T5" s="64"/>
      <c r="U5" s="63"/>
      <c r="V5" s="62"/>
      <c r="W5" s="64"/>
      <c r="X5" s="63"/>
      <c r="Y5" s="62"/>
      <c r="Z5" s="64"/>
      <c r="AA5" s="63"/>
      <c r="AB5" s="62"/>
      <c r="AC5" s="64"/>
      <c r="AD5" s="63"/>
      <c r="AE5" s="62"/>
      <c r="AF5" s="64"/>
      <c r="AG5" s="63"/>
      <c r="AH5" s="62"/>
      <c r="AI5" s="64"/>
      <c r="AJ5" s="63"/>
      <c r="AK5" s="62"/>
      <c r="AL5" s="64"/>
      <c r="AM5" s="63"/>
      <c r="AN5" s="62"/>
      <c r="AO5" s="64"/>
      <c r="AP5" s="63"/>
      <c r="AQ5" s="62"/>
      <c r="AR5" s="64"/>
      <c r="AS5" s="62">
        <v>9000</v>
      </c>
      <c r="AT5" s="62"/>
      <c r="AU5" s="62"/>
      <c r="AV5" s="62"/>
      <c r="AW5" s="62"/>
      <c r="AX5" s="62">
        <v>644</v>
      </c>
      <c r="AY5" s="62" t="str">
        <f t="shared" si="0"/>
        <v>2020-W13</v>
      </c>
      <c r="AZ5" s="65">
        <f t="shared" si="1"/>
        <v>1</v>
      </c>
      <c r="BA5" s="65"/>
      <c r="BB5" s="99"/>
      <c r="BC5" s="65"/>
      <c r="BD5" s="65"/>
      <c r="BE5" s="65"/>
      <c r="BF5" s="99"/>
      <c r="BG5" s="99"/>
      <c r="BH5" s="65"/>
      <c r="BI5" s="65"/>
      <c r="BJ5" s="65"/>
      <c r="BK5" s="65"/>
      <c r="BL5" s="65"/>
      <c r="BM5" s="65"/>
      <c r="BN5" s="65"/>
      <c r="BO5" s="65"/>
    </row>
    <row r="6" spans="1:78" x14ac:dyDescent="0.3">
      <c r="A6" s="37">
        <v>43914</v>
      </c>
      <c r="B6" s="38">
        <v>48</v>
      </c>
      <c r="D6" s="38">
        <v>743</v>
      </c>
      <c r="E6" s="38">
        <v>3</v>
      </c>
      <c r="F6" s="38">
        <v>20</v>
      </c>
      <c r="G6" s="38">
        <v>45</v>
      </c>
      <c r="I6" s="39">
        <v>27</v>
      </c>
      <c r="L6" s="42">
        <v>181</v>
      </c>
      <c r="O6" s="45">
        <v>329</v>
      </c>
      <c r="R6" s="42">
        <v>140</v>
      </c>
      <c r="AS6" s="38">
        <v>9500</v>
      </c>
      <c r="AX6" s="38">
        <v>677</v>
      </c>
      <c r="AY6" s="38" t="str">
        <f t="shared" si="0"/>
        <v>2020-W13</v>
      </c>
      <c r="AZ6" s="48">
        <f t="shared" si="1"/>
        <v>2</v>
      </c>
    </row>
    <row r="7" spans="1:78" x14ac:dyDescent="0.3">
      <c r="A7" s="37">
        <v>43915</v>
      </c>
      <c r="B7" s="38">
        <v>92</v>
      </c>
      <c r="D7" s="38">
        <v>835</v>
      </c>
      <c r="E7" s="38">
        <v>2</v>
      </c>
      <c r="F7" s="38">
        <v>22</v>
      </c>
      <c r="G7" s="38">
        <v>53</v>
      </c>
      <c r="I7" s="39">
        <v>28</v>
      </c>
      <c r="L7" s="42">
        <v>210</v>
      </c>
      <c r="O7" s="45">
        <v>370</v>
      </c>
      <c r="R7" s="42">
        <v>161</v>
      </c>
      <c r="AS7" s="38">
        <v>10000</v>
      </c>
      <c r="AX7" s="38">
        <v>773</v>
      </c>
      <c r="AY7" s="38" t="str">
        <f t="shared" si="0"/>
        <v>2020-W13</v>
      </c>
      <c r="AZ7" s="48">
        <f t="shared" si="1"/>
        <v>3</v>
      </c>
    </row>
    <row r="8" spans="1:78" x14ac:dyDescent="0.3">
      <c r="A8" s="37">
        <v>43916</v>
      </c>
      <c r="B8" s="38">
        <v>57</v>
      </c>
      <c r="D8" s="38">
        <v>892</v>
      </c>
      <c r="E8" s="38">
        <v>5</v>
      </c>
      <c r="F8" s="38">
        <v>22</v>
      </c>
      <c r="G8" s="38">
        <v>54</v>
      </c>
      <c r="I8" s="39">
        <v>28</v>
      </c>
      <c r="L8" s="42">
        <v>210</v>
      </c>
      <c r="O8" s="45">
        <v>370</v>
      </c>
      <c r="R8" s="42">
        <v>161</v>
      </c>
      <c r="AS8" s="38">
        <v>11000</v>
      </c>
      <c r="AX8" s="38">
        <v>773</v>
      </c>
      <c r="AY8" s="38" t="str">
        <f t="shared" si="0"/>
        <v>2020-W13</v>
      </c>
      <c r="AZ8" s="48">
        <f t="shared" si="1"/>
        <v>4</v>
      </c>
    </row>
    <row r="9" spans="1:78" x14ac:dyDescent="0.3">
      <c r="A9" s="37">
        <v>43917</v>
      </c>
      <c r="B9" s="38">
        <v>74</v>
      </c>
      <c r="D9" s="38">
        <v>966</v>
      </c>
      <c r="E9" s="38">
        <v>1</v>
      </c>
      <c r="F9" s="38">
        <v>22</v>
      </c>
      <c r="G9" s="38">
        <v>65</v>
      </c>
      <c r="I9" s="39">
        <v>28</v>
      </c>
      <c r="L9" s="42">
        <v>210</v>
      </c>
      <c r="O9" s="45">
        <v>370</v>
      </c>
      <c r="R9" s="42">
        <v>161</v>
      </c>
      <c r="AS9" s="38">
        <v>13477</v>
      </c>
      <c r="AX9" s="38">
        <v>773</v>
      </c>
      <c r="AY9" s="38" t="str">
        <f t="shared" si="0"/>
        <v>2020-W13</v>
      </c>
      <c r="AZ9" s="48">
        <f t="shared" si="1"/>
        <v>5</v>
      </c>
    </row>
    <row r="10" spans="1:78" x14ac:dyDescent="0.3">
      <c r="A10" s="37">
        <v>43918</v>
      </c>
      <c r="B10" s="38">
        <v>95</v>
      </c>
      <c r="D10" s="38">
        <v>1061</v>
      </c>
      <c r="E10" s="38">
        <v>4</v>
      </c>
      <c r="F10" s="38">
        <v>22</v>
      </c>
      <c r="G10" s="38">
        <v>69</v>
      </c>
      <c r="I10" s="39">
        <v>28</v>
      </c>
      <c r="L10" s="42">
        <v>210</v>
      </c>
      <c r="O10" s="45">
        <v>370</v>
      </c>
      <c r="R10" s="42">
        <v>161</v>
      </c>
      <c r="AS10" s="38">
        <v>14363</v>
      </c>
      <c r="AX10" s="38">
        <v>773</v>
      </c>
      <c r="AY10" s="38" t="str">
        <f t="shared" si="0"/>
        <v>2020-W13</v>
      </c>
      <c r="AZ10" s="48">
        <f t="shared" si="1"/>
        <v>6</v>
      </c>
    </row>
    <row r="11" spans="1:78" ht="12.5" thickBot="1" x14ac:dyDescent="0.35">
      <c r="A11" s="37">
        <v>43919</v>
      </c>
      <c r="B11" s="51">
        <v>95</v>
      </c>
      <c r="C11" s="51"/>
      <c r="D11" s="51">
        <v>1156</v>
      </c>
      <c r="E11" s="51">
        <v>6</v>
      </c>
      <c r="F11" s="51">
        <v>38</v>
      </c>
      <c r="G11" s="51">
        <v>69</v>
      </c>
      <c r="H11" s="134"/>
      <c r="I11" s="52">
        <v>32</v>
      </c>
      <c r="J11" s="53"/>
      <c r="K11" s="54"/>
      <c r="L11" s="55">
        <v>292</v>
      </c>
      <c r="M11" s="56"/>
      <c r="N11" s="57"/>
      <c r="O11" s="58">
        <v>514</v>
      </c>
      <c r="P11" s="59"/>
      <c r="Q11" s="59"/>
      <c r="R11" s="66">
        <v>250</v>
      </c>
      <c r="S11" s="56"/>
      <c r="T11" s="57"/>
      <c r="U11" s="52"/>
      <c r="V11" s="53"/>
      <c r="W11" s="54"/>
      <c r="X11" s="55"/>
      <c r="Y11" s="56"/>
      <c r="Z11" s="57"/>
      <c r="AA11" s="58"/>
      <c r="AB11" s="59"/>
      <c r="AC11" s="60"/>
      <c r="AD11" s="55"/>
      <c r="AE11" s="56"/>
      <c r="AF11" s="57"/>
      <c r="AG11" s="52"/>
      <c r="AH11" s="53"/>
      <c r="AI11" s="54"/>
      <c r="AJ11" s="55"/>
      <c r="AK11" s="56"/>
      <c r="AL11" s="57"/>
      <c r="AM11" s="58"/>
      <c r="AN11" s="59"/>
      <c r="AO11" s="60"/>
      <c r="AP11" s="55"/>
      <c r="AQ11" s="56"/>
      <c r="AR11" s="57"/>
      <c r="AS11" s="51">
        <v>15151</v>
      </c>
      <c r="AT11" s="51"/>
      <c r="AU11" s="51"/>
      <c r="AV11" s="51"/>
      <c r="AW11" s="51"/>
      <c r="AX11" s="51">
        <v>1080</v>
      </c>
      <c r="AY11" s="51" t="str">
        <f t="shared" si="0"/>
        <v>2020-W13</v>
      </c>
      <c r="AZ11" s="61">
        <f t="shared" si="1"/>
        <v>7</v>
      </c>
      <c r="BA11" s="61">
        <v>5</v>
      </c>
      <c r="BB11" s="134">
        <v>315</v>
      </c>
      <c r="BI11" s="50">
        <f>(S11-S4)/(F11-F4)</f>
        <v>0</v>
      </c>
      <c r="BJ11" s="38">
        <f>SUM(E5:E11)*1000000/10718565</f>
        <v>2.1458096303003247</v>
      </c>
      <c r="BK11" s="50">
        <f>(D11-D4)/(AS11+AT11-AS4-AT4)</f>
        <v>7.9987971733573901E-2</v>
      </c>
      <c r="BL11" s="97">
        <f>(I11-I4)/(I11+L11+O11+R11-I4-L4-O4-R4)</f>
        <v>1.5655577299412915E-2</v>
      </c>
      <c r="BM11" s="97">
        <f>(L11-L4)/(I11+L11+O11+R11-I4-L4-O4-R4)</f>
        <v>0.27788649706457924</v>
      </c>
      <c r="BN11" s="97">
        <f>(O11-O4)/(I11+L11+O11+R11-I4-L4-O4-R4)</f>
        <v>0.44618395303326808</v>
      </c>
      <c r="BO11" s="97">
        <f>(R11-R4)/(I11+L11+O11+R11-I4-L4-O4-R4)</f>
        <v>0.26027397260273971</v>
      </c>
      <c r="BP11" s="97" t="e">
        <f>AVERAGE(K5:K11)/AVERAGE(G5:G11)</f>
        <v>#DIV/0!</v>
      </c>
      <c r="BQ11" s="97" t="e">
        <f>AVERAGE(N5:N11)/AVERAGE(G5:G11)</f>
        <v>#DIV/0!</v>
      </c>
      <c r="BR11" s="97" t="e">
        <f>AVERAGE(Q5:Q11)/AVERAGE(G5:G11)</f>
        <v>#DIV/0!</v>
      </c>
      <c r="BS11" s="97" t="e">
        <f>AVERAGE(T5:T11)/AVERAGE(G5:G11)</f>
        <v>#DIV/0!</v>
      </c>
      <c r="BT11" s="97" t="e">
        <f>(J11-J4)/(J11+M11+P11+S11-S4-P4-M4-J4)</f>
        <v>#DIV/0!</v>
      </c>
      <c r="BU11" s="97" t="e">
        <f>(M11-M4)/(J11+M11+P11+S11-S4-P4-M4-J4)</f>
        <v>#DIV/0!</v>
      </c>
      <c r="BV11" s="97" t="e">
        <f>(P11-P4)/(J11+M11+P11+S11-S4-P4-M4-J4)</f>
        <v>#DIV/0!</v>
      </c>
      <c r="BW11" s="97" t="e">
        <f>(S11-S4)/(J11+M11+P11+S11-S4-P4-M4-J4)</f>
        <v>#DIV/0!</v>
      </c>
      <c r="BX11" s="48">
        <f>SUM(BB5:BB11)</f>
        <v>315</v>
      </c>
      <c r="BY11" s="38">
        <f>F11-F4</f>
        <v>23</v>
      </c>
      <c r="BZ11" s="50"/>
    </row>
    <row r="12" spans="1:78" x14ac:dyDescent="0.3">
      <c r="A12" s="93">
        <v>43920</v>
      </c>
      <c r="B12" s="62">
        <v>56</v>
      </c>
      <c r="C12" s="62"/>
      <c r="D12" s="62">
        <v>1212</v>
      </c>
      <c r="E12" s="62">
        <v>5</v>
      </c>
      <c r="F12" s="62">
        <v>38</v>
      </c>
      <c r="G12" s="62">
        <v>72</v>
      </c>
      <c r="H12" s="99"/>
      <c r="I12" s="63">
        <v>32</v>
      </c>
      <c r="J12" s="62"/>
      <c r="K12" s="64"/>
      <c r="L12" s="63">
        <v>292</v>
      </c>
      <c r="M12" s="62"/>
      <c r="N12" s="64"/>
      <c r="O12" s="63">
        <v>514</v>
      </c>
      <c r="P12" s="62"/>
      <c r="Q12" s="64"/>
      <c r="R12" s="63">
        <v>250</v>
      </c>
      <c r="S12" s="62"/>
      <c r="T12" s="64"/>
      <c r="U12" s="63"/>
      <c r="V12" s="62"/>
      <c r="W12" s="64"/>
      <c r="X12" s="63"/>
      <c r="Y12" s="62"/>
      <c r="Z12" s="64"/>
      <c r="AA12" s="63"/>
      <c r="AB12" s="62"/>
      <c r="AC12" s="64"/>
      <c r="AD12" s="63"/>
      <c r="AE12" s="62"/>
      <c r="AF12" s="64"/>
      <c r="AG12" s="63"/>
      <c r="AH12" s="62"/>
      <c r="AI12" s="64"/>
      <c r="AJ12" s="63"/>
      <c r="AK12" s="62"/>
      <c r="AL12" s="64"/>
      <c r="AM12" s="63"/>
      <c r="AN12" s="62"/>
      <c r="AO12" s="64"/>
      <c r="AP12" s="63"/>
      <c r="AQ12" s="62"/>
      <c r="AR12" s="64"/>
      <c r="AS12" s="62">
        <v>15961</v>
      </c>
      <c r="AT12" s="62"/>
      <c r="AU12" s="62"/>
      <c r="AV12" s="62"/>
      <c r="AW12" s="62"/>
      <c r="AX12" s="62">
        <v>1080</v>
      </c>
      <c r="AY12" s="62" t="str">
        <f t="shared" si="0"/>
        <v>2020-W14</v>
      </c>
      <c r="AZ12" s="65">
        <f t="shared" si="1"/>
        <v>1</v>
      </c>
      <c r="BA12" s="65"/>
      <c r="BB12" s="99"/>
      <c r="BC12" s="65"/>
      <c r="BD12" s="65"/>
      <c r="BE12" s="65"/>
      <c r="BF12" s="99"/>
      <c r="BG12" s="99"/>
      <c r="BH12" s="65"/>
      <c r="BI12" s="65"/>
      <c r="BJ12" s="65"/>
      <c r="BK12" s="65"/>
      <c r="BL12" s="65"/>
      <c r="BM12" s="65"/>
      <c r="BN12" s="65"/>
      <c r="BO12" s="65"/>
    </row>
    <row r="13" spans="1:78" x14ac:dyDescent="0.3">
      <c r="A13" s="37">
        <v>43921</v>
      </c>
      <c r="B13" s="38">
        <v>102</v>
      </c>
      <c r="D13" s="38">
        <v>1314</v>
      </c>
      <c r="E13" s="38">
        <v>6</v>
      </c>
      <c r="F13" s="38">
        <v>38</v>
      </c>
      <c r="G13" s="38">
        <v>85</v>
      </c>
      <c r="I13" s="39">
        <v>32</v>
      </c>
      <c r="L13" s="42">
        <v>292</v>
      </c>
      <c r="O13" s="45">
        <v>514</v>
      </c>
      <c r="R13" s="42">
        <v>250</v>
      </c>
      <c r="AS13" s="38">
        <v>16732</v>
      </c>
      <c r="AX13" s="38">
        <v>1080</v>
      </c>
      <c r="AY13" s="38" t="str">
        <f t="shared" si="0"/>
        <v>2020-W14</v>
      </c>
      <c r="AZ13" s="48">
        <f t="shared" si="1"/>
        <v>2</v>
      </c>
    </row>
    <row r="14" spans="1:78" x14ac:dyDescent="0.3">
      <c r="A14" s="37">
        <v>43922</v>
      </c>
      <c r="B14" s="38">
        <v>101</v>
      </c>
      <c r="D14" s="38">
        <v>1415</v>
      </c>
      <c r="E14" s="38">
        <v>1</v>
      </c>
      <c r="F14" s="38">
        <v>38</v>
      </c>
      <c r="G14" s="38">
        <v>90</v>
      </c>
      <c r="I14" s="39">
        <v>32</v>
      </c>
      <c r="L14" s="42">
        <v>292</v>
      </c>
      <c r="O14" s="45">
        <v>514</v>
      </c>
      <c r="R14" s="42">
        <v>250</v>
      </c>
      <c r="AS14" s="38">
        <v>17350</v>
      </c>
      <c r="AX14" s="38">
        <v>1080</v>
      </c>
      <c r="AY14" s="38" t="str">
        <f t="shared" si="0"/>
        <v>2020-W14</v>
      </c>
      <c r="AZ14" s="48">
        <f t="shared" si="1"/>
        <v>3</v>
      </c>
    </row>
    <row r="15" spans="1:78" x14ac:dyDescent="0.3">
      <c r="A15" s="37">
        <v>43923</v>
      </c>
      <c r="B15" s="38">
        <v>129</v>
      </c>
      <c r="D15" s="38">
        <v>1544</v>
      </c>
      <c r="E15" s="38">
        <v>3</v>
      </c>
      <c r="F15" s="38">
        <v>38</v>
      </c>
      <c r="G15" s="38">
        <v>91</v>
      </c>
      <c r="I15" s="39">
        <v>32</v>
      </c>
      <c r="L15" s="42">
        <v>292</v>
      </c>
      <c r="O15" s="45">
        <v>514</v>
      </c>
      <c r="R15" s="42">
        <v>250</v>
      </c>
      <c r="AS15" s="38">
        <v>18844</v>
      </c>
      <c r="AX15" s="38">
        <v>1080</v>
      </c>
      <c r="AY15" s="38" t="str">
        <f t="shared" si="0"/>
        <v>2020-W14</v>
      </c>
      <c r="AZ15" s="48">
        <f t="shared" si="1"/>
        <v>4</v>
      </c>
    </row>
    <row r="16" spans="1:78" x14ac:dyDescent="0.3">
      <c r="A16" s="37">
        <v>43924</v>
      </c>
      <c r="B16" s="38">
        <v>69</v>
      </c>
      <c r="D16" s="38">
        <v>1613</v>
      </c>
      <c r="E16" s="38">
        <v>6</v>
      </c>
      <c r="F16" s="38">
        <v>59</v>
      </c>
      <c r="G16" s="38">
        <v>92</v>
      </c>
      <c r="I16" s="39">
        <v>43</v>
      </c>
      <c r="J16" s="40">
        <v>0</v>
      </c>
      <c r="K16" s="41">
        <v>0</v>
      </c>
      <c r="L16" s="42">
        <v>463</v>
      </c>
      <c r="M16" s="43">
        <v>1</v>
      </c>
      <c r="N16" s="44">
        <v>0</v>
      </c>
      <c r="O16" s="45">
        <v>686</v>
      </c>
      <c r="P16" s="46">
        <v>17</v>
      </c>
      <c r="Q16" s="47">
        <v>40</v>
      </c>
      <c r="R16" s="42">
        <v>320</v>
      </c>
      <c r="S16" s="43">
        <v>41</v>
      </c>
      <c r="T16" s="44">
        <v>52</v>
      </c>
      <c r="AS16" s="38">
        <v>22437</v>
      </c>
      <c r="AY16" s="38" t="str">
        <f t="shared" si="0"/>
        <v>2020-W14</v>
      </c>
      <c r="AZ16" s="48">
        <f t="shared" si="1"/>
        <v>5</v>
      </c>
    </row>
    <row r="17" spans="1:78" x14ac:dyDescent="0.3">
      <c r="A17" s="37">
        <v>43925</v>
      </c>
      <c r="B17" s="38">
        <v>60</v>
      </c>
      <c r="D17" s="38">
        <v>1673</v>
      </c>
      <c r="E17" s="38">
        <v>9</v>
      </c>
      <c r="F17" s="38">
        <v>68</v>
      </c>
      <c r="G17" s="38">
        <v>92</v>
      </c>
      <c r="I17" s="39">
        <v>45</v>
      </c>
      <c r="J17" s="40">
        <v>0</v>
      </c>
      <c r="K17" s="41">
        <v>0</v>
      </c>
      <c r="L17" s="42">
        <v>488</v>
      </c>
      <c r="M17" s="43">
        <v>1</v>
      </c>
      <c r="N17" s="44">
        <v>0</v>
      </c>
      <c r="O17" s="45">
        <v>712</v>
      </c>
      <c r="P17" s="46">
        <v>18</v>
      </c>
      <c r="Q17" s="47">
        <v>40</v>
      </c>
      <c r="R17" s="42">
        <v>331</v>
      </c>
      <c r="S17" s="43">
        <v>49</v>
      </c>
      <c r="T17" s="44">
        <v>51</v>
      </c>
      <c r="U17" s="39">
        <v>21</v>
      </c>
      <c r="V17" s="40">
        <v>0</v>
      </c>
      <c r="W17" s="41">
        <v>0</v>
      </c>
      <c r="X17" s="42">
        <v>238</v>
      </c>
      <c r="Y17" s="43">
        <v>1</v>
      </c>
      <c r="Z17" s="44">
        <v>0</v>
      </c>
      <c r="AA17" s="45">
        <v>399</v>
      </c>
      <c r="AB17" s="46">
        <v>17</v>
      </c>
      <c r="AC17" s="47">
        <v>28</v>
      </c>
      <c r="AD17" s="42">
        <v>193</v>
      </c>
      <c r="AE17" s="43">
        <v>31</v>
      </c>
      <c r="AF17" s="44">
        <v>44</v>
      </c>
      <c r="AG17" s="39">
        <v>24</v>
      </c>
      <c r="AH17" s="40">
        <v>0</v>
      </c>
      <c r="AI17" s="41">
        <v>0</v>
      </c>
      <c r="AJ17" s="42">
        <v>230</v>
      </c>
      <c r="AK17" s="43">
        <v>0</v>
      </c>
      <c r="AL17" s="44">
        <v>0</v>
      </c>
      <c r="AM17" s="45">
        <v>310</v>
      </c>
      <c r="AN17" s="46">
        <v>1</v>
      </c>
      <c r="AO17" s="47">
        <v>12</v>
      </c>
      <c r="AP17" s="42">
        <v>138</v>
      </c>
      <c r="AQ17" s="43">
        <v>18</v>
      </c>
      <c r="AR17" s="44">
        <v>7</v>
      </c>
      <c r="AS17" s="38">
        <v>23945</v>
      </c>
      <c r="AY17" s="38" t="str">
        <f t="shared" si="0"/>
        <v>2020-W14</v>
      </c>
      <c r="AZ17" s="48">
        <f t="shared" si="1"/>
        <v>6</v>
      </c>
    </row>
    <row r="18" spans="1:78" ht="12.5" thickBot="1" x14ac:dyDescent="0.35">
      <c r="A18" s="37">
        <v>43926</v>
      </c>
      <c r="B18" s="51">
        <v>62</v>
      </c>
      <c r="C18" s="51"/>
      <c r="D18" s="51">
        <v>1735</v>
      </c>
      <c r="E18" s="51">
        <v>5</v>
      </c>
      <c r="F18" s="51">
        <v>73</v>
      </c>
      <c r="G18" s="51">
        <v>93</v>
      </c>
      <c r="H18" s="134"/>
      <c r="I18" s="52">
        <v>48</v>
      </c>
      <c r="J18" s="53">
        <v>0</v>
      </c>
      <c r="K18" s="54">
        <v>0</v>
      </c>
      <c r="L18" s="55">
        <v>507</v>
      </c>
      <c r="M18" s="56">
        <v>1</v>
      </c>
      <c r="N18" s="57">
        <v>0</v>
      </c>
      <c r="O18" s="58">
        <v>739</v>
      </c>
      <c r="P18" s="59">
        <v>18</v>
      </c>
      <c r="Q18" s="59">
        <v>43</v>
      </c>
      <c r="R18" s="66">
        <v>345</v>
      </c>
      <c r="S18" s="56">
        <v>54</v>
      </c>
      <c r="T18" s="57">
        <v>50</v>
      </c>
      <c r="U18" s="52">
        <v>24</v>
      </c>
      <c r="V18" s="53">
        <v>0</v>
      </c>
      <c r="W18" s="54">
        <v>0</v>
      </c>
      <c r="X18" s="55">
        <v>247</v>
      </c>
      <c r="Y18" s="56">
        <v>1</v>
      </c>
      <c r="Z18" s="57">
        <v>0</v>
      </c>
      <c r="AA18" s="58">
        <v>416</v>
      </c>
      <c r="AB18" s="59">
        <v>17</v>
      </c>
      <c r="AC18" s="60">
        <v>31</v>
      </c>
      <c r="AD18" s="55">
        <v>201</v>
      </c>
      <c r="AE18" s="56">
        <v>34</v>
      </c>
      <c r="AF18" s="57">
        <v>43</v>
      </c>
      <c r="AG18" s="52">
        <v>24</v>
      </c>
      <c r="AH18" s="53">
        <v>0</v>
      </c>
      <c r="AI18" s="54">
        <v>0</v>
      </c>
      <c r="AJ18" s="55">
        <v>240</v>
      </c>
      <c r="AK18" s="56">
        <v>0</v>
      </c>
      <c r="AL18" s="57">
        <v>0</v>
      </c>
      <c r="AM18" s="58">
        <v>320</v>
      </c>
      <c r="AN18" s="59">
        <v>1</v>
      </c>
      <c r="AO18" s="60">
        <v>12</v>
      </c>
      <c r="AP18" s="55">
        <v>144</v>
      </c>
      <c r="AQ18" s="56">
        <v>20</v>
      </c>
      <c r="AR18" s="57">
        <v>7</v>
      </c>
      <c r="AS18" s="51">
        <v>25453</v>
      </c>
      <c r="AT18" s="51"/>
      <c r="AU18" s="51"/>
      <c r="AV18" s="51"/>
      <c r="AW18" s="51"/>
      <c r="AX18" s="51"/>
      <c r="AY18" s="51" t="str">
        <f t="shared" si="0"/>
        <v>2020-W14</v>
      </c>
      <c r="AZ18" s="61">
        <f t="shared" si="1"/>
        <v>7</v>
      </c>
      <c r="BA18" s="61">
        <v>10</v>
      </c>
      <c r="BB18" s="134">
        <v>171</v>
      </c>
      <c r="BI18" s="50">
        <f>(S18-S11)/(F18-F11)</f>
        <v>1.5428571428571429</v>
      </c>
      <c r="BJ18" s="38">
        <f>SUM(E12:E18)*1000000/10718565</f>
        <v>3.2653624808917985</v>
      </c>
      <c r="BK18" s="50">
        <f>(D18-D11)/(AS18+AT18-AS11-AT11)</f>
        <v>5.6202679091438557E-2</v>
      </c>
      <c r="BL18" s="97">
        <f>(I18-I11)/(I18+L18+O18+R18-I11-L11-O11-R11)</f>
        <v>2.9038112522686024E-2</v>
      </c>
      <c r="BM18" s="97">
        <f>(L18-L11)/(I18+L18+O18+R18-I11-L11-O11-R11)</f>
        <v>0.39019963702359345</v>
      </c>
      <c r="BN18" s="97">
        <f>(O18-O11)/(I18+L18+O18+R18-I11-L11-O11-R11)</f>
        <v>0.40834845735027225</v>
      </c>
      <c r="BO18" s="97">
        <f>(R18-R11)/(I18+L18+O18+R18-I11-L11-O11-R11)</f>
        <v>0.17241379310344829</v>
      </c>
      <c r="BP18" s="97">
        <f>AVERAGE(K12:K18)/AVERAGE(G12:G18)</f>
        <v>0</v>
      </c>
      <c r="BQ18" s="97">
        <f>AVERAGE(N12:N18)/AVERAGE(G12:G18)</f>
        <v>0</v>
      </c>
      <c r="BR18" s="97">
        <f>AVERAGE(Q12:Q18)/AVERAGE(G12:G18)</f>
        <v>0.46666666666666662</v>
      </c>
      <c r="BS18" s="97">
        <f>AVERAGE(T12:T18)/AVERAGE(G12:G18)</f>
        <v>0.58048780487804874</v>
      </c>
      <c r="BT18" s="97">
        <f>(J18-J11)/(J18+M18+P18+S18-S11-P11-M11-J11)</f>
        <v>0</v>
      </c>
      <c r="BU18" s="97">
        <f>(M18-M11)/(J18+M18+P18+S18-S11-P11-M11-J11)</f>
        <v>1.3698630136986301E-2</v>
      </c>
      <c r="BV18" s="97">
        <f>(P18-P11)/(J18+M18+P18+S18-S11-P11-M11-J11)</f>
        <v>0.24657534246575341</v>
      </c>
      <c r="BW18" s="97">
        <f>(S18-S11)/(J18+M18+P18+S18-S11-P11-M11-J11)</f>
        <v>0.73972602739726023</v>
      </c>
      <c r="BX18" s="48">
        <f>SUM(BB12:BB18)</f>
        <v>171</v>
      </c>
      <c r="BY18" s="38">
        <f>F18-F11</f>
        <v>35</v>
      </c>
      <c r="BZ18" s="50">
        <f>BY18/BX11</f>
        <v>0.1111111111111111</v>
      </c>
    </row>
    <row r="19" spans="1:78" x14ac:dyDescent="0.3">
      <c r="A19" s="93">
        <v>43927</v>
      </c>
      <c r="B19" s="62">
        <v>20</v>
      </c>
      <c r="C19" s="62"/>
      <c r="D19" s="62">
        <v>1755</v>
      </c>
      <c r="E19" s="62">
        <v>6</v>
      </c>
      <c r="F19" s="62">
        <v>79</v>
      </c>
      <c r="G19" s="65">
        <v>90</v>
      </c>
      <c r="H19" s="99"/>
      <c r="I19" s="63">
        <v>47</v>
      </c>
      <c r="J19" s="62">
        <v>0</v>
      </c>
      <c r="K19" s="64">
        <v>0</v>
      </c>
      <c r="L19" s="63">
        <v>519</v>
      </c>
      <c r="M19" s="62">
        <v>1</v>
      </c>
      <c r="N19" s="64">
        <v>0</v>
      </c>
      <c r="O19" s="63">
        <v>750</v>
      </c>
      <c r="P19" s="62">
        <v>20</v>
      </c>
      <c r="Q19" s="64">
        <v>41</v>
      </c>
      <c r="R19" s="63">
        <v>350</v>
      </c>
      <c r="S19" s="62">
        <v>58</v>
      </c>
      <c r="T19" s="64">
        <v>49</v>
      </c>
      <c r="U19" s="63">
        <v>23</v>
      </c>
      <c r="V19" s="62">
        <v>0</v>
      </c>
      <c r="W19" s="64">
        <v>0</v>
      </c>
      <c r="X19" s="63">
        <v>255</v>
      </c>
      <c r="Y19" s="62">
        <v>1</v>
      </c>
      <c r="Z19" s="64">
        <v>0</v>
      </c>
      <c r="AA19" s="63">
        <v>423</v>
      </c>
      <c r="AB19" s="62">
        <v>18</v>
      </c>
      <c r="AC19" s="64">
        <v>30</v>
      </c>
      <c r="AD19" s="63">
        <v>205</v>
      </c>
      <c r="AE19" s="62">
        <v>38</v>
      </c>
      <c r="AF19" s="64">
        <v>43</v>
      </c>
      <c r="AG19" s="63">
        <v>24</v>
      </c>
      <c r="AH19" s="62">
        <v>0</v>
      </c>
      <c r="AI19" s="64">
        <v>0</v>
      </c>
      <c r="AJ19" s="63">
        <v>244</v>
      </c>
      <c r="AK19" s="62">
        <v>0</v>
      </c>
      <c r="AL19" s="64">
        <v>0</v>
      </c>
      <c r="AM19" s="63">
        <v>324</v>
      </c>
      <c r="AN19" s="62">
        <v>2</v>
      </c>
      <c r="AO19" s="64">
        <v>11</v>
      </c>
      <c r="AP19" s="63">
        <v>145</v>
      </c>
      <c r="AQ19" s="62">
        <v>20</v>
      </c>
      <c r="AR19" s="64">
        <v>6</v>
      </c>
      <c r="AS19" s="62">
        <v>26193</v>
      </c>
      <c r="AT19" s="62"/>
      <c r="AU19" s="62"/>
      <c r="AV19" s="62"/>
      <c r="AW19" s="62"/>
      <c r="AX19" s="62"/>
      <c r="AY19" s="62" t="str">
        <f t="shared" si="0"/>
        <v>2020-W15</v>
      </c>
      <c r="AZ19" s="65">
        <f t="shared" si="1"/>
        <v>1</v>
      </c>
      <c r="BA19" s="65"/>
      <c r="BB19" s="99"/>
      <c r="BC19" s="65"/>
      <c r="BD19" s="65"/>
      <c r="BE19" s="65"/>
      <c r="BF19" s="99"/>
      <c r="BG19" s="99"/>
      <c r="BH19" s="65"/>
      <c r="BI19" s="65"/>
      <c r="BJ19" s="65"/>
      <c r="BK19" s="65"/>
      <c r="BL19" s="65"/>
      <c r="BM19" s="65"/>
      <c r="BN19" s="65"/>
      <c r="BO19" s="65"/>
    </row>
    <row r="20" spans="1:78" x14ac:dyDescent="0.3">
      <c r="A20" s="37">
        <v>43928</v>
      </c>
      <c r="B20" s="38">
        <v>77</v>
      </c>
      <c r="D20" s="38">
        <v>1832</v>
      </c>
      <c r="E20" s="38">
        <v>2</v>
      </c>
      <c r="F20" s="38">
        <v>81</v>
      </c>
      <c r="G20" s="48">
        <v>90</v>
      </c>
      <c r="I20" s="39">
        <v>48</v>
      </c>
      <c r="J20" s="40">
        <v>0</v>
      </c>
      <c r="K20" s="41">
        <v>0</v>
      </c>
      <c r="L20" s="42">
        <v>532</v>
      </c>
      <c r="M20" s="43">
        <v>1</v>
      </c>
      <c r="N20" s="44">
        <v>0</v>
      </c>
      <c r="O20" s="45">
        <v>790</v>
      </c>
      <c r="P20" s="46">
        <v>21</v>
      </c>
      <c r="Q20" s="47">
        <v>39</v>
      </c>
      <c r="R20" s="42">
        <v>367</v>
      </c>
      <c r="S20" s="43">
        <v>59</v>
      </c>
      <c r="T20" s="44">
        <v>51</v>
      </c>
      <c r="U20" s="39">
        <v>23</v>
      </c>
      <c r="V20" s="40">
        <v>0</v>
      </c>
      <c r="W20" s="41">
        <v>0</v>
      </c>
      <c r="X20" s="42">
        <v>263</v>
      </c>
      <c r="Y20" s="43">
        <v>1</v>
      </c>
      <c r="Z20" s="44">
        <v>0</v>
      </c>
      <c r="AA20" s="45">
        <v>445</v>
      </c>
      <c r="AB20" s="46">
        <v>19</v>
      </c>
      <c r="AC20" s="47">
        <v>27</v>
      </c>
      <c r="AD20" s="42">
        <v>217</v>
      </c>
      <c r="AE20" s="43">
        <v>38</v>
      </c>
      <c r="AF20" s="44">
        <v>45</v>
      </c>
      <c r="AG20" s="39">
        <v>25</v>
      </c>
      <c r="AH20" s="40">
        <v>0</v>
      </c>
      <c r="AI20" s="41">
        <v>0</v>
      </c>
      <c r="AJ20" s="42">
        <v>249</v>
      </c>
      <c r="AK20" s="43">
        <v>0</v>
      </c>
      <c r="AL20" s="44">
        <v>0</v>
      </c>
      <c r="AM20" s="45">
        <v>342</v>
      </c>
      <c r="AN20" s="46">
        <v>2</v>
      </c>
      <c r="AO20" s="47">
        <v>12</v>
      </c>
      <c r="AP20" s="42">
        <v>150</v>
      </c>
      <c r="AQ20" s="43">
        <v>21</v>
      </c>
      <c r="AR20" s="44">
        <v>6</v>
      </c>
      <c r="AS20" s="38">
        <v>28584</v>
      </c>
      <c r="AY20" s="38" t="str">
        <f t="shared" si="0"/>
        <v>2020-W15</v>
      </c>
      <c r="AZ20" s="48">
        <f t="shared" si="1"/>
        <v>2</v>
      </c>
    </row>
    <row r="21" spans="1:78" ht="12.5" thickBot="1" x14ac:dyDescent="0.35">
      <c r="A21" s="37">
        <v>43929</v>
      </c>
      <c r="B21" s="38">
        <v>52</v>
      </c>
      <c r="D21" s="38">
        <v>1884</v>
      </c>
      <c r="E21" s="38">
        <v>2</v>
      </c>
      <c r="F21" s="38">
        <v>83</v>
      </c>
      <c r="G21" s="48">
        <v>84</v>
      </c>
      <c r="I21" s="39">
        <v>50</v>
      </c>
      <c r="J21" s="40">
        <v>0</v>
      </c>
      <c r="K21" s="41">
        <v>0</v>
      </c>
      <c r="L21" s="42">
        <v>548</v>
      </c>
      <c r="M21" s="43">
        <v>1</v>
      </c>
      <c r="N21" s="44">
        <v>0</v>
      </c>
      <c r="O21" s="45">
        <v>817</v>
      </c>
      <c r="P21" s="46">
        <v>21</v>
      </c>
      <c r="Q21" s="47">
        <v>35</v>
      </c>
      <c r="R21" s="42">
        <v>383</v>
      </c>
      <c r="S21" s="43">
        <v>61</v>
      </c>
      <c r="T21" s="44">
        <v>49</v>
      </c>
      <c r="U21" s="39">
        <v>24</v>
      </c>
      <c r="V21" s="40">
        <v>0</v>
      </c>
      <c r="W21" s="41">
        <v>0</v>
      </c>
      <c r="X21" s="42">
        <v>305</v>
      </c>
      <c r="Y21" s="43">
        <v>1</v>
      </c>
      <c r="Z21" s="44">
        <v>0</v>
      </c>
      <c r="AA21" s="45">
        <v>473</v>
      </c>
      <c r="AB21" s="46">
        <v>19</v>
      </c>
      <c r="AC21" s="47">
        <v>23</v>
      </c>
      <c r="AD21" s="42">
        <v>225</v>
      </c>
      <c r="AE21" s="43">
        <v>40</v>
      </c>
      <c r="AF21" s="44">
        <v>44</v>
      </c>
      <c r="AG21" s="39">
        <v>26</v>
      </c>
      <c r="AH21" s="40">
        <v>0</v>
      </c>
      <c r="AI21" s="41">
        <v>0</v>
      </c>
      <c r="AJ21" s="42">
        <v>243</v>
      </c>
      <c r="AK21" s="43">
        <v>0</v>
      </c>
      <c r="AL21" s="44">
        <v>0</v>
      </c>
      <c r="AM21" s="45">
        <v>344</v>
      </c>
      <c r="AN21" s="46">
        <v>2</v>
      </c>
      <c r="AO21" s="47">
        <v>12</v>
      </c>
      <c r="AP21" s="42">
        <v>158</v>
      </c>
      <c r="AQ21" s="43">
        <v>21</v>
      </c>
      <c r="AR21" s="44">
        <v>5</v>
      </c>
      <c r="AS21" s="38">
        <v>32528</v>
      </c>
      <c r="AY21" s="38" t="str">
        <f t="shared" si="0"/>
        <v>2020-W15</v>
      </c>
      <c r="AZ21" s="48">
        <f t="shared" si="1"/>
        <v>3</v>
      </c>
    </row>
    <row r="22" spans="1:78" ht="12.5" thickBot="1" x14ac:dyDescent="0.35">
      <c r="A22" s="37">
        <v>43930</v>
      </c>
      <c r="B22" s="38">
        <v>71</v>
      </c>
      <c r="D22" s="38">
        <v>1955</v>
      </c>
      <c r="E22" s="38">
        <v>3</v>
      </c>
      <c r="F22" s="38">
        <v>86</v>
      </c>
      <c r="G22" s="48">
        <v>79</v>
      </c>
      <c r="I22" s="39">
        <v>51</v>
      </c>
      <c r="J22" s="40">
        <v>0</v>
      </c>
      <c r="K22" s="41">
        <v>0</v>
      </c>
      <c r="L22" s="42">
        <v>575</v>
      </c>
      <c r="M22" s="43">
        <v>1</v>
      </c>
      <c r="N22" s="44">
        <v>0</v>
      </c>
      <c r="O22" s="45">
        <v>850</v>
      </c>
      <c r="P22" s="46">
        <v>23</v>
      </c>
      <c r="Q22" s="47">
        <v>31</v>
      </c>
      <c r="R22" s="67">
        <v>397</v>
      </c>
      <c r="S22" s="68">
        <v>62</v>
      </c>
      <c r="T22" s="69">
        <v>48</v>
      </c>
      <c r="U22" s="39">
        <v>25</v>
      </c>
      <c r="V22" s="40">
        <v>0</v>
      </c>
      <c r="W22" s="41">
        <v>0</v>
      </c>
      <c r="X22" s="42">
        <v>321</v>
      </c>
      <c r="Y22" s="43">
        <v>1</v>
      </c>
      <c r="Z22" s="44">
        <v>0</v>
      </c>
      <c r="AA22" s="45">
        <v>490</v>
      </c>
      <c r="AB22" s="46">
        <v>21</v>
      </c>
      <c r="AC22" s="47">
        <v>21</v>
      </c>
      <c r="AD22" s="67">
        <v>234</v>
      </c>
      <c r="AE22" s="68">
        <v>41</v>
      </c>
      <c r="AF22" s="69">
        <v>43</v>
      </c>
      <c r="AG22" s="39">
        <v>26</v>
      </c>
      <c r="AH22" s="40">
        <v>0</v>
      </c>
      <c r="AI22" s="41">
        <v>0</v>
      </c>
      <c r="AJ22" s="42">
        <v>254</v>
      </c>
      <c r="AK22" s="43">
        <v>0</v>
      </c>
      <c r="AL22" s="44">
        <v>0</v>
      </c>
      <c r="AM22" s="45">
        <v>360</v>
      </c>
      <c r="AN22" s="46">
        <v>2</v>
      </c>
      <c r="AO22" s="47">
        <v>10</v>
      </c>
      <c r="AP22" s="67">
        <v>163</v>
      </c>
      <c r="AQ22" s="68">
        <v>21</v>
      </c>
      <c r="AR22" s="69">
        <v>5</v>
      </c>
      <c r="AS22" s="38">
        <v>33634</v>
      </c>
      <c r="AX22" s="70"/>
      <c r="AY22" s="38" t="str">
        <f t="shared" si="0"/>
        <v>2020-W15</v>
      </c>
      <c r="AZ22" s="48">
        <f t="shared" si="1"/>
        <v>4</v>
      </c>
      <c r="BA22" s="48">
        <v>28</v>
      </c>
    </row>
    <row r="23" spans="1:78" ht="12.5" thickBot="1" x14ac:dyDescent="0.35">
      <c r="A23" s="37">
        <v>43931</v>
      </c>
      <c r="B23" s="38">
        <v>56</v>
      </c>
      <c r="D23" s="38">
        <v>2011</v>
      </c>
      <c r="E23" s="38">
        <v>4</v>
      </c>
      <c r="F23" s="38">
        <v>90</v>
      </c>
      <c r="G23" s="48">
        <v>77</v>
      </c>
      <c r="I23" s="39">
        <v>66</v>
      </c>
      <c r="J23" s="40">
        <v>0</v>
      </c>
      <c r="K23" s="41">
        <v>0</v>
      </c>
      <c r="L23" s="42">
        <v>596</v>
      </c>
      <c r="M23" s="43">
        <v>1</v>
      </c>
      <c r="N23" s="44">
        <v>0</v>
      </c>
      <c r="O23" s="45">
        <v>867</v>
      </c>
      <c r="P23" s="46">
        <v>24</v>
      </c>
      <c r="Q23" s="47">
        <v>33</v>
      </c>
      <c r="R23" s="67">
        <v>408</v>
      </c>
      <c r="S23" s="68">
        <v>65</v>
      </c>
      <c r="T23" s="69">
        <v>44</v>
      </c>
      <c r="U23" s="39">
        <v>31</v>
      </c>
      <c r="V23" s="40">
        <v>0</v>
      </c>
      <c r="W23" s="41">
        <v>0</v>
      </c>
      <c r="X23" s="42">
        <v>331</v>
      </c>
      <c r="Y23" s="43">
        <v>1</v>
      </c>
      <c r="Z23" s="44">
        <v>0</v>
      </c>
      <c r="AA23" s="45">
        <v>501</v>
      </c>
      <c r="AB23" s="46">
        <v>21</v>
      </c>
      <c r="AC23" s="47">
        <v>24</v>
      </c>
      <c r="AD23" s="67">
        <v>244</v>
      </c>
      <c r="AE23" s="68">
        <v>42</v>
      </c>
      <c r="AF23" s="69">
        <v>40</v>
      </c>
      <c r="AG23" s="39">
        <v>35</v>
      </c>
      <c r="AH23" s="40">
        <v>0</v>
      </c>
      <c r="AI23" s="41">
        <v>0</v>
      </c>
      <c r="AJ23" s="42">
        <v>265</v>
      </c>
      <c r="AK23" s="43">
        <v>0</v>
      </c>
      <c r="AL23" s="44">
        <v>0</v>
      </c>
      <c r="AM23" s="45">
        <v>366</v>
      </c>
      <c r="AN23" s="46">
        <v>3</v>
      </c>
      <c r="AO23" s="47">
        <v>9</v>
      </c>
      <c r="AP23" s="67">
        <v>164</v>
      </c>
      <c r="AQ23" s="68">
        <v>23</v>
      </c>
      <c r="AR23" s="69">
        <v>4</v>
      </c>
      <c r="AS23" s="38">
        <v>35432</v>
      </c>
      <c r="AX23" s="70"/>
      <c r="AY23" s="38" t="str">
        <f t="shared" si="0"/>
        <v>2020-W15</v>
      </c>
      <c r="AZ23" s="48">
        <f t="shared" si="1"/>
        <v>5</v>
      </c>
    </row>
    <row r="24" spans="1:78" ht="12.5" thickBot="1" x14ac:dyDescent="0.35">
      <c r="A24" s="37">
        <v>43932</v>
      </c>
      <c r="B24" s="38">
        <v>72</v>
      </c>
      <c r="D24" s="38">
        <v>2081</v>
      </c>
      <c r="E24" s="38">
        <v>3</v>
      </c>
      <c r="F24" s="38">
        <v>93</v>
      </c>
      <c r="G24" s="48">
        <v>75</v>
      </c>
      <c r="I24" s="39">
        <v>69</v>
      </c>
      <c r="J24" s="40">
        <v>0</v>
      </c>
      <c r="K24" s="41">
        <v>0</v>
      </c>
      <c r="L24" s="42">
        <v>615</v>
      </c>
      <c r="M24" s="43">
        <v>1</v>
      </c>
      <c r="N24" s="44">
        <v>0</v>
      </c>
      <c r="O24" s="45">
        <v>892</v>
      </c>
      <c r="P24" s="46">
        <v>25</v>
      </c>
      <c r="Q24" s="47">
        <v>33</v>
      </c>
      <c r="R24" s="67">
        <v>426</v>
      </c>
      <c r="S24" s="68">
        <v>67</v>
      </c>
      <c r="T24" s="69">
        <v>42</v>
      </c>
      <c r="U24" s="39">
        <v>31</v>
      </c>
      <c r="V24" s="40">
        <v>0</v>
      </c>
      <c r="W24" s="41">
        <v>0</v>
      </c>
      <c r="X24" s="42">
        <v>340</v>
      </c>
      <c r="Y24" s="43">
        <v>1</v>
      </c>
      <c r="Z24" s="44">
        <v>0</v>
      </c>
      <c r="AA24" s="45">
        <v>514</v>
      </c>
      <c r="AB24" s="46">
        <v>22</v>
      </c>
      <c r="AC24" s="47">
        <v>22</v>
      </c>
      <c r="AD24" s="67">
        <v>256</v>
      </c>
      <c r="AE24" s="68">
        <v>44</v>
      </c>
      <c r="AF24" s="69">
        <v>39</v>
      </c>
      <c r="AG24" s="39">
        <v>38</v>
      </c>
      <c r="AH24" s="40">
        <v>0</v>
      </c>
      <c r="AI24" s="41">
        <v>0</v>
      </c>
      <c r="AJ24" s="42">
        <v>275</v>
      </c>
      <c r="AK24" s="43">
        <v>0</v>
      </c>
      <c r="AL24" s="44">
        <v>0</v>
      </c>
      <c r="AM24" s="45">
        <v>378</v>
      </c>
      <c r="AN24" s="46">
        <v>3</v>
      </c>
      <c r="AO24" s="47">
        <v>11</v>
      </c>
      <c r="AP24" s="67">
        <v>170</v>
      </c>
      <c r="AQ24" s="68">
        <v>23</v>
      </c>
      <c r="AR24" s="69">
        <v>3</v>
      </c>
      <c r="AS24" s="38">
        <v>37344</v>
      </c>
      <c r="AX24" s="70"/>
      <c r="AY24" s="38" t="str">
        <f t="shared" si="0"/>
        <v>2020-W15</v>
      </c>
      <c r="AZ24" s="48">
        <f t="shared" si="1"/>
        <v>6</v>
      </c>
    </row>
    <row r="25" spans="1:78" ht="12.5" thickBot="1" x14ac:dyDescent="0.35">
      <c r="A25" s="37">
        <v>43933</v>
      </c>
      <c r="B25" s="51">
        <v>33</v>
      </c>
      <c r="C25" s="51"/>
      <c r="D25" s="51">
        <v>2114</v>
      </c>
      <c r="E25" s="51">
        <v>5</v>
      </c>
      <c r="F25" s="51">
        <v>98</v>
      </c>
      <c r="G25" s="61">
        <v>76</v>
      </c>
      <c r="H25" s="134"/>
      <c r="I25" s="52">
        <v>69</v>
      </c>
      <c r="J25" s="53">
        <v>0</v>
      </c>
      <c r="K25" s="54">
        <v>0</v>
      </c>
      <c r="L25" s="55">
        <v>615</v>
      </c>
      <c r="M25" s="56">
        <v>1</v>
      </c>
      <c r="N25" s="57">
        <v>0</v>
      </c>
      <c r="O25" s="58">
        <v>900</v>
      </c>
      <c r="P25" s="59">
        <v>25</v>
      </c>
      <c r="Q25" s="59">
        <v>33</v>
      </c>
      <c r="R25" s="71">
        <v>434</v>
      </c>
      <c r="S25" s="72">
        <v>67</v>
      </c>
      <c r="T25" s="73">
        <v>42</v>
      </c>
      <c r="U25" s="52">
        <v>31</v>
      </c>
      <c r="V25" s="53">
        <v>0</v>
      </c>
      <c r="W25" s="54">
        <v>0</v>
      </c>
      <c r="X25" s="55">
        <v>340</v>
      </c>
      <c r="Y25" s="56">
        <v>1</v>
      </c>
      <c r="Z25" s="57">
        <v>0</v>
      </c>
      <c r="AA25" s="58">
        <v>514</v>
      </c>
      <c r="AB25" s="59">
        <v>22</v>
      </c>
      <c r="AC25" s="60">
        <v>22</v>
      </c>
      <c r="AD25" s="74">
        <v>256</v>
      </c>
      <c r="AE25" s="72">
        <v>44</v>
      </c>
      <c r="AF25" s="73">
        <v>39</v>
      </c>
      <c r="AG25" s="52">
        <v>38</v>
      </c>
      <c r="AH25" s="53">
        <v>0</v>
      </c>
      <c r="AI25" s="54">
        <v>0</v>
      </c>
      <c r="AJ25" s="55">
        <v>275</v>
      </c>
      <c r="AK25" s="56">
        <v>0</v>
      </c>
      <c r="AL25" s="57">
        <v>0</v>
      </c>
      <c r="AM25" s="58">
        <v>378</v>
      </c>
      <c r="AN25" s="59">
        <v>3</v>
      </c>
      <c r="AO25" s="60">
        <v>11</v>
      </c>
      <c r="AP25" s="74">
        <v>170</v>
      </c>
      <c r="AQ25" s="72">
        <v>23</v>
      </c>
      <c r="AR25" s="73">
        <v>3</v>
      </c>
      <c r="AS25" s="51">
        <v>42261</v>
      </c>
      <c r="AT25" s="51"/>
      <c r="AU25" s="51"/>
      <c r="AV25" s="51"/>
      <c r="AW25" s="51"/>
      <c r="AX25" s="75"/>
      <c r="AY25" s="51" t="str">
        <f t="shared" si="0"/>
        <v>2020-W15</v>
      </c>
      <c r="AZ25" s="61">
        <f t="shared" si="1"/>
        <v>7</v>
      </c>
      <c r="BA25" s="61">
        <v>15</v>
      </c>
      <c r="BB25" s="134">
        <v>107</v>
      </c>
      <c r="BI25" s="50">
        <f>(S25-S18)/(F25-F18)</f>
        <v>0.52</v>
      </c>
      <c r="BJ25" s="38">
        <f>SUM(E19:E25)*1000000/10718565</f>
        <v>2.3324017720655705</v>
      </c>
      <c r="BK25" s="50">
        <f>(D25-D18)/(AS25+AT25-AS18-AT18)</f>
        <v>2.2548786292241791E-2</v>
      </c>
      <c r="BL25" s="97">
        <f>(I25-I18)/(I25+L25+O25+R25-I18-L18-O18-R18)</f>
        <v>5.5408970976253295E-2</v>
      </c>
      <c r="BM25" s="97">
        <f>(L25-L18)/(I25+L25+O25+R25-I18-L18-O18-R18)</f>
        <v>0.28496042216358841</v>
      </c>
      <c r="BN25" s="97">
        <f>(O25-O18)/(I25+L25+O25+R25-I18-L18-O18-R18)</f>
        <v>0.42480211081794195</v>
      </c>
      <c r="BO25" s="97">
        <f>(R25-R18)/(I25+L25+O25+R25-I18-L18-O18-R18)</f>
        <v>0.23482849604221637</v>
      </c>
      <c r="BP25" s="97">
        <f>AVERAGE(K19:K25)/AVERAGE(G19:G25)</f>
        <v>0</v>
      </c>
      <c r="BQ25" s="97">
        <f>AVERAGE(N19:N25)/AVERAGE(G19:G25)</f>
        <v>0</v>
      </c>
      <c r="BR25" s="97">
        <f>AVERAGE(Q19:Q25)/AVERAGE(G19:G25)</f>
        <v>0.42907180385288968</v>
      </c>
      <c r="BS25" s="97">
        <f>AVERAGE(T19:T25)/AVERAGE(G19:G25)</f>
        <v>0.56917688266199651</v>
      </c>
      <c r="BT25" s="97">
        <f>(J25-J18)/(J25+M25+P25+S25-S18-P18-M18-J18)</f>
        <v>0</v>
      </c>
      <c r="BU25" s="97">
        <f>(M25-M18)/(J25+M25+P25+S25-S18-P18-M18-J18)</f>
        <v>0</v>
      </c>
      <c r="BV25" s="97">
        <f>(P25-P18)/(J25+M25+P25+S25-S18-P18-M18-J18)</f>
        <v>0.35</v>
      </c>
      <c r="BW25" s="97">
        <f>(S25-S18)/(J25+M25+P25+S25-S18-P18-M18-J18)</f>
        <v>0.65</v>
      </c>
      <c r="BX25" s="48">
        <f>SUM(BB19:BB25)</f>
        <v>107</v>
      </c>
      <c r="BY25" s="38">
        <f>F25-F18</f>
        <v>25</v>
      </c>
      <c r="BZ25" s="50">
        <f>BY25/BX18</f>
        <v>0.14619883040935672</v>
      </c>
    </row>
    <row r="26" spans="1:78" ht="12.5" thickBot="1" x14ac:dyDescent="0.35">
      <c r="A26" s="93">
        <v>43934</v>
      </c>
      <c r="B26" s="62">
        <v>31</v>
      </c>
      <c r="C26" s="62"/>
      <c r="D26" s="62">
        <v>2145</v>
      </c>
      <c r="E26" s="62">
        <v>1</v>
      </c>
      <c r="F26" s="62">
        <v>99</v>
      </c>
      <c r="G26" s="65">
        <v>73</v>
      </c>
      <c r="H26" s="99"/>
      <c r="I26" s="63">
        <v>72</v>
      </c>
      <c r="J26" s="62">
        <v>0</v>
      </c>
      <c r="K26" s="64">
        <v>1</v>
      </c>
      <c r="L26" s="63">
        <v>633</v>
      </c>
      <c r="M26" s="62">
        <v>1</v>
      </c>
      <c r="N26" s="64">
        <v>0</v>
      </c>
      <c r="O26" s="63">
        <v>913</v>
      </c>
      <c r="P26" s="62">
        <v>27</v>
      </c>
      <c r="Q26" s="64">
        <v>27</v>
      </c>
      <c r="R26" s="76">
        <v>447</v>
      </c>
      <c r="S26" s="77">
        <v>71</v>
      </c>
      <c r="T26" s="78">
        <v>45</v>
      </c>
      <c r="U26" s="63">
        <v>31</v>
      </c>
      <c r="V26" s="62">
        <v>0</v>
      </c>
      <c r="W26" s="64">
        <v>0</v>
      </c>
      <c r="X26" s="63">
        <v>348</v>
      </c>
      <c r="Y26" s="62">
        <v>1</v>
      </c>
      <c r="Z26" s="64">
        <v>0</v>
      </c>
      <c r="AA26" s="63">
        <v>525</v>
      </c>
      <c r="AB26" s="62">
        <v>24</v>
      </c>
      <c r="AC26" s="64">
        <v>17</v>
      </c>
      <c r="AD26" s="76">
        <v>263</v>
      </c>
      <c r="AE26" s="77">
        <v>48</v>
      </c>
      <c r="AF26" s="78">
        <v>40</v>
      </c>
      <c r="AG26" s="63">
        <v>41</v>
      </c>
      <c r="AH26" s="62">
        <v>0</v>
      </c>
      <c r="AI26" s="64">
        <v>1</v>
      </c>
      <c r="AJ26" s="63">
        <v>285</v>
      </c>
      <c r="AK26" s="62">
        <v>0</v>
      </c>
      <c r="AL26" s="64">
        <v>0</v>
      </c>
      <c r="AM26" s="63">
        <v>388</v>
      </c>
      <c r="AN26" s="62">
        <v>3</v>
      </c>
      <c r="AO26" s="64">
        <v>10</v>
      </c>
      <c r="AP26" s="76">
        <v>184</v>
      </c>
      <c r="AQ26" s="77">
        <v>23</v>
      </c>
      <c r="AR26" s="78">
        <v>5</v>
      </c>
      <c r="AS26" s="62">
        <v>43431</v>
      </c>
      <c r="AT26" s="62"/>
      <c r="AU26" s="62"/>
      <c r="AV26" s="62"/>
      <c r="AW26" s="62"/>
      <c r="AX26" s="79"/>
      <c r="AY26" s="62" t="str">
        <f t="shared" si="0"/>
        <v>2020-W16</v>
      </c>
      <c r="AZ26" s="65">
        <f t="shared" si="1"/>
        <v>1</v>
      </c>
      <c r="BA26" s="65">
        <v>16</v>
      </c>
      <c r="BB26" s="99"/>
      <c r="BC26" s="65"/>
      <c r="BD26" s="65"/>
      <c r="BE26" s="65"/>
      <c r="BF26" s="99"/>
      <c r="BG26" s="99"/>
      <c r="BH26" s="65"/>
      <c r="BI26" s="65"/>
      <c r="BJ26" s="65"/>
      <c r="BK26" s="65"/>
      <c r="BL26" s="65"/>
      <c r="BM26" s="65"/>
      <c r="BN26" s="65"/>
      <c r="BO26" s="65"/>
    </row>
    <row r="27" spans="1:78" x14ac:dyDescent="0.3">
      <c r="A27" s="37">
        <v>43935</v>
      </c>
      <c r="B27" s="38">
        <v>25</v>
      </c>
      <c r="D27" s="38">
        <v>2170</v>
      </c>
      <c r="E27" s="38">
        <v>2</v>
      </c>
      <c r="F27" s="38">
        <v>101</v>
      </c>
      <c r="G27" s="48">
        <v>76</v>
      </c>
      <c r="I27" s="39">
        <v>74</v>
      </c>
      <c r="J27" s="40">
        <v>0</v>
      </c>
      <c r="K27" s="41">
        <v>1</v>
      </c>
      <c r="L27" s="42">
        <v>641</v>
      </c>
      <c r="M27" s="43">
        <v>1</v>
      </c>
      <c r="N27" s="44">
        <v>0</v>
      </c>
      <c r="O27" s="45">
        <v>920</v>
      </c>
      <c r="P27" s="46">
        <v>27</v>
      </c>
      <c r="Q27" s="47">
        <v>28</v>
      </c>
      <c r="R27" s="42">
        <v>452</v>
      </c>
      <c r="S27" s="43">
        <v>73</v>
      </c>
      <c r="T27" s="44">
        <v>47</v>
      </c>
      <c r="U27" s="39">
        <v>33</v>
      </c>
      <c r="V27" s="40">
        <v>0</v>
      </c>
      <c r="W27" s="41">
        <v>0</v>
      </c>
      <c r="X27" s="42">
        <v>354</v>
      </c>
      <c r="Y27" s="43">
        <v>1</v>
      </c>
      <c r="Z27" s="44">
        <v>0</v>
      </c>
      <c r="AA27" s="45">
        <v>523</v>
      </c>
      <c r="AB27" s="46">
        <v>24</v>
      </c>
      <c r="AC27" s="47">
        <v>19</v>
      </c>
      <c r="AD27" s="42">
        <v>264</v>
      </c>
      <c r="AE27" s="43">
        <v>49</v>
      </c>
      <c r="AF27" s="44">
        <v>41</v>
      </c>
      <c r="AG27" s="39">
        <v>41</v>
      </c>
      <c r="AH27" s="40">
        <v>0</v>
      </c>
      <c r="AI27" s="41">
        <v>1</v>
      </c>
      <c r="AJ27" s="42">
        <v>287</v>
      </c>
      <c r="AK27" s="43">
        <v>0</v>
      </c>
      <c r="AL27" s="44">
        <v>0</v>
      </c>
      <c r="AM27" s="45">
        <v>397</v>
      </c>
      <c r="AN27" s="46">
        <v>3</v>
      </c>
      <c r="AO27" s="47">
        <v>9</v>
      </c>
      <c r="AP27" s="42">
        <v>188</v>
      </c>
      <c r="AQ27" s="43">
        <v>24</v>
      </c>
      <c r="AR27" s="44">
        <v>6</v>
      </c>
      <c r="AS27" s="38">
        <v>45798</v>
      </c>
      <c r="AY27" s="38" t="str">
        <f t="shared" si="0"/>
        <v>2020-W16</v>
      </c>
      <c r="AZ27" s="48">
        <f t="shared" si="1"/>
        <v>2</v>
      </c>
      <c r="BA27" s="48">
        <v>27</v>
      </c>
    </row>
    <row r="28" spans="1:78" x14ac:dyDescent="0.3">
      <c r="A28" s="37">
        <v>43936</v>
      </c>
      <c r="B28" s="38">
        <v>22</v>
      </c>
      <c r="D28" s="38">
        <v>2182</v>
      </c>
      <c r="E28" s="38">
        <v>1</v>
      </c>
      <c r="F28" s="38">
        <v>102</v>
      </c>
      <c r="G28" s="48">
        <v>72</v>
      </c>
      <c r="I28" s="39">
        <v>76</v>
      </c>
      <c r="J28" s="40">
        <v>0</v>
      </c>
      <c r="K28" s="41">
        <v>1</v>
      </c>
      <c r="L28" s="42">
        <v>646</v>
      </c>
      <c r="M28" s="43">
        <v>1</v>
      </c>
      <c r="N28" s="44">
        <v>0</v>
      </c>
      <c r="O28" s="45">
        <v>932</v>
      </c>
      <c r="P28" s="46">
        <v>27</v>
      </c>
      <c r="Q28" s="47">
        <v>28</v>
      </c>
      <c r="R28" s="42">
        <v>458</v>
      </c>
      <c r="S28" s="43">
        <v>74</v>
      </c>
      <c r="T28" s="44">
        <v>43</v>
      </c>
      <c r="U28" s="39">
        <v>35</v>
      </c>
      <c r="V28" s="40">
        <v>0</v>
      </c>
      <c r="W28" s="41">
        <v>0</v>
      </c>
      <c r="X28" s="42">
        <v>358</v>
      </c>
      <c r="Y28" s="43">
        <v>1</v>
      </c>
      <c r="Z28" s="44">
        <v>0</v>
      </c>
      <c r="AA28" s="45">
        <v>535</v>
      </c>
      <c r="AB28" s="46">
        <v>24</v>
      </c>
      <c r="AC28" s="47">
        <v>20</v>
      </c>
      <c r="AD28" s="42">
        <v>267</v>
      </c>
      <c r="AE28" s="43">
        <v>49</v>
      </c>
      <c r="AF28" s="44">
        <v>37</v>
      </c>
      <c r="AG28" s="39">
        <v>41</v>
      </c>
      <c r="AH28" s="40">
        <v>0</v>
      </c>
      <c r="AI28" s="41">
        <v>1</v>
      </c>
      <c r="AJ28" s="42">
        <v>288</v>
      </c>
      <c r="AK28" s="43">
        <v>0</v>
      </c>
      <c r="AL28" s="44">
        <v>0</v>
      </c>
      <c r="AM28" s="45">
        <v>397</v>
      </c>
      <c r="AN28" s="46">
        <v>3</v>
      </c>
      <c r="AO28" s="47">
        <v>8</v>
      </c>
      <c r="AP28" s="42">
        <v>191</v>
      </c>
      <c r="AQ28" s="43">
        <v>25</v>
      </c>
      <c r="AR28" s="44">
        <v>6</v>
      </c>
      <c r="AS28" s="38">
        <v>47389</v>
      </c>
      <c r="AY28" s="38" t="str">
        <f t="shared" si="0"/>
        <v>2020-W16</v>
      </c>
      <c r="AZ28" s="48">
        <f t="shared" si="1"/>
        <v>3</v>
      </c>
    </row>
    <row r="29" spans="1:78" x14ac:dyDescent="0.3">
      <c r="A29" s="37">
        <v>43937</v>
      </c>
      <c r="B29" s="38">
        <v>15</v>
      </c>
      <c r="D29" s="38">
        <v>2207</v>
      </c>
      <c r="E29" s="38">
        <v>3</v>
      </c>
      <c r="F29" s="38">
        <v>105</v>
      </c>
      <c r="G29" s="48">
        <v>69</v>
      </c>
      <c r="I29" s="39">
        <v>78</v>
      </c>
      <c r="J29" s="40">
        <v>0</v>
      </c>
      <c r="K29" s="41">
        <v>1</v>
      </c>
      <c r="L29" s="42">
        <v>656</v>
      </c>
      <c r="M29" s="43">
        <v>1</v>
      </c>
      <c r="N29" s="44">
        <v>0</v>
      </c>
      <c r="O29" s="45">
        <v>938</v>
      </c>
      <c r="P29" s="46">
        <v>28</v>
      </c>
      <c r="Q29" s="47">
        <v>27</v>
      </c>
      <c r="R29" s="42">
        <v>463</v>
      </c>
      <c r="S29" s="43">
        <v>76</v>
      </c>
      <c r="T29" s="44">
        <v>41</v>
      </c>
      <c r="U29" s="39">
        <v>35</v>
      </c>
      <c r="V29" s="40">
        <v>0</v>
      </c>
      <c r="W29" s="41">
        <v>0</v>
      </c>
      <c r="X29" s="42">
        <v>363</v>
      </c>
      <c r="Y29" s="43">
        <v>1</v>
      </c>
      <c r="Z29" s="44">
        <v>0</v>
      </c>
      <c r="AA29" s="45">
        <v>534</v>
      </c>
      <c r="AB29" s="46">
        <v>24</v>
      </c>
      <c r="AC29" s="47">
        <v>20</v>
      </c>
      <c r="AD29" s="42">
        <v>269</v>
      </c>
      <c r="AE29" s="43">
        <v>51</v>
      </c>
      <c r="AF29" s="44">
        <v>36</v>
      </c>
      <c r="AG29" s="39">
        <v>43</v>
      </c>
      <c r="AH29" s="40">
        <v>0</v>
      </c>
      <c r="AI29" s="41">
        <v>1</v>
      </c>
      <c r="AJ29" s="42">
        <v>293</v>
      </c>
      <c r="AK29" s="43">
        <v>0</v>
      </c>
      <c r="AL29" s="44">
        <v>0</v>
      </c>
      <c r="AM29" s="45">
        <v>404</v>
      </c>
      <c r="AN29" s="46">
        <v>4</v>
      </c>
      <c r="AO29" s="47">
        <v>7</v>
      </c>
      <c r="AP29" s="42">
        <v>194</v>
      </c>
      <c r="AQ29" s="43">
        <v>25</v>
      </c>
      <c r="AR29" s="44">
        <v>5</v>
      </c>
      <c r="AS29" s="38">
        <v>49390</v>
      </c>
      <c r="AY29" s="38" t="str">
        <f t="shared" si="0"/>
        <v>2020-W16</v>
      </c>
      <c r="AZ29" s="48">
        <f t="shared" si="1"/>
        <v>4</v>
      </c>
      <c r="BA29" s="48">
        <v>33</v>
      </c>
    </row>
    <row r="30" spans="1:78" x14ac:dyDescent="0.3">
      <c r="A30" s="37">
        <v>43938</v>
      </c>
      <c r="B30" s="38">
        <v>17</v>
      </c>
      <c r="D30" s="38">
        <v>2224</v>
      </c>
      <c r="E30" s="38">
        <v>3</v>
      </c>
      <c r="F30" s="38">
        <v>108</v>
      </c>
      <c r="G30" s="48">
        <v>71</v>
      </c>
      <c r="I30" s="39">
        <v>78</v>
      </c>
      <c r="J30" s="40">
        <v>0</v>
      </c>
      <c r="K30" s="41">
        <v>1</v>
      </c>
      <c r="L30" s="42">
        <v>661</v>
      </c>
      <c r="M30" s="43">
        <v>1</v>
      </c>
      <c r="N30" s="44">
        <v>0</v>
      </c>
      <c r="O30" s="45">
        <v>946</v>
      </c>
      <c r="P30" s="46">
        <v>28</v>
      </c>
      <c r="Q30" s="47">
        <v>27</v>
      </c>
      <c r="R30" s="42">
        <v>465</v>
      </c>
      <c r="S30" s="43">
        <v>79</v>
      </c>
      <c r="T30" s="44">
        <v>41</v>
      </c>
      <c r="U30" s="39">
        <v>34</v>
      </c>
      <c r="V30" s="40">
        <v>0</v>
      </c>
      <c r="W30" s="41">
        <v>0</v>
      </c>
      <c r="X30" s="42">
        <v>365</v>
      </c>
      <c r="Y30" s="43">
        <v>1</v>
      </c>
      <c r="Z30" s="44">
        <v>0</v>
      </c>
      <c r="AA30" s="45">
        <v>538</v>
      </c>
      <c r="AB30" s="46">
        <v>24</v>
      </c>
      <c r="AC30" s="47">
        <v>20</v>
      </c>
      <c r="AD30" s="42">
        <v>269</v>
      </c>
      <c r="AE30" s="43">
        <v>54</v>
      </c>
      <c r="AF30" s="44">
        <v>35</v>
      </c>
      <c r="AG30" s="39">
        <v>44</v>
      </c>
      <c r="AH30" s="40">
        <v>0</v>
      </c>
      <c r="AI30" s="41">
        <v>1</v>
      </c>
      <c r="AJ30" s="42">
        <v>296</v>
      </c>
      <c r="AK30" s="43">
        <v>0</v>
      </c>
      <c r="AL30" s="44">
        <v>0</v>
      </c>
      <c r="AM30" s="45">
        <v>408</v>
      </c>
      <c r="AN30" s="46">
        <v>4</v>
      </c>
      <c r="AO30" s="47">
        <v>7</v>
      </c>
      <c r="AP30" s="42">
        <v>196</v>
      </c>
      <c r="AQ30" s="43">
        <v>25</v>
      </c>
      <c r="AR30" s="44">
        <v>6</v>
      </c>
      <c r="AS30" s="38">
        <v>51645</v>
      </c>
      <c r="AY30" s="38" t="str">
        <f t="shared" si="0"/>
        <v>2020-W16</v>
      </c>
      <c r="AZ30" s="48">
        <f t="shared" si="1"/>
        <v>5</v>
      </c>
      <c r="BA30" s="48">
        <v>35</v>
      </c>
    </row>
    <row r="31" spans="1:78" x14ac:dyDescent="0.3">
      <c r="A31" s="37">
        <v>43939</v>
      </c>
      <c r="B31" s="38">
        <v>11</v>
      </c>
      <c r="D31" s="38">
        <v>2235</v>
      </c>
      <c r="E31" s="38">
        <v>2</v>
      </c>
      <c r="F31" s="38">
        <v>110</v>
      </c>
      <c r="G31" s="48">
        <v>67</v>
      </c>
      <c r="I31" s="39">
        <v>78</v>
      </c>
      <c r="J31" s="40">
        <v>0</v>
      </c>
      <c r="K31" s="41">
        <v>1</v>
      </c>
      <c r="L31" s="42">
        <v>668</v>
      </c>
      <c r="M31" s="43">
        <v>1</v>
      </c>
      <c r="N31" s="44">
        <v>0</v>
      </c>
      <c r="O31" s="45">
        <v>950</v>
      </c>
      <c r="P31" s="46">
        <v>29</v>
      </c>
      <c r="Q31" s="47">
        <v>25</v>
      </c>
      <c r="R31" s="42">
        <v>466</v>
      </c>
      <c r="S31" s="43">
        <v>80</v>
      </c>
      <c r="T31" s="44">
        <v>41</v>
      </c>
      <c r="U31" s="39">
        <v>34</v>
      </c>
      <c r="V31" s="40">
        <v>0</v>
      </c>
      <c r="W31" s="41">
        <v>0</v>
      </c>
      <c r="X31" s="42">
        <v>369</v>
      </c>
      <c r="Y31" s="43">
        <v>1</v>
      </c>
      <c r="Z31" s="44">
        <v>0</v>
      </c>
      <c r="AA31" s="45">
        <v>540</v>
      </c>
      <c r="AB31" s="46">
        <v>25</v>
      </c>
      <c r="AC31" s="47">
        <v>18</v>
      </c>
      <c r="AD31" s="42">
        <v>270</v>
      </c>
      <c r="AE31" s="43">
        <v>55</v>
      </c>
      <c r="AF31" s="44">
        <v>34</v>
      </c>
      <c r="AG31" s="39">
        <v>44</v>
      </c>
      <c r="AH31" s="40">
        <v>0</v>
      </c>
      <c r="AI31" s="41">
        <v>1</v>
      </c>
      <c r="AJ31" s="42">
        <v>299</v>
      </c>
      <c r="AK31" s="43">
        <v>0</v>
      </c>
      <c r="AL31" s="44">
        <v>0</v>
      </c>
      <c r="AM31" s="45">
        <v>410</v>
      </c>
      <c r="AN31" s="46">
        <v>4</v>
      </c>
      <c r="AO31" s="47">
        <v>7</v>
      </c>
      <c r="AP31" s="42">
        <v>196</v>
      </c>
      <c r="AQ31" s="43">
        <v>25</v>
      </c>
      <c r="AR31" s="44">
        <v>7</v>
      </c>
      <c r="AS31" s="38">
        <v>53290</v>
      </c>
      <c r="AY31" s="38" t="str">
        <f t="shared" si="0"/>
        <v>2020-W16</v>
      </c>
      <c r="AZ31" s="48">
        <f t="shared" si="1"/>
        <v>6</v>
      </c>
      <c r="BA31" s="48">
        <v>39</v>
      </c>
    </row>
    <row r="32" spans="1:78" ht="12.5" thickBot="1" x14ac:dyDescent="0.35">
      <c r="A32" s="37">
        <v>43940</v>
      </c>
      <c r="B32" s="51">
        <v>0</v>
      </c>
      <c r="C32" s="51"/>
      <c r="D32" s="51">
        <v>2235</v>
      </c>
      <c r="E32" s="51">
        <v>3</v>
      </c>
      <c r="F32" s="51">
        <v>110</v>
      </c>
      <c r="G32" s="61">
        <v>67</v>
      </c>
      <c r="H32" s="134"/>
      <c r="I32" s="52">
        <v>78</v>
      </c>
      <c r="J32" s="53">
        <v>0</v>
      </c>
      <c r="K32" s="54">
        <v>1</v>
      </c>
      <c r="L32" s="55">
        <v>668</v>
      </c>
      <c r="M32" s="56">
        <v>1</v>
      </c>
      <c r="N32" s="57">
        <v>0</v>
      </c>
      <c r="O32" s="58">
        <v>954</v>
      </c>
      <c r="P32" s="59">
        <v>29</v>
      </c>
      <c r="Q32" s="59">
        <v>25</v>
      </c>
      <c r="R32" s="66">
        <v>467</v>
      </c>
      <c r="S32" s="56">
        <v>80</v>
      </c>
      <c r="T32" s="57">
        <v>41</v>
      </c>
      <c r="U32" s="52">
        <v>34</v>
      </c>
      <c r="V32" s="53">
        <v>0</v>
      </c>
      <c r="W32" s="54">
        <v>0</v>
      </c>
      <c r="X32" s="55">
        <v>369</v>
      </c>
      <c r="Y32" s="56">
        <v>1</v>
      </c>
      <c r="Z32" s="57">
        <v>0</v>
      </c>
      <c r="AA32" s="58">
        <v>543</v>
      </c>
      <c r="AB32" s="59">
        <v>25</v>
      </c>
      <c r="AC32" s="60">
        <v>18</v>
      </c>
      <c r="AD32" s="55">
        <v>270</v>
      </c>
      <c r="AE32" s="56">
        <v>55</v>
      </c>
      <c r="AF32" s="57">
        <v>34</v>
      </c>
      <c r="AG32" s="52">
        <v>44</v>
      </c>
      <c r="AH32" s="53">
        <v>0</v>
      </c>
      <c r="AI32" s="54">
        <v>1</v>
      </c>
      <c r="AJ32" s="55">
        <v>299</v>
      </c>
      <c r="AK32" s="56">
        <v>0</v>
      </c>
      <c r="AL32" s="57">
        <v>0</v>
      </c>
      <c r="AM32" s="58">
        <v>411</v>
      </c>
      <c r="AN32" s="59">
        <v>4</v>
      </c>
      <c r="AO32" s="60">
        <v>7</v>
      </c>
      <c r="AP32" s="55">
        <v>196</v>
      </c>
      <c r="AQ32" s="56">
        <v>25</v>
      </c>
      <c r="AR32" s="57">
        <v>7</v>
      </c>
      <c r="AS32" s="51">
        <v>53290</v>
      </c>
      <c r="AT32" s="51"/>
      <c r="AU32" s="51"/>
      <c r="AV32" s="51"/>
      <c r="AW32" s="51"/>
      <c r="AX32" s="51"/>
      <c r="AY32" s="51" t="str">
        <f t="shared" si="0"/>
        <v>2020-W16</v>
      </c>
      <c r="AZ32" s="61">
        <f t="shared" si="1"/>
        <v>7</v>
      </c>
      <c r="BA32" s="61">
        <v>39</v>
      </c>
      <c r="BB32" s="134">
        <v>58</v>
      </c>
      <c r="BI32" s="50">
        <f>(S32-S25)/(F32-F25)</f>
        <v>1.0833333333333333</v>
      </c>
      <c r="BJ32" s="38">
        <f>SUM(E26:E32)*1000000/10718565</f>
        <v>1.3994410632393421</v>
      </c>
      <c r="BK32" s="50">
        <f>(D32-D25)/(AS32+AT32-AS25-AT25)</f>
        <v>1.0971076253513465E-2</v>
      </c>
      <c r="BL32" s="97">
        <f>(I32-I25)/(I32+L32+O32+R32-I25-L25-O25-R25)</f>
        <v>6.0402684563758392E-2</v>
      </c>
      <c r="BM32" s="97">
        <f>(L32-L25)/(I32+L32+O32+R32-I25-L25-O25-R25)</f>
        <v>0.35570469798657717</v>
      </c>
      <c r="BN32" s="97">
        <f>(O32-O25)/(I32+L32+O32+R32-I25-L25-O25-R25)</f>
        <v>0.36241610738255031</v>
      </c>
      <c r="BO32" s="97">
        <f>(R32-R25)/(I32+L32+O32+R32-I25-L25-O25-R25)</f>
        <v>0.22147651006711411</v>
      </c>
      <c r="BP32" s="97">
        <f>AVERAGE(K26:K32)/AVERAGE(G26:G32)</f>
        <v>1.4141414141414142E-2</v>
      </c>
      <c r="BQ32" s="97">
        <f>AVERAGE(N26:N32)/AVERAGE(G26:G32)</f>
        <v>0</v>
      </c>
      <c r="BR32" s="97">
        <f>AVERAGE(Q26:Q32)/AVERAGE(G26:G32)</f>
        <v>0.37777777777777782</v>
      </c>
      <c r="BS32" s="97">
        <f>AVERAGE(T26:T32)/AVERAGE(G26:G32)</f>
        <v>0.60404040404040416</v>
      </c>
      <c r="BT32" s="97">
        <f>(J32-J25)/(J32+M32+P32+S32-S25-P25-M25-J25)</f>
        <v>0</v>
      </c>
      <c r="BU32" s="97">
        <f>(M32-M25)/(J32+M32+P32+S32-S25-P25-M25-J25)</f>
        <v>0</v>
      </c>
      <c r="BV32" s="97">
        <f>(P32-P25)/(J32+M32+P32+S32-S25-P25-M25-J25)</f>
        <v>0.23529411764705882</v>
      </c>
      <c r="BW32" s="97">
        <f>(S32-S25)/(J32+M32+P32+S32-S25-P25-M25-J25)</f>
        <v>0.76470588235294112</v>
      </c>
      <c r="BX32" s="48">
        <f>SUM(BB26:BB32)</f>
        <v>58</v>
      </c>
      <c r="BY32" s="38">
        <f>F32-F25</f>
        <v>12</v>
      </c>
      <c r="BZ32" s="50">
        <f>BY32/BX25</f>
        <v>0.11214953271028037</v>
      </c>
    </row>
    <row r="33" spans="1:78" x14ac:dyDescent="0.3">
      <c r="A33" s="93">
        <v>43941</v>
      </c>
      <c r="B33" s="62">
        <v>10</v>
      </c>
      <c r="C33" s="62"/>
      <c r="D33" s="62">
        <v>2245</v>
      </c>
      <c r="E33" s="62">
        <v>3</v>
      </c>
      <c r="F33" s="62">
        <v>116</v>
      </c>
      <c r="G33" s="65">
        <v>61</v>
      </c>
      <c r="H33" s="99"/>
      <c r="I33" s="63">
        <v>78</v>
      </c>
      <c r="J33" s="62">
        <v>0</v>
      </c>
      <c r="K33" s="64">
        <v>1</v>
      </c>
      <c r="L33" s="63">
        <v>670</v>
      </c>
      <c r="M33" s="62">
        <v>1</v>
      </c>
      <c r="N33" s="64">
        <v>0</v>
      </c>
      <c r="O33" s="63">
        <v>957</v>
      </c>
      <c r="P33" s="62">
        <v>29</v>
      </c>
      <c r="Q33" s="64">
        <v>23</v>
      </c>
      <c r="R33" s="63">
        <v>469</v>
      </c>
      <c r="S33" s="62">
        <v>86</v>
      </c>
      <c r="T33" s="64">
        <v>36</v>
      </c>
      <c r="U33" s="63">
        <v>34</v>
      </c>
      <c r="V33" s="62">
        <v>0</v>
      </c>
      <c r="W33" s="64">
        <v>0</v>
      </c>
      <c r="X33" s="63">
        <v>370</v>
      </c>
      <c r="Y33" s="62">
        <v>1</v>
      </c>
      <c r="Z33" s="64">
        <v>0</v>
      </c>
      <c r="AA33" s="63">
        <v>545</v>
      </c>
      <c r="AB33" s="62">
        <v>25</v>
      </c>
      <c r="AC33" s="64">
        <v>16</v>
      </c>
      <c r="AD33" s="63">
        <v>270</v>
      </c>
      <c r="AE33" s="62">
        <v>60</v>
      </c>
      <c r="AF33" s="64">
        <v>30</v>
      </c>
      <c r="AG33" s="63">
        <v>44</v>
      </c>
      <c r="AH33" s="62">
        <v>0</v>
      </c>
      <c r="AI33" s="64">
        <v>1</v>
      </c>
      <c r="AJ33" s="63">
        <v>300</v>
      </c>
      <c r="AK33" s="62">
        <v>0</v>
      </c>
      <c r="AL33" s="64">
        <v>0</v>
      </c>
      <c r="AM33" s="63">
        <v>412</v>
      </c>
      <c r="AN33" s="62">
        <v>4</v>
      </c>
      <c r="AO33" s="64">
        <v>7</v>
      </c>
      <c r="AP33" s="63">
        <v>199</v>
      </c>
      <c r="AQ33" s="62">
        <v>26</v>
      </c>
      <c r="AR33" s="64">
        <v>6</v>
      </c>
      <c r="AS33" s="62">
        <v>54344</v>
      </c>
      <c r="AT33" s="62"/>
      <c r="AU33" s="62"/>
      <c r="AV33" s="62"/>
      <c r="AW33" s="62"/>
      <c r="AX33" s="62"/>
      <c r="AY33" s="62" t="str">
        <f t="shared" si="0"/>
        <v>2020-W17</v>
      </c>
      <c r="AZ33" s="65">
        <f t="shared" si="1"/>
        <v>1</v>
      </c>
      <c r="BA33" s="65">
        <v>44</v>
      </c>
      <c r="BB33" s="99"/>
      <c r="BC33" s="65"/>
      <c r="BD33" s="65"/>
      <c r="BE33" s="65"/>
      <c r="BF33" s="99"/>
      <c r="BG33" s="99"/>
      <c r="BH33" s="65"/>
      <c r="BI33" s="65"/>
      <c r="BJ33" s="65"/>
      <c r="BK33" s="65"/>
      <c r="BL33" s="65"/>
      <c r="BM33" s="65"/>
      <c r="BN33" s="65"/>
      <c r="BO33" s="65"/>
    </row>
    <row r="34" spans="1:78" x14ac:dyDescent="0.3">
      <c r="A34" s="37">
        <v>43942</v>
      </c>
      <c r="B34" s="38">
        <v>156</v>
      </c>
      <c r="D34" s="38">
        <v>2401</v>
      </c>
      <c r="E34" s="38">
        <v>5</v>
      </c>
      <c r="F34" s="38">
        <v>121</v>
      </c>
      <c r="G34" s="48">
        <v>59</v>
      </c>
      <c r="I34" s="39">
        <v>79</v>
      </c>
      <c r="J34" s="40">
        <v>0</v>
      </c>
      <c r="K34" s="41">
        <v>1</v>
      </c>
      <c r="L34" s="42">
        <v>675</v>
      </c>
      <c r="M34" s="43">
        <v>2</v>
      </c>
      <c r="N34" s="44">
        <v>0</v>
      </c>
      <c r="O34" s="45">
        <v>961</v>
      </c>
      <c r="P34" s="46">
        <v>29</v>
      </c>
      <c r="Q34" s="47">
        <v>24</v>
      </c>
      <c r="R34" s="42">
        <v>469</v>
      </c>
      <c r="S34" s="43">
        <v>90</v>
      </c>
      <c r="T34" s="44">
        <v>34</v>
      </c>
      <c r="U34" s="39">
        <v>35</v>
      </c>
      <c r="V34" s="40">
        <v>0</v>
      </c>
      <c r="W34" s="41">
        <v>0</v>
      </c>
      <c r="X34" s="42">
        <v>373</v>
      </c>
      <c r="Y34" s="43">
        <v>2</v>
      </c>
      <c r="Z34" s="44">
        <v>0</v>
      </c>
      <c r="AA34" s="45">
        <v>545</v>
      </c>
      <c r="AB34" s="46">
        <v>25</v>
      </c>
      <c r="AC34" s="47">
        <v>16</v>
      </c>
      <c r="AD34" s="42">
        <v>271</v>
      </c>
      <c r="AE34" s="43">
        <v>62</v>
      </c>
      <c r="AF34" s="44">
        <v>27</v>
      </c>
      <c r="AG34" s="39">
        <v>44</v>
      </c>
      <c r="AH34" s="40">
        <v>0</v>
      </c>
      <c r="AI34" s="41">
        <v>1</v>
      </c>
      <c r="AJ34" s="42">
        <v>302</v>
      </c>
      <c r="AK34" s="43">
        <v>0</v>
      </c>
      <c r="AL34" s="44">
        <v>0</v>
      </c>
      <c r="AM34" s="45">
        <v>416</v>
      </c>
      <c r="AN34" s="46">
        <v>4</v>
      </c>
      <c r="AO34" s="47">
        <v>8</v>
      </c>
      <c r="AP34" s="42">
        <v>198</v>
      </c>
      <c r="AQ34" s="43">
        <v>28</v>
      </c>
      <c r="AR34" s="44">
        <v>7</v>
      </c>
      <c r="AS34" s="38">
        <v>55666</v>
      </c>
      <c r="AY34" s="38" t="str">
        <f t="shared" si="0"/>
        <v>2020-W17</v>
      </c>
      <c r="AZ34" s="48">
        <f t="shared" si="1"/>
        <v>2</v>
      </c>
      <c r="BA34" s="48">
        <v>46</v>
      </c>
    </row>
    <row r="35" spans="1:78" x14ac:dyDescent="0.3">
      <c r="A35" s="37">
        <v>43943</v>
      </c>
      <c r="B35" s="38">
        <v>7</v>
      </c>
      <c r="D35" s="38">
        <v>2408</v>
      </c>
      <c r="E35" s="38">
        <v>0</v>
      </c>
      <c r="F35" s="38">
        <v>151</v>
      </c>
      <c r="G35" s="48">
        <v>55</v>
      </c>
      <c r="I35" s="39">
        <v>78</v>
      </c>
      <c r="J35" s="40">
        <v>0</v>
      </c>
      <c r="K35" s="41">
        <v>1</v>
      </c>
      <c r="L35" s="42">
        <v>681</v>
      </c>
      <c r="M35" s="43">
        <v>2</v>
      </c>
      <c r="N35" s="44">
        <v>0</v>
      </c>
      <c r="O35" s="45">
        <v>964</v>
      </c>
      <c r="P35" s="46">
        <v>29</v>
      </c>
      <c r="Q35" s="47">
        <v>24</v>
      </c>
      <c r="R35" s="42">
        <v>473</v>
      </c>
      <c r="S35" s="43">
        <v>90</v>
      </c>
      <c r="T35" s="44">
        <v>30</v>
      </c>
      <c r="U35" s="39">
        <v>35</v>
      </c>
      <c r="V35" s="40">
        <v>0</v>
      </c>
      <c r="W35" s="41">
        <v>0</v>
      </c>
      <c r="X35" s="42">
        <v>377</v>
      </c>
      <c r="Y35" s="43">
        <v>2</v>
      </c>
      <c r="Z35" s="44">
        <v>0</v>
      </c>
      <c r="AA35" s="45">
        <v>546</v>
      </c>
      <c r="AB35" s="46">
        <v>25</v>
      </c>
      <c r="AC35" s="47">
        <v>16</v>
      </c>
      <c r="AD35" s="42">
        <v>272</v>
      </c>
      <c r="AE35" s="43">
        <v>62</v>
      </c>
      <c r="AF35" s="44">
        <v>24</v>
      </c>
      <c r="AG35" s="39">
        <v>43</v>
      </c>
      <c r="AH35" s="40">
        <v>0</v>
      </c>
      <c r="AI35" s="41">
        <v>1</v>
      </c>
      <c r="AJ35" s="42">
        <v>304</v>
      </c>
      <c r="AK35" s="43">
        <v>0</v>
      </c>
      <c r="AL35" s="44">
        <v>0</v>
      </c>
      <c r="AM35" s="45">
        <v>418</v>
      </c>
      <c r="AN35" s="46">
        <v>4</v>
      </c>
      <c r="AO35" s="47">
        <v>8</v>
      </c>
      <c r="AP35" s="42">
        <v>201</v>
      </c>
      <c r="AQ35" s="43">
        <v>28</v>
      </c>
      <c r="AR35" s="44">
        <v>4</v>
      </c>
      <c r="AS35" s="38">
        <v>56944</v>
      </c>
      <c r="AY35" s="38" t="str">
        <f t="shared" si="0"/>
        <v>2020-W17</v>
      </c>
      <c r="AZ35" s="48">
        <f t="shared" si="1"/>
        <v>3</v>
      </c>
      <c r="BA35" s="48">
        <v>51</v>
      </c>
    </row>
    <row r="36" spans="1:78" s="82" customFormat="1" x14ac:dyDescent="0.3">
      <c r="A36" s="37">
        <v>43944</v>
      </c>
      <c r="B36" s="80">
        <v>55</v>
      </c>
      <c r="C36" s="80"/>
      <c r="D36" s="80">
        <v>2463</v>
      </c>
      <c r="E36" s="80">
        <v>4</v>
      </c>
      <c r="F36" s="81">
        <v>125</v>
      </c>
      <c r="G36" s="82">
        <v>52</v>
      </c>
      <c r="H36" s="86"/>
      <c r="I36" s="83">
        <v>80</v>
      </c>
      <c r="J36" s="84">
        <v>0</v>
      </c>
      <c r="K36" s="85">
        <v>1</v>
      </c>
      <c r="L36" s="83">
        <v>694</v>
      </c>
      <c r="M36" s="84">
        <v>2</v>
      </c>
      <c r="N36" s="85">
        <v>0</v>
      </c>
      <c r="O36" s="83">
        <v>984</v>
      </c>
      <c r="P36" s="84">
        <v>30</v>
      </c>
      <c r="Q36" s="85">
        <v>25</v>
      </c>
      <c r="R36" s="83">
        <v>490</v>
      </c>
      <c r="S36" s="84">
        <v>93</v>
      </c>
      <c r="T36" s="85">
        <v>26</v>
      </c>
      <c r="U36" s="83">
        <v>35</v>
      </c>
      <c r="V36" s="84">
        <v>0</v>
      </c>
      <c r="W36" s="85">
        <v>0</v>
      </c>
      <c r="X36" s="83">
        <v>385</v>
      </c>
      <c r="Y36" s="84">
        <v>2</v>
      </c>
      <c r="Z36" s="85">
        <v>0</v>
      </c>
      <c r="AA36" s="83">
        <v>555</v>
      </c>
      <c r="AB36" s="84">
        <v>26</v>
      </c>
      <c r="AC36" s="85">
        <v>17</v>
      </c>
      <c r="AD36" s="83">
        <v>281</v>
      </c>
      <c r="AE36" s="84">
        <v>65</v>
      </c>
      <c r="AF36" s="85">
        <v>20</v>
      </c>
      <c r="AG36" s="83">
        <v>45</v>
      </c>
      <c r="AH36" s="84">
        <v>0</v>
      </c>
      <c r="AI36" s="85">
        <v>1</v>
      </c>
      <c r="AJ36" s="83">
        <v>309</v>
      </c>
      <c r="AK36" s="84">
        <v>0</v>
      </c>
      <c r="AL36" s="85">
        <v>0</v>
      </c>
      <c r="AM36" s="83">
        <v>429</v>
      </c>
      <c r="AN36" s="84">
        <v>4</v>
      </c>
      <c r="AO36" s="85">
        <v>8</v>
      </c>
      <c r="AP36" s="83">
        <v>209</v>
      </c>
      <c r="AQ36" s="84">
        <v>28</v>
      </c>
      <c r="AR36" s="85">
        <v>6</v>
      </c>
      <c r="AS36" s="80">
        <v>59241</v>
      </c>
      <c r="AT36" s="80"/>
      <c r="AU36" s="38"/>
      <c r="AV36" s="80"/>
      <c r="AW36" s="80"/>
      <c r="AX36" s="80"/>
      <c r="AY36" s="38" t="str">
        <f t="shared" si="0"/>
        <v>2020-W17</v>
      </c>
      <c r="AZ36" s="48">
        <f t="shared" si="1"/>
        <v>4</v>
      </c>
      <c r="BA36" s="48">
        <v>57</v>
      </c>
      <c r="BB36" s="49"/>
      <c r="BD36" s="86"/>
      <c r="BF36" s="86"/>
      <c r="BG36" s="86"/>
      <c r="BI36" s="87"/>
      <c r="BJ36" s="80"/>
      <c r="BK36" s="87"/>
      <c r="BL36" s="97"/>
      <c r="BM36" s="97"/>
      <c r="BN36" s="48"/>
      <c r="BO36" s="48"/>
      <c r="BP36" s="113"/>
      <c r="BQ36" s="113"/>
      <c r="BR36" s="113"/>
      <c r="BS36" s="113"/>
      <c r="BT36" s="113"/>
      <c r="BU36" s="113"/>
      <c r="BV36" s="113"/>
      <c r="BW36" s="113"/>
    </row>
    <row r="37" spans="1:78" x14ac:dyDescent="0.3">
      <c r="A37" s="37">
        <v>43945</v>
      </c>
      <c r="B37" s="38">
        <v>27</v>
      </c>
      <c r="D37" s="38">
        <v>2490</v>
      </c>
      <c r="E37" s="38">
        <v>5</v>
      </c>
      <c r="F37" s="38">
        <v>130</v>
      </c>
      <c r="G37" s="48">
        <v>48</v>
      </c>
      <c r="I37" s="39">
        <v>82</v>
      </c>
      <c r="J37" s="40">
        <v>0</v>
      </c>
      <c r="K37" s="41">
        <v>1</v>
      </c>
      <c r="L37" s="42">
        <v>703</v>
      </c>
      <c r="M37" s="43">
        <v>2</v>
      </c>
      <c r="N37" s="44">
        <v>0</v>
      </c>
      <c r="O37" s="45">
        <v>998</v>
      </c>
      <c r="P37" s="46">
        <v>31</v>
      </c>
      <c r="Q37" s="47">
        <v>21</v>
      </c>
      <c r="R37" s="42">
        <v>497</v>
      </c>
      <c r="S37" s="43">
        <v>97</v>
      </c>
      <c r="T37" s="44">
        <v>26</v>
      </c>
      <c r="U37" s="39">
        <v>36</v>
      </c>
      <c r="V37" s="40">
        <v>0</v>
      </c>
      <c r="W37" s="41">
        <v>0</v>
      </c>
      <c r="X37" s="42">
        <v>388</v>
      </c>
      <c r="Y37" s="43">
        <v>2</v>
      </c>
      <c r="Z37" s="44">
        <v>0</v>
      </c>
      <c r="AA37" s="45">
        <v>558</v>
      </c>
      <c r="AB37" s="46">
        <v>26</v>
      </c>
      <c r="AC37" s="47">
        <v>15</v>
      </c>
      <c r="AD37" s="42">
        <v>285</v>
      </c>
      <c r="AE37" s="43">
        <v>68</v>
      </c>
      <c r="AF37" s="44">
        <v>21</v>
      </c>
      <c r="AG37" s="39">
        <v>46</v>
      </c>
      <c r="AH37" s="40">
        <v>0</v>
      </c>
      <c r="AI37" s="41">
        <v>1</v>
      </c>
      <c r="AJ37" s="42">
        <v>315</v>
      </c>
      <c r="AK37" s="43">
        <v>0</v>
      </c>
      <c r="AL37" s="44">
        <v>0</v>
      </c>
      <c r="AM37" s="45">
        <v>440</v>
      </c>
      <c r="AN37" s="46">
        <v>5</v>
      </c>
      <c r="AO37" s="47">
        <v>6</v>
      </c>
      <c r="AP37" s="42">
        <v>212</v>
      </c>
      <c r="AQ37" s="43">
        <v>29</v>
      </c>
      <c r="AR37" s="44">
        <v>5</v>
      </c>
      <c r="AS37" s="38">
        <v>61407</v>
      </c>
      <c r="AY37" s="38" t="str">
        <f t="shared" si="0"/>
        <v>2020-W17</v>
      </c>
      <c r="AZ37" s="48">
        <f t="shared" si="1"/>
        <v>5</v>
      </c>
      <c r="BA37" s="48">
        <v>60</v>
      </c>
    </row>
    <row r="38" spans="1:78" x14ac:dyDescent="0.3">
      <c r="A38" s="37">
        <v>43946</v>
      </c>
      <c r="B38" s="38">
        <v>16</v>
      </c>
      <c r="D38" s="38">
        <v>2506</v>
      </c>
      <c r="E38" s="38">
        <v>0</v>
      </c>
      <c r="F38" s="38">
        <v>130</v>
      </c>
      <c r="G38" s="48">
        <v>47</v>
      </c>
      <c r="I38" s="39">
        <v>87</v>
      </c>
      <c r="J38" s="40">
        <v>0</v>
      </c>
      <c r="K38" s="41">
        <v>1</v>
      </c>
      <c r="L38" s="42">
        <v>708</v>
      </c>
      <c r="M38" s="43">
        <v>2</v>
      </c>
      <c r="N38" s="44">
        <v>0</v>
      </c>
      <c r="O38" s="45">
        <v>1000</v>
      </c>
      <c r="P38" s="46">
        <v>31</v>
      </c>
      <c r="Q38" s="47">
        <v>19</v>
      </c>
      <c r="R38" s="42">
        <v>499</v>
      </c>
      <c r="S38" s="43">
        <v>97</v>
      </c>
      <c r="T38" s="44">
        <v>27</v>
      </c>
      <c r="U38" s="39">
        <v>37</v>
      </c>
      <c r="V38" s="40">
        <v>0</v>
      </c>
      <c r="W38" s="41">
        <v>0</v>
      </c>
      <c r="X38" s="42">
        <v>390</v>
      </c>
      <c r="Y38" s="43">
        <v>2</v>
      </c>
      <c r="Z38" s="44">
        <v>0</v>
      </c>
      <c r="AA38" s="45">
        <v>559</v>
      </c>
      <c r="AB38" s="46">
        <v>26</v>
      </c>
      <c r="AC38" s="47">
        <v>13</v>
      </c>
      <c r="AD38" s="42">
        <v>285</v>
      </c>
      <c r="AE38" s="43">
        <v>68</v>
      </c>
      <c r="AF38" s="44">
        <v>21</v>
      </c>
      <c r="AG38" s="39">
        <v>49</v>
      </c>
      <c r="AH38" s="40">
        <v>0</v>
      </c>
      <c r="AI38" s="41">
        <v>1</v>
      </c>
      <c r="AJ38" s="42">
        <v>318</v>
      </c>
      <c r="AK38" s="43">
        <v>0</v>
      </c>
      <c r="AL38" s="44">
        <v>0</v>
      </c>
      <c r="AM38" s="45">
        <v>440</v>
      </c>
      <c r="AN38" s="46">
        <v>5</v>
      </c>
      <c r="AO38" s="47">
        <v>6</v>
      </c>
      <c r="AP38" s="42">
        <v>214</v>
      </c>
      <c r="AQ38" s="43">
        <v>29</v>
      </c>
      <c r="AR38" s="44">
        <v>6</v>
      </c>
      <c r="AS38" s="38">
        <v>63087</v>
      </c>
      <c r="AY38" s="38" t="str">
        <f t="shared" si="0"/>
        <v>2020-W17</v>
      </c>
      <c r="AZ38" s="48">
        <f t="shared" si="1"/>
        <v>6</v>
      </c>
      <c r="BA38" s="48">
        <v>63</v>
      </c>
    </row>
    <row r="39" spans="1:78" ht="12.5" thickBot="1" x14ac:dyDescent="0.35">
      <c r="A39" s="37">
        <v>43947</v>
      </c>
      <c r="B39" s="51">
        <v>11</v>
      </c>
      <c r="C39" s="51"/>
      <c r="D39" s="51">
        <v>2517</v>
      </c>
      <c r="E39" s="51">
        <v>4</v>
      </c>
      <c r="F39" s="51">
        <v>134</v>
      </c>
      <c r="G39" s="61">
        <v>46</v>
      </c>
      <c r="H39" s="134"/>
      <c r="I39" s="52">
        <v>89</v>
      </c>
      <c r="J39" s="53">
        <v>0</v>
      </c>
      <c r="K39" s="54">
        <v>1</v>
      </c>
      <c r="L39" s="55">
        <v>712</v>
      </c>
      <c r="M39" s="56">
        <v>2</v>
      </c>
      <c r="N39" s="57">
        <v>0</v>
      </c>
      <c r="O39" s="58">
        <v>1004</v>
      </c>
      <c r="P39" s="59">
        <v>33</v>
      </c>
      <c r="Q39" s="59">
        <v>20</v>
      </c>
      <c r="R39" s="66">
        <v>500</v>
      </c>
      <c r="S39" s="56">
        <v>99</v>
      </c>
      <c r="T39" s="57">
        <v>25</v>
      </c>
      <c r="U39" s="52">
        <v>38</v>
      </c>
      <c r="V39" s="53">
        <v>0</v>
      </c>
      <c r="W39" s="54">
        <v>0</v>
      </c>
      <c r="X39" s="55">
        <v>393</v>
      </c>
      <c r="Y39" s="56">
        <v>2</v>
      </c>
      <c r="Z39" s="57">
        <v>0</v>
      </c>
      <c r="AA39" s="58">
        <v>562</v>
      </c>
      <c r="AB39" s="59">
        <v>27</v>
      </c>
      <c r="AC39" s="60">
        <v>13</v>
      </c>
      <c r="AD39" s="55">
        <v>285</v>
      </c>
      <c r="AE39" s="56">
        <v>70</v>
      </c>
      <c r="AF39" s="57">
        <v>20</v>
      </c>
      <c r="AG39" s="52">
        <v>50</v>
      </c>
      <c r="AH39" s="53">
        <v>0</v>
      </c>
      <c r="AI39" s="54">
        <v>1</v>
      </c>
      <c r="AJ39" s="55">
        <v>319</v>
      </c>
      <c r="AK39" s="56">
        <v>0</v>
      </c>
      <c r="AL39" s="57">
        <v>0</v>
      </c>
      <c r="AM39" s="58">
        <v>441</v>
      </c>
      <c r="AN39" s="59">
        <v>6</v>
      </c>
      <c r="AO39" s="60">
        <v>7</v>
      </c>
      <c r="AP39" s="55">
        <v>215</v>
      </c>
      <c r="AQ39" s="56">
        <v>29</v>
      </c>
      <c r="AR39" s="57">
        <v>5</v>
      </c>
      <c r="AS39" s="51">
        <v>64608</v>
      </c>
      <c r="AT39" s="51"/>
      <c r="AU39" s="51"/>
      <c r="AV39" s="51"/>
      <c r="AW39" s="51"/>
      <c r="AX39" s="51"/>
      <c r="AY39" s="51" t="str">
        <f t="shared" si="0"/>
        <v>2020-W17</v>
      </c>
      <c r="AZ39" s="61">
        <f t="shared" si="1"/>
        <v>7</v>
      </c>
      <c r="BA39" s="61">
        <v>64</v>
      </c>
      <c r="BB39" s="134">
        <v>67</v>
      </c>
      <c r="BI39" s="50">
        <f>(S39-S32)/(F39-F32)</f>
        <v>0.79166666666666663</v>
      </c>
      <c r="BJ39" s="38">
        <f>SUM(E33:E39)*1000000/10718565</f>
        <v>1.959217488535079</v>
      </c>
      <c r="BK39" s="50">
        <f>(D39-D32)/(AS39+AT39-AS32-AT32)</f>
        <v>2.4916062908641103E-2</v>
      </c>
      <c r="BL39" s="97">
        <f>(I39-I32)/(I39+L39+O39+R39-I32-L32-O32-R32)</f>
        <v>7.9710144927536225E-2</v>
      </c>
      <c r="BM39" s="97">
        <f>(L39-L32)/(I39+L39+O39+R39-I32-L32-O32-R32)</f>
        <v>0.3188405797101449</v>
      </c>
      <c r="BN39" s="97">
        <f>(O39-O32)/(I39+L39+O39+R39-I32-L32-O32-R32)</f>
        <v>0.36231884057971014</v>
      </c>
      <c r="BO39" s="97">
        <f>(R39-R32)/(I39+L39+O39+R39-I32-L32-O32-R32)</f>
        <v>0.2391304347826087</v>
      </c>
      <c r="BP39" s="97">
        <f>AVERAGE(K33:K39)/AVERAGE(G33:G39)</f>
        <v>1.9021739130434784E-2</v>
      </c>
      <c r="BQ39" s="97">
        <f>AVERAGE(N33:N39)/AVERAGE(G33:G39)</f>
        <v>0</v>
      </c>
      <c r="BR39" s="97">
        <f>AVERAGE(Q33:Q39)/AVERAGE(G33:G39)</f>
        <v>0.42391304347826086</v>
      </c>
      <c r="BS39" s="97">
        <f>AVERAGE(T33:T39)/AVERAGE(G33:G39)</f>
        <v>0.55434782608695654</v>
      </c>
      <c r="BT39" s="97">
        <f>(J39-J32)/(J39+M39+P39+S39-S32-P32-M32-J32)</f>
        <v>0</v>
      </c>
      <c r="BU39" s="97">
        <f>(M39-M32)/(J39+M39+P39+S39-S32-P32-M32-J32)</f>
        <v>4.1666666666666664E-2</v>
      </c>
      <c r="BV39" s="97">
        <f>(P39-P32)/(J39+M39+P39+S39-S32-P32-M32-J32)</f>
        <v>0.16666666666666666</v>
      </c>
      <c r="BW39" s="97">
        <f>(S39-S32)/(J39+M39+P39+S39-S32-P32-M32-J32)</f>
        <v>0.79166666666666663</v>
      </c>
      <c r="BX39" s="48">
        <f>SUM(BB33:BB39)</f>
        <v>67</v>
      </c>
      <c r="BY39" s="38">
        <f>F39-F32</f>
        <v>24</v>
      </c>
      <c r="BZ39" s="50">
        <f>BY39/BX32</f>
        <v>0.41379310344827586</v>
      </c>
    </row>
    <row r="40" spans="1:78" x14ac:dyDescent="0.3">
      <c r="A40" s="93">
        <v>43948</v>
      </c>
      <c r="B40" s="62">
        <v>17</v>
      </c>
      <c r="C40" s="62"/>
      <c r="D40" s="62">
        <v>2534</v>
      </c>
      <c r="E40" s="62">
        <v>2</v>
      </c>
      <c r="F40" s="62">
        <v>136</v>
      </c>
      <c r="G40" s="65">
        <v>43</v>
      </c>
      <c r="H40" s="99"/>
      <c r="I40" s="63">
        <v>95</v>
      </c>
      <c r="J40" s="62">
        <v>0</v>
      </c>
      <c r="K40" s="64">
        <v>1</v>
      </c>
      <c r="L40" s="63">
        <v>720</v>
      </c>
      <c r="M40" s="62">
        <v>2</v>
      </c>
      <c r="N40" s="64">
        <v>0</v>
      </c>
      <c r="O40" s="63">
        <v>1009</v>
      </c>
      <c r="P40" s="62">
        <v>34</v>
      </c>
      <c r="Q40" s="64">
        <v>19</v>
      </c>
      <c r="R40" s="63">
        <v>502</v>
      </c>
      <c r="S40" s="62">
        <v>100</v>
      </c>
      <c r="T40" s="64">
        <v>23</v>
      </c>
      <c r="U40" s="63">
        <v>40</v>
      </c>
      <c r="V40" s="62">
        <v>0</v>
      </c>
      <c r="W40" s="64">
        <v>0</v>
      </c>
      <c r="X40" s="63">
        <v>395</v>
      </c>
      <c r="Y40" s="62">
        <v>2</v>
      </c>
      <c r="Z40" s="64">
        <v>0</v>
      </c>
      <c r="AA40" s="63">
        <v>568</v>
      </c>
      <c r="AB40" s="62">
        <v>27</v>
      </c>
      <c r="AC40" s="64">
        <v>13</v>
      </c>
      <c r="AD40" s="63">
        <v>286</v>
      </c>
      <c r="AE40" s="62">
        <v>71</v>
      </c>
      <c r="AF40" s="64">
        <v>19</v>
      </c>
      <c r="AG40" s="63">
        <v>54</v>
      </c>
      <c r="AH40" s="62">
        <v>0</v>
      </c>
      <c r="AI40" s="64">
        <v>1</v>
      </c>
      <c r="AJ40" s="63">
        <v>325</v>
      </c>
      <c r="AK40" s="62">
        <v>0</v>
      </c>
      <c r="AL40" s="64">
        <v>0</v>
      </c>
      <c r="AM40" s="63">
        <v>440</v>
      </c>
      <c r="AN40" s="62">
        <v>7</v>
      </c>
      <c r="AO40" s="64">
        <v>6</v>
      </c>
      <c r="AP40" s="63">
        <v>216</v>
      </c>
      <c r="AQ40" s="62">
        <v>29</v>
      </c>
      <c r="AR40" s="64">
        <v>4</v>
      </c>
      <c r="AS40" s="62">
        <v>66094</v>
      </c>
      <c r="AT40" s="62"/>
      <c r="AU40" s="62"/>
      <c r="AV40" s="62"/>
      <c r="AW40" s="62"/>
      <c r="AX40" s="62"/>
      <c r="AY40" s="62" t="str">
        <f t="shared" si="0"/>
        <v>2020-W18</v>
      </c>
      <c r="AZ40" s="65">
        <f t="shared" si="1"/>
        <v>1</v>
      </c>
      <c r="BA40" s="65">
        <v>65</v>
      </c>
      <c r="BB40" s="99"/>
      <c r="BC40" s="65"/>
      <c r="BD40" s="65"/>
      <c r="BE40" s="65"/>
      <c r="BF40" s="99"/>
      <c r="BG40" s="99"/>
      <c r="BH40" s="65"/>
      <c r="BI40" s="65"/>
      <c r="BJ40" s="65"/>
      <c r="BK40" s="65"/>
      <c r="BL40" s="65"/>
      <c r="BM40" s="65"/>
      <c r="BN40" s="65"/>
      <c r="BO40" s="65"/>
    </row>
    <row r="41" spans="1:78" x14ac:dyDescent="0.3">
      <c r="A41" s="37">
        <v>43949</v>
      </c>
      <c r="B41" s="38">
        <v>32</v>
      </c>
      <c r="D41" s="38">
        <v>2566</v>
      </c>
      <c r="E41" s="38">
        <v>2</v>
      </c>
      <c r="F41" s="38">
        <v>138</v>
      </c>
      <c r="G41" s="48">
        <v>40</v>
      </c>
      <c r="I41" s="39">
        <v>98</v>
      </c>
      <c r="J41" s="40">
        <v>0</v>
      </c>
      <c r="K41" s="41">
        <v>1</v>
      </c>
      <c r="L41" s="42">
        <v>728</v>
      </c>
      <c r="M41" s="43">
        <v>2</v>
      </c>
      <c r="N41" s="44">
        <v>0</v>
      </c>
      <c r="O41" s="45">
        <v>1022</v>
      </c>
      <c r="P41" s="46">
        <v>34</v>
      </c>
      <c r="Q41" s="47">
        <v>18</v>
      </c>
      <c r="R41" s="42">
        <v>510</v>
      </c>
      <c r="S41" s="43">
        <v>102</v>
      </c>
      <c r="T41" s="44">
        <v>21</v>
      </c>
      <c r="U41" s="39">
        <v>42</v>
      </c>
      <c r="V41" s="40">
        <v>0</v>
      </c>
      <c r="W41" s="41">
        <v>0</v>
      </c>
      <c r="X41" s="42">
        <v>398</v>
      </c>
      <c r="Y41" s="43">
        <v>2</v>
      </c>
      <c r="Z41" s="44">
        <v>0</v>
      </c>
      <c r="AA41" s="45">
        <v>576</v>
      </c>
      <c r="AB41" s="46">
        <v>27</v>
      </c>
      <c r="AC41" s="47">
        <v>12</v>
      </c>
      <c r="AD41" s="42">
        <v>293</v>
      </c>
      <c r="AE41" s="43">
        <v>73</v>
      </c>
      <c r="AF41" s="44">
        <v>16</v>
      </c>
      <c r="AG41" s="39">
        <v>55</v>
      </c>
      <c r="AH41" s="40">
        <v>0</v>
      </c>
      <c r="AI41" s="41">
        <v>1</v>
      </c>
      <c r="AJ41" s="42">
        <v>330</v>
      </c>
      <c r="AK41" s="43">
        <v>0</v>
      </c>
      <c r="AL41" s="44">
        <v>0</v>
      </c>
      <c r="AM41" s="45">
        <v>445</v>
      </c>
      <c r="AN41" s="46">
        <v>7</v>
      </c>
      <c r="AO41" s="47">
        <v>6</v>
      </c>
      <c r="AP41" s="42">
        <v>217</v>
      </c>
      <c r="AQ41" s="43">
        <v>29</v>
      </c>
      <c r="AR41" s="44">
        <v>5</v>
      </c>
      <c r="AS41" s="38">
        <v>69833</v>
      </c>
      <c r="AY41" s="38" t="str">
        <f t="shared" si="0"/>
        <v>2020-W18</v>
      </c>
      <c r="AZ41" s="48">
        <f t="shared" si="1"/>
        <v>2</v>
      </c>
      <c r="BA41" s="48">
        <v>70</v>
      </c>
    </row>
    <row r="42" spans="1:78" x14ac:dyDescent="0.3">
      <c r="A42" s="37">
        <v>43950</v>
      </c>
      <c r="B42" s="38">
        <v>10</v>
      </c>
      <c r="D42" s="38">
        <v>2576</v>
      </c>
      <c r="E42" s="38">
        <v>1</v>
      </c>
      <c r="F42" s="38">
        <v>139</v>
      </c>
      <c r="G42" s="48">
        <v>41</v>
      </c>
      <c r="I42" s="39">
        <v>98</v>
      </c>
      <c r="J42" s="40">
        <v>0</v>
      </c>
      <c r="K42" s="41">
        <v>1</v>
      </c>
      <c r="L42" s="42">
        <v>730</v>
      </c>
      <c r="M42" s="43">
        <v>2</v>
      </c>
      <c r="N42" s="44">
        <v>0</v>
      </c>
      <c r="O42" s="45">
        <v>1029</v>
      </c>
      <c r="P42" s="46">
        <v>34</v>
      </c>
      <c r="Q42" s="47">
        <v>18</v>
      </c>
      <c r="R42" s="42">
        <v>511</v>
      </c>
      <c r="S42" s="43">
        <v>103</v>
      </c>
      <c r="T42" s="44">
        <v>22</v>
      </c>
      <c r="U42" s="39">
        <v>42</v>
      </c>
      <c r="V42" s="40">
        <v>0</v>
      </c>
      <c r="W42" s="41">
        <v>0</v>
      </c>
      <c r="X42" s="42">
        <v>401</v>
      </c>
      <c r="Y42" s="43">
        <v>2</v>
      </c>
      <c r="Z42" s="44">
        <v>0</v>
      </c>
      <c r="AA42" s="45">
        <v>579</v>
      </c>
      <c r="AB42" s="46">
        <v>27</v>
      </c>
      <c r="AC42" s="47">
        <v>12</v>
      </c>
      <c r="AD42" s="42">
        <v>295</v>
      </c>
      <c r="AE42" s="43">
        <v>74</v>
      </c>
      <c r="AF42" s="44">
        <v>17</v>
      </c>
      <c r="AG42" s="39">
        <v>55</v>
      </c>
      <c r="AH42" s="40">
        <v>0</v>
      </c>
      <c r="AI42" s="41">
        <v>1</v>
      </c>
      <c r="AJ42" s="42">
        <v>329</v>
      </c>
      <c r="AK42" s="43">
        <v>0</v>
      </c>
      <c r="AL42" s="44">
        <v>0</v>
      </c>
      <c r="AM42" s="45">
        <v>449</v>
      </c>
      <c r="AN42" s="46">
        <v>7</v>
      </c>
      <c r="AO42" s="47">
        <v>6</v>
      </c>
      <c r="AP42" s="42">
        <v>216</v>
      </c>
      <c r="AQ42" s="43">
        <v>29</v>
      </c>
      <c r="AR42" s="44">
        <v>5</v>
      </c>
      <c r="AS42" s="38">
        <v>72130</v>
      </c>
      <c r="AY42" s="38" t="str">
        <f t="shared" si="0"/>
        <v>2020-W18</v>
      </c>
      <c r="AZ42" s="48">
        <f t="shared" si="1"/>
        <v>3</v>
      </c>
      <c r="BA42" s="48">
        <v>71</v>
      </c>
    </row>
    <row r="43" spans="1:78" x14ac:dyDescent="0.3">
      <c r="A43" s="37">
        <v>43951</v>
      </c>
      <c r="B43" s="38">
        <v>15</v>
      </c>
      <c r="D43" s="38">
        <v>2591</v>
      </c>
      <c r="E43" s="38">
        <v>1</v>
      </c>
      <c r="F43" s="38">
        <v>140</v>
      </c>
      <c r="G43" s="48">
        <v>38</v>
      </c>
      <c r="I43" s="39">
        <v>100</v>
      </c>
      <c r="J43" s="40">
        <v>0</v>
      </c>
      <c r="K43" s="41">
        <v>1</v>
      </c>
      <c r="L43" s="42">
        <v>732</v>
      </c>
      <c r="M43" s="43">
        <v>2</v>
      </c>
      <c r="N43" s="44">
        <v>0</v>
      </c>
      <c r="O43" s="45">
        <v>1034</v>
      </c>
      <c r="P43" s="46">
        <v>34</v>
      </c>
      <c r="Q43" s="47">
        <v>16</v>
      </c>
      <c r="R43" s="42">
        <v>515</v>
      </c>
      <c r="S43" s="43">
        <v>104</v>
      </c>
      <c r="T43" s="44">
        <v>21</v>
      </c>
      <c r="U43" s="39">
        <v>42</v>
      </c>
      <c r="V43" s="40">
        <v>0</v>
      </c>
      <c r="W43" s="41">
        <v>0</v>
      </c>
      <c r="X43" s="42">
        <v>401</v>
      </c>
      <c r="Y43" s="43">
        <v>2</v>
      </c>
      <c r="Z43" s="44">
        <v>0</v>
      </c>
      <c r="AA43" s="45">
        <v>582</v>
      </c>
      <c r="AB43" s="46">
        <v>27</v>
      </c>
      <c r="AC43" s="47">
        <v>11</v>
      </c>
      <c r="AD43" s="42">
        <v>297</v>
      </c>
      <c r="AE43" s="43">
        <v>74</v>
      </c>
      <c r="AF43" s="44">
        <v>17</v>
      </c>
      <c r="AG43" s="39">
        <v>57</v>
      </c>
      <c r="AH43" s="40">
        <v>0</v>
      </c>
      <c r="AI43" s="41">
        <v>1</v>
      </c>
      <c r="AJ43" s="42">
        <v>331</v>
      </c>
      <c r="AK43" s="43">
        <v>0</v>
      </c>
      <c r="AL43" s="44">
        <v>0</v>
      </c>
      <c r="AM43" s="45">
        <v>451</v>
      </c>
      <c r="AN43" s="46">
        <v>7</v>
      </c>
      <c r="AO43" s="47">
        <v>5</v>
      </c>
      <c r="AP43" s="42">
        <v>218</v>
      </c>
      <c r="AQ43" s="43">
        <v>30</v>
      </c>
      <c r="AR43" s="44">
        <v>4</v>
      </c>
      <c r="AS43" s="38">
        <v>75170</v>
      </c>
      <c r="AY43" s="38" t="str">
        <f t="shared" si="0"/>
        <v>2020-W18</v>
      </c>
      <c r="AZ43" s="48">
        <f t="shared" si="1"/>
        <v>4</v>
      </c>
      <c r="BA43" s="48">
        <v>74</v>
      </c>
    </row>
    <row r="44" spans="1:78" x14ac:dyDescent="0.3">
      <c r="A44" s="37">
        <v>43952</v>
      </c>
      <c r="B44" s="38">
        <v>21</v>
      </c>
      <c r="D44" s="38">
        <v>2612</v>
      </c>
      <c r="F44" s="38">
        <v>140</v>
      </c>
      <c r="G44" s="48">
        <v>36</v>
      </c>
      <c r="I44" s="39">
        <v>102</v>
      </c>
      <c r="J44" s="40">
        <v>0</v>
      </c>
      <c r="K44" s="41">
        <v>1</v>
      </c>
      <c r="L44" s="42">
        <v>739</v>
      </c>
      <c r="M44" s="43">
        <v>2</v>
      </c>
      <c r="N44" s="44">
        <v>0</v>
      </c>
      <c r="O44" s="45">
        <v>1037</v>
      </c>
      <c r="P44" s="46">
        <v>34</v>
      </c>
      <c r="Q44" s="47">
        <v>16</v>
      </c>
      <c r="R44" s="42">
        <v>520</v>
      </c>
      <c r="S44" s="43">
        <v>104</v>
      </c>
      <c r="T44" s="44">
        <v>19</v>
      </c>
      <c r="U44" s="39">
        <v>44</v>
      </c>
      <c r="V44" s="40">
        <v>0</v>
      </c>
      <c r="W44" s="41">
        <v>0</v>
      </c>
      <c r="X44" s="42">
        <v>404</v>
      </c>
      <c r="Y44" s="43">
        <v>2</v>
      </c>
      <c r="Z44" s="44">
        <v>0</v>
      </c>
      <c r="AA44" s="45">
        <v>583</v>
      </c>
      <c r="AB44" s="46">
        <v>27</v>
      </c>
      <c r="AC44" s="47">
        <v>12</v>
      </c>
      <c r="AD44" s="42">
        <v>300</v>
      </c>
      <c r="AE44" s="43">
        <v>74</v>
      </c>
      <c r="AF44" s="44">
        <v>16</v>
      </c>
      <c r="AG44" s="39">
        <v>57</v>
      </c>
      <c r="AH44" s="40">
        <v>0</v>
      </c>
      <c r="AI44" s="41">
        <v>1</v>
      </c>
      <c r="AJ44" s="42">
        <v>335</v>
      </c>
      <c r="AK44" s="43">
        <v>0</v>
      </c>
      <c r="AL44" s="44">
        <v>0</v>
      </c>
      <c r="AM44" s="45">
        <v>453</v>
      </c>
      <c r="AN44" s="46">
        <v>7</v>
      </c>
      <c r="AO44" s="47">
        <v>4</v>
      </c>
      <c r="AP44" s="42">
        <v>220</v>
      </c>
      <c r="AQ44" s="43">
        <v>30</v>
      </c>
      <c r="AR44" s="44">
        <v>3</v>
      </c>
      <c r="AS44" s="38">
        <v>77251</v>
      </c>
      <c r="AY44" s="38" t="str">
        <f t="shared" si="0"/>
        <v>2020-W18</v>
      </c>
      <c r="AZ44" s="48">
        <f t="shared" si="1"/>
        <v>5</v>
      </c>
      <c r="BA44" s="48">
        <v>75</v>
      </c>
    </row>
    <row r="45" spans="1:78" x14ac:dyDescent="0.3">
      <c r="A45" s="37">
        <v>43953</v>
      </c>
      <c r="B45" s="38">
        <v>8</v>
      </c>
      <c r="D45" s="38">
        <v>2620</v>
      </c>
      <c r="E45" s="38">
        <v>3</v>
      </c>
      <c r="F45" s="38">
        <v>143</v>
      </c>
      <c r="G45" s="48">
        <v>37</v>
      </c>
      <c r="I45" s="39">
        <v>102</v>
      </c>
      <c r="J45" s="40">
        <v>0</v>
      </c>
      <c r="K45" s="41">
        <v>1</v>
      </c>
      <c r="L45" s="42">
        <v>743</v>
      </c>
      <c r="M45" s="43">
        <v>2</v>
      </c>
      <c r="N45" s="44">
        <v>0</v>
      </c>
      <c r="O45" s="45">
        <v>1041</v>
      </c>
      <c r="P45" s="46">
        <v>35</v>
      </c>
      <c r="Q45" s="47">
        <v>15</v>
      </c>
      <c r="R45" s="42">
        <v>524</v>
      </c>
      <c r="S45" s="43">
        <v>106</v>
      </c>
      <c r="T45" s="44">
        <v>21</v>
      </c>
      <c r="U45" s="39">
        <v>44</v>
      </c>
      <c r="V45" s="40">
        <v>0</v>
      </c>
      <c r="W45" s="41">
        <v>0</v>
      </c>
      <c r="X45" s="42">
        <v>405</v>
      </c>
      <c r="Y45" s="43">
        <v>2</v>
      </c>
      <c r="Z45" s="44">
        <v>0</v>
      </c>
      <c r="AA45" s="45">
        <v>584</v>
      </c>
      <c r="AB45" s="46">
        <v>28</v>
      </c>
      <c r="AC45" s="47">
        <v>11</v>
      </c>
      <c r="AD45" s="42">
        <v>302</v>
      </c>
      <c r="AE45" s="43">
        <v>76</v>
      </c>
      <c r="AF45" s="44">
        <v>18</v>
      </c>
      <c r="AG45" s="39">
        <v>57</v>
      </c>
      <c r="AH45" s="40">
        <v>0</v>
      </c>
      <c r="AI45" s="41">
        <v>1</v>
      </c>
      <c r="AJ45" s="42">
        <v>338</v>
      </c>
      <c r="AK45" s="43">
        <v>0</v>
      </c>
      <c r="AL45" s="44">
        <v>0</v>
      </c>
      <c r="AM45" s="45">
        <v>456</v>
      </c>
      <c r="AN45" s="46">
        <v>7</v>
      </c>
      <c r="AO45" s="47">
        <v>4</v>
      </c>
      <c r="AP45" s="42">
        <v>222</v>
      </c>
      <c r="AQ45" s="43">
        <v>30</v>
      </c>
      <c r="AR45" s="44">
        <v>3</v>
      </c>
      <c r="AS45" s="38">
        <v>78207</v>
      </c>
      <c r="AY45" s="38" t="str">
        <f t="shared" si="0"/>
        <v>2020-W18</v>
      </c>
      <c r="AZ45" s="48">
        <f t="shared" si="1"/>
        <v>6</v>
      </c>
      <c r="BA45" s="48">
        <v>77</v>
      </c>
    </row>
    <row r="46" spans="1:78" ht="12.5" thickBot="1" x14ac:dyDescent="0.35">
      <c r="A46" s="37">
        <v>43954</v>
      </c>
      <c r="B46" s="51">
        <v>6</v>
      </c>
      <c r="C46" s="51"/>
      <c r="D46" s="51">
        <v>2626</v>
      </c>
      <c r="E46" s="51">
        <v>1</v>
      </c>
      <c r="F46" s="51">
        <v>144</v>
      </c>
      <c r="G46" s="61">
        <v>37</v>
      </c>
      <c r="H46" s="134"/>
      <c r="I46" s="52">
        <v>102</v>
      </c>
      <c r="J46" s="53">
        <v>0</v>
      </c>
      <c r="K46" s="54">
        <v>1</v>
      </c>
      <c r="L46" s="55">
        <v>744</v>
      </c>
      <c r="M46" s="56">
        <v>2</v>
      </c>
      <c r="N46" s="57">
        <v>0</v>
      </c>
      <c r="O46" s="58">
        <v>1042</v>
      </c>
      <c r="P46" s="59">
        <v>35</v>
      </c>
      <c r="Q46" s="59">
        <v>15</v>
      </c>
      <c r="R46" s="66">
        <v>525</v>
      </c>
      <c r="S46" s="56">
        <v>107</v>
      </c>
      <c r="T46" s="57">
        <v>21</v>
      </c>
      <c r="U46" s="52">
        <v>44</v>
      </c>
      <c r="V46" s="53">
        <v>0</v>
      </c>
      <c r="W46" s="54">
        <v>0</v>
      </c>
      <c r="X46" s="55">
        <v>406</v>
      </c>
      <c r="Y46" s="56">
        <v>2</v>
      </c>
      <c r="Z46" s="57">
        <v>0</v>
      </c>
      <c r="AA46" s="58">
        <v>585</v>
      </c>
      <c r="AB46" s="59">
        <v>28</v>
      </c>
      <c r="AC46" s="60">
        <v>11</v>
      </c>
      <c r="AD46" s="55">
        <v>302</v>
      </c>
      <c r="AE46" s="56">
        <v>76</v>
      </c>
      <c r="AF46" s="57">
        <v>18</v>
      </c>
      <c r="AG46" s="52">
        <v>57</v>
      </c>
      <c r="AH46" s="53">
        <v>0</v>
      </c>
      <c r="AI46" s="54">
        <v>1</v>
      </c>
      <c r="AJ46" s="55">
        <v>338</v>
      </c>
      <c r="AK46" s="56">
        <v>0</v>
      </c>
      <c r="AL46" s="57">
        <v>0</v>
      </c>
      <c r="AM46" s="58">
        <v>456</v>
      </c>
      <c r="AN46" s="59">
        <v>7</v>
      </c>
      <c r="AO46" s="60">
        <v>4</v>
      </c>
      <c r="AP46" s="55">
        <v>223</v>
      </c>
      <c r="AQ46" s="56">
        <v>31</v>
      </c>
      <c r="AR46" s="57">
        <v>3</v>
      </c>
      <c r="AS46" s="51">
        <v>79332</v>
      </c>
      <c r="AT46" s="51"/>
      <c r="AU46" s="51"/>
      <c r="AV46" s="51"/>
      <c r="AW46" s="51"/>
      <c r="AX46" s="51"/>
      <c r="AY46" s="51" t="str">
        <f t="shared" si="0"/>
        <v>2020-W18</v>
      </c>
      <c r="AZ46" s="61">
        <f t="shared" si="1"/>
        <v>7</v>
      </c>
      <c r="BA46" s="61">
        <v>78</v>
      </c>
      <c r="BB46" s="134">
        <v>38</v>
      </c>
      <c r="BI46" s="50">
        <f>(S46-S39)/(F46-F39)</f>
        <v>0.8</v>
      </c>
      <c r="BJ46" s="38">
        <f>SUM(E40:E46)*1000000/10718565</f>
        <v>0.93296070882622817</v>
      </c>
      <c r="BK46" s="50">
        <f>(D46-D39)/(AS46+AT46-AS39-AT39)</f>
        <v>7.4028796522684053E-3</v>
      </c>
      <c r="BL46" s="97">
        <f>(I46-I39)/(I46+L46+O46+R46-I39-L39-O39-R39)</f>
        <v>0.12037037037037036</v>
      </c>
      <c r="BM46" s="97">
        <f>(L46-L39)/(I46+L46+O46+R46-I39-L39-O39-R39)</f>
        <v>0.29629629629629628</v>
      </c>
      <c r="BN46" s="97">
        <f>(O46-O39)/(I46+L46+O46+R46-I39-L39-O39-R39)</f>
        <v>0.35185185185185186</v>
      </c>
      <c r="BO46" s="97">
        <f>(R46-R39)/(I46+L46+O46+R46-I39-L39-O39-R39)</f>
        <v>0.23148148148148148</v>
      </c>
      <c r="BP46" s="97">
        <f>AVERAGE(K40:K46)/AVERAGE(G40:G46)</f>
        <v>2.5735294117647061E-2</v>
      </c>
      <c r="BQ46" s="97">
        <f>AVERAGE(N40:N46)/AVERAGE(G40:G46)</f>
        <v>0</v>
      </c>
      <c r="BR46" s="97">
        <f>AVERAGE(Q40:Q46)/AVERAGE(G40:G46)</f>
        <v>0.43014705882352949</v>
      </c>
      <c r="BS46" s="97">
        <f>AVERAGE(T40:T46)/AVERAGE(G40:G46)</f>
        <v>0.54411764705882359</v>
      </c>
      <c r="BT46" s="97">
        <f>(J46-J39)/(J46+M46+P46+S46-S39-P39-M39-J39)</f>
        <v>0</v>
      </c>
      <c r="BU46" s="97">
        <f>(M46-M39)/(J46+M46+P46+S46-S39-P39-M39-J39)</f>
        <v>0</v>
      </c>
      <c r="BV46" s="97">
        <f>(P46-P39)/(J46+M46+P46+S46-S39-P39-M39-J39)</f>
        <v>0.2</v>
      </c>
      <c r="BW46" s="97">
        <f>(S46-S39)/(J46+M46+P46+S46-S39-P39-M39-J39)</f>
        <v>0.8</v>
      </c>
      <c r="BX46" s="48">
        <f>SUM(BB40:BB46)</f>
        <v>38</v>
      </c>
      <c r="BY46" s="38">
        <f>F46-F39</f>
        <v>10</v>
      </c>
      <c r="BZ46" s="50">
        <f>BY46/BX39</f>
        <v>0.14925373134328357</v>
      </c>
    </row>
    <row r="47" spans="1:78" x14ac:dyDescent="0.3">
      <c r="A47" s="93">
        <v>43955</v>
      </c>
      <c r="B47" s="62">
        <v>6</v>
      </c>
      <c r="C47" s="62"/>
      <c r="D47" s="62">
        <v>2632</v>
      </c>
      <c r="E47" s="62">
        <v>2</v>
      </c>
      <c r="F47" s="62">
        <v>146</v>
      </c>
      <c r="G47" s="65">
        <v>35</v>
      </c>
      <c r="H47" s="99"/>
      <c r="I47" s="63">
        <v>103</v>
      </c>
      <c r="J47" s="62">
        <v>0</v>
      </c>
      <c r="K47" s="64">
        <v>1</v>
      </c>
      <c r="L47" s="63">
        <v>748</v>
      </c>
      <c r="M47" s="62">
        <v>2</v>
      </c>
      <c r="N47" s="64">
        <v>0</v>
      </c>
      <c r="O47" s="63">
        <v>1045</v>
      </c>
      <c r="P47" s="62">
        <v>36</v>
      </c>
      <c r="Q47" s="64">
        <v>14</v>
      </c>
      <c r="R47" s="63">
        <v>527</v>
      </c>
      <c r="S47" s="62">
        <v>108</v>
      </c>
      <c r="T47" s="64">
        <v>20</v>
      </c>
      <c r="U47" s="63">
        <v>45</v>
      </c>
      <c r="V47" s="62">
        <v>0</v>
      </c>
      <c r="W47" s="64">
        <v>0</v>
      </c>
      <c r="X47" s="63">
        <v>407</v>
      </c>
      <c r="Y47" s="62">
        <v>2</v>
      </c>
      <c r="Z47" s="64">
        <v>0</v>
      </c>
      <c r="AA47" s="63">
        <v>586</v>
      </c>
      <c r="AB47" s="62">
        <v>29</v>
      </c>
      <c r="AC47" s="64">
        <v>10</v>
      </c>
      <c r="AD47" s="63">
        <v>304</v>
      </c>
      <c r="AE47" s="62">
        <v>76</v>
      </c>
      <c r="AF47" s="64">
        <v>17</v>
      </c>
      <c r="AG47" s="63">
        <v>57</v>
      </c>
      <c r="AH47" s="62">
        <v>0</v>
      </c>
      <c r="AI47" s="64">
        <v>1</v>
      </c>
      <c r="AJ47" s="63">
        <v>341</v>
      </c>
      <c r="AK47" s="62">
        <v>0</v>
      </c>
      <c r="AL47" s="64">
        <v>0</v>
      </c>
      <c r="AM47" s="63">
        <v>458</v>
      </c>
      <c r="AN47" s="62">
        <v>7</v>
      </c>
      <c r="AO47" s="64">
        <v>4</v>
      </c>
      <c r="AP47" s="63">
        <v>223</v>
      </c>
      <c r="AQ47" s="62">
        <v>32</v>
      </c>
      <c r="AR47" s="64">
        <v>3</v>
      </c>
      <c r="AS47" s="62">
        <v>80951</v>
      </c>
      <c r="AT47" s="62"/>
      <c r="AU47" s="62"/>
      <c r="AV47" s="62"/>
      <c r="AW47" s="62"/>
      <c r="AX47" s="62"/>
      <c r="AY47" s="62" t="str">
        <f t="shared" si="0"/>
        <v>2020-W19</v>
      </c>
      <c r="AZ47" s="65">
        <f t="shared" si="1"/>
        <v>1</v>
      </c>
      <c r="BA47" s="65">
        <v>81</v>
      </c>
      <c r="BB47" s="99"/>
      <c r="BC47" s="65"/>
      <c r="BD47" s="65"/>
      <c r="BE47" s="65"/>
      <c r="BF47" s="99"/>
      <c r="BG47" s="99"/>
      <c r="BH47" s="65"/>
      <c r="BI47" s="65"/>
      <c r="BJ47" s="65"/>
      <c r="BK47" s="65"/>
      <c r="BL47" s="65"/>
      <c r="BM47" s="65"/>
      <c r="BN47" s="65"/>
      <c r="BO47" s="65"/>
    </row>
    <row r="48" spans="1:78" x14ac:dyDescent="0.3">
      <c r="A48" s="37">
        <v>43956</v>
      </c>
      <c r="B48" s="38">
        <v>10</v>
      </c>
      <c r="D48" s="38">
        <v>2642</v>
      </c>
      <c r="F48" s="38">
        <v>146</v>
      </c>
      <c r="G48" s="48">
        <v>35</v>
      </c>
      <c r="I48" s="39">
        <v>105</v>
      </c>
      <c r="J48" s="40">
        <v>0</v>
      </c>
      <c r="K48" s="41">
        <v>1</v>
      </c>
      <c r="L48" s="42">
        <v>755</v>
      </c>
      <c r="M48" s="43">
        <v>2</v>
      </c>
      <c r="N48" s="44">
        <v>0</v>
      </c>
      <c r="O48" s="45">
        <v>1044</v>
      </c>
      <c r="P48" s="46">
        <v>36</v>
      </c>
      <c r="Q48" s="47">
        <v>13</v>
      </c>
      <c r="R48" s="42">
        <v>530</v>
      </c>
      <c r="S48" s="43">
        <v>108</v>
      </c>
      <c r="T48" s="44">
        <v>21</v>
      </c>
      <c r="U48" s="39">
        <v>47</v>
      </c>
      <c r="V48" s="40">
        <v>0</v>
      </c>
      <c r="W48" s="41">
        <v>0</v>
      </c>
      <c r="X48" s="42">
        <v>409</v>
      </c>
      <c r="Y48" s="43">
        <v>2</v>
      </c>
      <c r="Z48" s="44">
        <v>0</v>
      </c>
      <c r="AA48" s="45">
        <v>587</v>
      </c>
      <c r="AB48" s="46">
        <v>29</v>
      </c>
      <c r="AC48" s="47">
        <v>9</v>
      </c>
      <c r="AD48" s="42">
        <v>305</v>
      </c>
      <c r="AE48" s="43">
        <v>76</v>
      </c>
      <c r="AF48" s="44">
        <v>18</v>
      </c>
      <c r="AG48" s="39">
        <v>57</v>
      </c>
      <c r="AH48" s="40">
        <v>0</v>
      </c>
      <c r="AI48" s="41">
        <v>1</v>
      </c>
      <c r="AJ48" s="42">
        <v>346</v>
      </c>
      <c r="AK48" s="43">
        <v>0</v>
      </c>
      <c r="AL48" s="44">
        <v>0</v>
      </c>
      <c r="AM48" s="45">
        <v>456</v>
      </c>
      <c r="AN48" s="46">
        <v>7</v>
      </c>
      <c r="AO48" s="47">
        <v>4</v>
      </c>
      <c r="AP48" s="42">
        <v>225</v>
      </c>
      <c r="AQ48" s="43">
        <v>32</v>
      </c>
      <c r="AR48" s="44">
        <v>3</v>
      </c>
      <c r="AS48" s="38">
        <v>83750</v>
      </c>
      <c r="AY48" s="38" t="str">
        <f t="shared" si="0"/>
        <v>2020-W19</v>
      </c>
      <c r="AZ48" s="48">
        <f t="shared" si="1"/>
        <v>2</v>
      </c>
      <c r="BA48" s="48">
        <v>81</v>
      </c>
    </row>
    <row r="49" spans="1:78" x14ac:dyDescent="0.3">
      <c r="A49" s="37">
        <v>43957</v>
      </c>
      <c r="B49" s="38">
        <v>21</v>
      </c>
      <c r="D49" s="38">
        <v>2663</v>
      </c>
      <c r="E49" s="38">
        <v>1</v>
      </c>
      <c r="F49" s="38">
        <v>147</v>
      </c>
      <c r="G49" s="48">
        <v>36</v>
      </c>
      <c r="I49" s="39">
        <v>105</v>
      </c>
      <c r="J49" s="40">
        <v>0</v>
      </c>
      <c r="K49" s="41">
        <v>1</v>
      </c>
      <c r="L49" s="42">
        <v>765</v>
      </c>
      <c r="M49" s="43">
        <v>2</v>
      </c>
      <c r="N49" s="44">
        <v>0</v>
      </c>
      <c r="O49" s="45">
        <v>1054</v>
      </c>
      <c r="P49" s="46">
        <v>36</v>
      </c>
      <c r="Q49" s="47">
        <v>13</v>
      </c>
      <c r="R49" s="42">
        <v>534</v>
      </c>
      <c r="S49" s="43">
        <v>109</v>
      </c>
      <c r="T49" s="44">
        <v>22</v>
      </c>
      <c r="U49" s="39">
        <v>47</v>
      </c>
      <c r="V49" s="40">
        <v>0</v>
      </c>
      <c r="W49" s="41">
        <v>0</v>
      </c>
      <c r="X49" s="42">
        <v>416</v>
      </c>
      <c r="Y49" s="43">
        <v>2</v>
      </c>
      <c r="Z49" s="44">
        <v>0</v>
      </c>
      <c r="AA49" s="45">
        <v>593</v>
      </c>
      <c r="AB49" s="46">
        <v>29</v>
      </c>
      <c r="AC49" s="47">
        <v>9</v>
      </c>
      <c r="AD49" s="42">
        <v>308</v>
      </c>
      <c r="AE49" s="43">
        <v>76</v>
      </c>
      <c r="AF49" s="44">
        <v>19</v>
      </c>
      <c r="AG49" s="39">
        <v>57</v>
      </c>
      <c r="AH49" s="40">
        <v>0</v>
      </c>
      <c r="AI49" s="41">
        <v>1</v>
      </c>
      <c r="AJ49" s="42">
        <v>349</v>
      </c>
      <c r="AK49" s="43">
        <v>0</v>
      </c>
      <c r="AL49" s="44">
        <v>0</v>
      </c>
      <c r="AM49" s="45">
        <v>460</v>
      </c>
      <c r="AN49" s="46">
        <v>7</v>
      </c>
      <c r="AO49" s="47">
        <v>4</v>
      </c>
      <c r="AP49" s="42">
        <v>226</v>
      </c>
      <c r="AQ49" s="43">
        <v>33</v>
      </c>
      <c r="AR49" s="44">
        <v>3</v>
      </c>
      <c r="AS49" s="38">
        <v>87052</v>
      </c>
      <c r="AY49" s="38" t="str">
        <f t="shared" si="0"/>
        <v>2020-W19</v>
      </c>
      <c r="AZ49" s="48">
        <f t="shared" si="1"/>
        <v>3</v>
      </c>
      <c r="BA49" s="48">
        <v>82</v>
      </c>
    </row>
    <row r="50" spans="1:78" x14ac:dyDescent="0.3">
      <c r="A50" s="37">
        <v>43958</v>
      </c>
      <c r="B50" s="38">
        <v>15</v>
      </c>
      <c r="D50" s="38">
        <v>2678</v>
      </c>
      <c r="E50" s="38">
        <v>1</v>
      </c>
      <c r="F50" s="38">
        <v>148</v>
      </c>
      <c r="G50" s="48">
        <v>33</v>
      </c>
      <c r="I50" s="39">
        <v>105</v>
      </c>
      <c r="J50" s="40">
        <v>0</v>
      </c>
      <c r="K50" s="41">
        <v>1</v>
      </c>
      <c r="L50" s="42">
        <v>767</v>
      </c>
      <c r="M50" s="43">
        <v>2</v>
      </c>
      <c r="N50" s="44">
        <v>0</v>
      </c>
      <c r="O50" s="45">
        <v>1062</v>
      </c>
      <c r="P50" s="46">
        <v>36</v>
      </c>
      <c r="Q50" s="47">
        <v>13</v>
      </c>
      <c r="R50" s="42">
        <v>539</v>
      </c>
      <c r="S50" s="43">
        <v>110</v>
      </c>
      <c r="T50" s="44">
        <v>19</v>
      </c>
      <c r="U50" s="39">
        <v>47</v>
      </c>
      <c r="V50" s="40">
        <v>0</v>
      </c>
      <c r="W50" s="41">
        <v>0</v>
      </c>
      <c r="X50" s="42">
        <v>418</v>
      </c>
      <c r="Y50" s="43">
        <v>2</v>
      </c>
      <c r="Z50" s="44">
        <v>0</v>
      </c>
      <c r="AA50" s="45">
        <v>597</v>
      </c>
      <c r="AB50" s="46">
        <v>29</v>
      </c>
      <c r="AC50" s="47">
        <v>9</v>
      </c>
      <c r="AD50" s="42">
        <v>312</v>
      </c>
      <c r="AE50" s="43">
        <v>77</v>
      </c>
      <c r="AF50" s="44">
        <v>16</v>
      </c>
      <c r="AG50" s="39">
        <v>57</v>
      </c>
      <c r="AH50" s="40">
        <v>0</v>
      </c>
      <c r="AI50" s="41">
        <v>1</v>
      </c>
      <c r="AJ50" s="42">
        <v>349</v>
      </c>
      <c r="AK50" s="43">
        <v>0</v>
      </c>
      <c r="AL50" s="44">
        <v>0</v>
      </c>
      <c r="AM50" s="45">
        <v>464</v>
      </c>
      <c r="AN50" s="46">
        <v>7</v>
      </c>
      <c r="AO50" s="47">
        <v>4</v>
      </c>
      <c r="AP50" s="42">
        <v>227</v>
      </c>
      <c r="AQ50" s="43">
        <v>33</v>
      </c>
      <c r="AR50" s="44">
        <v>3</v>
      </c>
      <c r="AS50" s="38">
        <v>90043</v>
      </c>
      <c r="AY50" s="38" t="str">
        <f t="shared" si="0"/>
        <v>2020-W19</v>
      </c>
      <c r="AZ50" s="48">
        <f t="shared" si="1"/>
        <v>4</v>
      </c>
      <c r="BA50" s="48">
        <v>85</v>
      </c>
    </row>
    <row r="51" spans="1:78" x14ac:dyDescent="0.3">
      <c r="A51" s="37">
        <v>43959</v>
      </c>
      <c r="B51" s="38">
        <v>13</v>
      </c>
      <c r="D51" s="38">
        <v>2691</v>
      </c>
      <c r="E51" s="38">
        <v>2</v>
      </c>
      <c r="F51" s="38">
        <v>150</v>
      </c>
      <c r="G51" s="48">
        <v>32</v>
      </c>
      <c r="I51" s="39">
        <v>106</v>
      </c>
      <c r="J51" s="40">
        <v>0</v>
      </c>
      <c r="K51" s="41">
        <v>1</v>
      </c>
      <c r="L51" s="42">
        <v>771</v>
      </c>
      <c r="M51" s="43">
        <v>2</v>
      </c>
      <c r="N51" s="44">
        <v>0</v>
      </c>
      <c r="O51" s="45">
        <v>1068</v>
      </c>
      <c r="P51" s="46">
        <v>36</v>
      </c>
      <c r="Q51" s="47">
        <v>14</v>
      </c>
      <c r="R51" s="42">
        <v>542</v>
      </c>
      <c r="S51" s="43">
        <v>112</v>
      </c>
      <c r="T51" s="44">
        <v>17</v>
      </c>
      <c r="U51" s="39">
        <v>47</v>
      </c>
      <c r="V51" s="40">
        <v>0</v>
      </c>
      <c r="W51" s="41">
        <v>0</v>
      </c>
      <c r="X51" s="42">
        <v>419</v>
      </c>
      <c r="Y51" s="43">
        <v>2</v>
      </c>
      <c r="Z51" s="44">
        <v>0</v>
      </c>
      <c r="AA51" s="45">
        <v>602</v>
      </c>
      <c r="AB51" s="46">
        <v>29</v>
      </c>
      <c r="AC51" s="47">
        <v>9</v>
      </c>
      <c r="AD51" s="42">
        <v>312</v>
      </c>
      <c r="AE51" s="43">
        <v>79</v>
      </c>
      <c r="AF51" s="44">
        <v>14</v>
      </c>
      <c r="AG51" s="39">
        <v>58</v>
      </c>
      <c r="AH51" s="40">
        <v>0</v>
      </c>
      <c r="AI51" s="41">
        <v>1</v>
      </c>
      <c r="AJ51" s="42">
        <v>352</v>
      </c>
      <c r="AK51" s="43">
        <v>0</v>
      </c>
      <c r="AL51" s="44">
        <v>0</v>
      </c>
      <c r="AM51" s="45">
        <v>465</v>
      </c>
      <c r="AN51" s="46">
        <v>7</v>
      </c>
      <c r="AO51" s="47">
        <v>5</v>
      </c>
      <c r="AP51" s="42">
        <v>230</v>
      </c>
      <c r="AQ51" s="43">
        <v>33</v>
      </c>
      <c r="AR51" s="44">
        <v>3</v>
      </c>
      <c r="AS51" s="38">
        <v>94291</v>
      </c>
      <c r="AY51" s="38" t="str">
        <f t="shared" si="0"/>
        <v>2020-W19</v>
      </c>
      <c r="AZ51" s="48">
        <f t="shared" si="1"/>
        <v>5</v>
      </c>
      <c r="BA51" s="48">
        <v>85</v>
      </c>
    </row>
    <row r="52" spans="1:78" x14ac:dyDescent="0.3">
      <c r="A52" s="37">
        <v>43960</v>
      </c>
      <c r="B52" s="38">
        <v>19</v>
      </c>
      <c r="D52" s="38">
        <v>2710</v>
      </c>
      <c r="E52" s="38">
        <v>1</v>
      </c>
      <c r="F52" s="38">
        <v>151</v>
      </c>
      <c r="G52" s="48">
        <v>28</v>
      </c>
      <c r="I52" s="39">
        <v>106</v>
      </c>
      <c r="J52" s="40">
        <v>0</v>
      </c>
      <c r="K52" s="41">
        <v>1</v>
      </c>
      <c r="L52" s="42">
        <v>773</v>
      </c>
      <c r="M52" s="43">
        <v>2</v>
      </c>
      <c r="N52" s="44">
        <v>0</v>
      </c>
      <c r="O52" s="45">
        <v>1075</v>
      </c>
      <c r="P52" s="46">
        <v>36</v>
      </c>
      <c r="Q52" s="47">
        <v>13</v>
      </c>
      <c r="R52" s="42">
        <v>551</v>
      </c>
      <c r="S52" s="43">
        <v>113</v>
      </c>
      <c r="T52" s="44">
        <v>14</v>
      </c>
      <c r="U52" s="39">
        <v>47</v>
      </c>
      <c r="V52" s="40">
        <v>0</v>
      </c>
      <c r="W52" s="41">
        <v>0</v>
      </c>
      <c r="X52" s="42">
        <v>421</v>
      </c>
      <c r="Y52" s="43">
        <v>2</v>
      </c>
      <c r="Z52" s="44">
        <v>0</v>
      </c>
      <c r="AA52" s="45">
        <v>605</v>
      </c>
      <c r="AB52" s="46">
        <v>29</v>
      </c>
      <c r="AC52" s="47">
        <v>8</v>
      </c>
      <c r="AD52" s="42">
        <v>319</v>
      </c>
      <c r="AE52" s="43">
        <v>80</v>
      </c>
      <c r="AF52" s="44">
        <v>11</v>
      </c>
      <c r="AG52" s="39">
        <v>58</v>
      </c>
      <c r="AH52" s="40">
        <v>0</v>
      </c>
      <c r="AI52" s="41">
        <v>1</v>
      </c>
      <c r="AJ52" s="42">
        <v>352</v>
      </c>
      <c r="AK52" s="43">
        <v>0</v>
      </c>
      <c r="AL52" s="44">
        <v>0</v>
      </c>
      <c r="AM52" s="45">
        <v>469</v>
      </c>
      <c r="AN52" s="46">
        <v>7</v>
      </c>
      <c r="AO52" s="47">
        <v>5</v>
      </c>
      <c r="AP52" s="42">
        <v>232</v>
      </c>
      <c r="AQ52" s="43">
        <v>33</v>
      </c>
      <c r="AR52" s="44">
        <v>3</v>
      </c>
      <c r="AS52" s="38">
        <v>97384</v>
      </c>
      <c r="AY52" s="38" t="str">
        <f t="shared" si="0"/>
        <v>2020-W19</v>
      </c>
      <c r="AZ52" s="48">
        <f t="shared" si="1"/>
        <v>6</v>
      </c>
      <c r="BA52" s="48">
        <v>86</v>
      </c>
    </row>
    <row r="53" spans="1:78" ht="12.5" thickBot="1" x14ac:dyDescent="0.35">
      <c r="A53" s="37">
        <v>43961</v>
      </c>
      <c r="B53" s="51">
        <v>6</v>
      </c>
      <c r="C53" s="51"/>
      <c r="D53" s="51">
        <v>2716</v>
      </c>
      <c r="E53" s="51"/>
      <c r="F53" s="51">
        <v>151</v>
      </c>
      <c r="G53" s="61">
        <v>30</v>
      </c>
      <c r="H53" s="134"/>
      <c r="I53" s="52">
        <v>106</v>
      </c>
      <c r="J53" s="53">
        <v>0</v>
      </c>
      <c r="K53" s="54">
        <v>1</v>
      </c>
      <c r="L53" s="55">
        <v>775</v>
      </c>
      <c r="M53" s="56">
        <v>2</v>
      </c>
      <c r="N53" s="57">
        <v>0</v>
      </c>
      <c r="O53" s="58">
        <v>1077</v>
      </c>
      <c r="P53" s="59">
        <v>36</v>
      </c>
      <c r="Q53" s="59">
        <v>13</v>
      </c>
      <c r="R53" s="66">
        <v>553</v>
      </c>
      <c r="S53" s="56">
        <v>113</v>
      </c>
      <c r="T53" s="57">
        <v>16</v>
      </c>
      <c r="U53" s="52">
        <v>47</v>
      </c>
      <c r="V53" s="53">
        <v>0</v>
      </c>
      <c r="W53" s="54">
        <v>0</v>
      </c>
      <c r="X53" s="55">
        <v>421</v>
      </c>
      <c r="Y53" s="56">
        <v>2</v>
      </c>
      <c r="Z53" s="57">
        <v>0</v>
      </c>
      <c r="AA53" s="58">
        <v>605</v>
      </c>
      <c r="AB53" s="59">
        <v>29</v>
      </c>
      <c r="AC53" s="60">
        <v>8</v>
      </c>
      <c r="AD53" s="55">
        <v>319</v>
      </c>
      <c r="AE53" s="56">
        <v>80</v>
      </c>
      <c r="AF53" s="57">
        <v>12</v>
      </c>
      <c r="AG53" s="52">
        <v>58</v>
      </c>
      <c r="AH53" s="53">
        <v>0</v>
      </c>
      <c r="AI53" s="54">
        <v>1</v>
      </c>
      <c r="AJ53" s="55">
        <v>354</v>
      </c>
      <c r="AK53" s="56">
        <v>0</v>
      </c>
      <c r="AL53" s="57">
        <v>0</v>
      </c>
      <c r="AM53" s="58">
        <v>471</v>
      </c>
      <c r="AN53" s="59">
        <v>7</v>
      </c>
      <c r="AO53" s="60">
        <v>5</v>
      </c>
      <c r="AP53" s="55">
        <v>234</v>
      </c>
      <c r="AQ53" s="56">
        <v>33</v>
      </c>
      <c r="AR53" s="57">
        <v>4</v>
      </c>
      <c r="AS53" s="51">
        <v>98877</v>
      </c>
      <c r="AT53" s="51"/>
      <c r="AU53" s="51"/>
      <c r="AV53" s="51"/>
      <c r="AW53" s="51"/>
      <c r="AX53" s="51"/>
      <c r="AY53" s="51" t="str">
        <f t="shared" si="0"/>
        <v>2020-W19</v>
      </c>
      <c r="AZ53" s="61">
        <f t="shared" si="1"/>
        <v>7</v>
      </c>
      <c r="BA53" s="61">
        <v>87</v>
      </c>
      <c r="BB53" s="134">
        <v>43</v>
      </c>
      <c r="BI53" s="50">
        <f>(S53-S46)/(F53-F46)</f>
        <v>0.8571428571428571</v>
      </c>
      <c r="BJ53" s="38">
        <f>SUM(E47:E53)*1000000/10718565</f>
        <v>0.65307249617835972</v>
      </c>
      <c r="BK53" s="50">
        <f>(D53-D46)/(AS53+AT53-AS46-AT46)</f>
        <v>4.6047582501918651E-3</v>
      </c>
      <c r="BL53" s="97">
        <f>(I53-I46)/(I53+L53+O53+R53-I46-L46-O46-R46)</f>
        <v>4.0816326530612242E-2</v>
      </c>
      <c r="BM53" s="97">
        <f>(L53-L46)/(I53+L53+O53+R53-I46-L46-O46-R46)</f>
        <v>0.31632653061224492</v>
      </c>
      <c r="BN53" s="97">
        <f>(O53-O46)/(I53+L53+O53+R53-I46-L46-O46-R46)</f>
        <v>0.35714285714285715</v>
      </c>
      <c r="BO53" s="97">
        <f>(R53-R46)/(I53+L53+O53+R53-I46-L46-O46-R46)</f>
        <v>0.2857142857142857</v>
      </c>
      <c r="BP53" s="97">
        <f>AVERAGE(K47:K53)/AVERAGE(G47:G53)</f>
        <v>3.0567685589519649E-2</v>
      </c>
      <c r="BQ53" s="97">
        <f>AVERAGE(N47:N53)/AVERAGE(G47:G53)</f>
        <v>0</v>
      </c>
      <c r="BR53" s="97">
        <f>AVERAGE(Q47:Q53)/AVERAGE(G47:G53)</f>
        <v>0.40611353711790393</v>
      </c>
      <c r="BS53" s="97">
        <f>AVERAGE(T47:T53)/AVERAGE(G47:G53)</f>
        <v>0.5633187772925764</v>
      </c>
      <c r="BT53" s="97">
        <f>(J53-J46)/(J53+M53+P53+S53-S46-P46-M46-J46)</f>
        <v>0</v>
      </c>
      <c r="BU53" s="97">
        <f>(M53-M46)/(J53+M53+P53+S53-S46-P46-M46-J46)</f>
        <v>0</v>
      </c>
      <c r="BV53" s="97">
        <f>(P53-P46)/(J53+M53+P53+S53-S46-P46-M46-J46)</f>
        <v>0.14285714285714285</v>
      </c>
      <c r="BW53" s="97">
        <f>(S53-S46)/(J53+M53+P53+S53-S46-P46-M46-J46)</f>
        <v>0.8571428571428571</v>
      </c>
      <c r="BX53" s="48">
        <f>SUM(BB47:BB53)</f>
        <v>43</v>
      </c>
      <c r="BY53" s="38">
        <f>F53-F46</f>
        <v>7</v>
      </c>
      <c r="BZ53" s="50">
        <f>BY53/BX46</f>
        <v>0.18421052631578946</v>
      </c>
    </row>
    <row r="54" spans="1:78" x14ac:dyDescent="0.3">
      <c r="A54" s="93">
        <v>43962</v>
      </c>
      <c r="B54" s="62">
        <v>10</v>
      </c>
      <c r="C54" s="62"/>
      <c r="D54" s="62">
        <v>2726</v>
      </c>
      <c r="E54" s="62"/>
      <c r="F54" s="62">
        <v>151</v>
      </c>
      <c r="G54" s="65">
        <v>32</v>
      </c>
      <c r="H54" s="99"/>
      <c r="I54" s="63">
        <v>105</v>
      </c>
      <c r="J54" s="62">
        <v>0</v>
      </c>
      <c r="K54" s="64">
        <v>1</v>
      </c>
      <c r="L54" s="63">
        <v>774</v>
      </c>
      <c r="M54" s="62">
        <v>2</v>
      </c>
      <c r="N54" s="64">
        <v>0</v>
      </c>
      <c r="O54" s="63">
        <v>1082</v>
      </c>
      <c r="P54" s="62">
        <v>36</v>
      </c>
      <c r="Q54" s="64">
        <v>13</v>
      </c>
      <c r="R54" s="63">
        <v>558</v>
      </c>
      <c r="S54" s="62">
        <v>113</v>
      </c>
      <c r="T54" s="64">
        <v>18</v>
      </c>
      <c r="U54" s="63">
        <v>47</v>
      </c>
      <c r="V54" s="62">
        <v>0</v>
      </c>
      <c r="W54" s="64">
        <v>0</v>
      </c>
      <c r="X54" s="63">
        <v>420</v>
      </c>
      <c r="Y54" s="62">
        <v>2</v>
      </c>
      <c r="Z54" s="64">
        <v>0</v>
      </c>
      <c r="AA54" s="63">
        <v>609</v>
      </c>
      <c r="AB54" s="62">
        <v>29</v>
      </c>
      <c r="AC54" s="64">
        <v>8</v>
      </c>
      <c r="AD54" s="63">
        <v>320</v>
      </c>
      <c r="AE54" s="62">
        <v>80</v>
      </c>
      <c r="AF54" s="64">
        <v>12</v>
      </c>
      <c r="AG54" s="63">
        <v>57</v>
      </c>
      <c r="AH54" s="62">
        <v>0</v>
      </c>
      <c r="AI54" s="64">
        <v>1</v>
      </c>
      <c r="AJ54" s="63">
        <v>354</v>
      </c>
      <c r="AK54" s="62">
        <v>0</v>
      </c>
      <c r="AL54" s="64">
        <v>0</v>
      </c>
      <c r="AM54" s="63">
        <v>472</v>
      </c>
      <c r="AN54" s="62">
        <v>7</v>
      </c>
      <c r="AO54" s="64">
        <v>5</v>
      </c>
      <c r="AP54" s="63">
        <v>238</v>
      </c>
      <c r="AQ54" s="62">
        <v>33</v>
      </c>
      <c r="AR54" s="64">
        <v>6</v>
      </c>
      <c r="AS54" s="62">
        <v>99363</v>
      </c>
      <c r="AT54" s="62"/>
      <c r="AU54" s="62"/>
      <c r="AV54" s="62"/>
      <c r="AW54" s="62"/>
      <c r="AX54" s="62"/>
      <c r="AY54" s="62" t="str">
        <f t="shared" si="0"/>
        <v>2020-W20</v>
      </c>
      <c r="AZ54" s="65">
        <f t="shared" si="1"/>
        <v>1</v>
      </c>
      <c r="BA54" s="65">
        <v>87</v>
      </c>
      <c r="BB54" s="99"/>
      <c r="BC54" s="65"/>
      <c r="BD54" s="65"/>
      <c r="BE54" s="65"/>
      <c r="BF54" s="99"/>
      <c r="BG54" s="99"/>
      <c r="BH54" s="65"/>
      <c r="BI54" s="65"/>
      <c r="BJ54" s="65"/>
      <c r="BK54" s="65"/>
    </row>
    <row r="55" spans="1:78" x14ac:dyDescent="0.3">
      <c r="A55" s="37">
        <v>43963</v>
      </c>
      <c r="B55" s="38">
        <v>18</v>
      </c>
      <c r="D55" s="38">
        <v>2744</v>
      </c>
      <c r="E55" s="38">
        <v>1</v>
      </c>
      <c r="F55" s="38">
        <v>152</v>
      </c>
      <c r="G55" s="48">
        <v>32</v>
      </c>
      <c r="I55" s="39">
        <v>107</v>
      </c>
      <c r="J55" s="40">
        <v>0</v>
      </c>
      <c r="K55" s="41">
        <v>0</v>
      </c>
      <c r="L55" s="42">
        <v>784</v>
      </c>
      <c r="M55" s="43">
        <v>2</v>
      </c>
      <c r="N55" s="44">
        <v>1</v>
      </c>
      <c r="O55" s="45">
        <v>1085</v>
      </c>
      <c r="P55" s="46">
        <v>36</v>
      </c>
      <c r="Q55" s="47">
        <v>13</v>
      </c>
      <c r="R55" s="42">
        <v>562</v>
      </c>
      <c r="S55" s="43">
        <v>114</v>
      </c>
      <c r="T55" s="44">
        <v>18</v>
      </c>
      <c r="U55" s="39">
        <v>47</v>
      </c>
      <c r="V55" s="40">
        <v>0</v>
      </c>
      <c r="W55" s="41">
        <v>0</v>
      </c>
      <c r="X55" s="42">
        <v>428</v>
      </c>
      <c r="Y55" s="43">
        <v>2</v>
      </c>
      <c r="Z55" s="44">
        <v>1</v>
      </c>
      <c r="AA55" s="45">
        <v>610</v>
      </c>
      <c r="AB55" s="46">
        <v>29</v>
      </c>
      <c r="AC55" s="47">
        <v>8</v>
      </c>
      <c r="AD55" s="42">
        <v>323</v>
      </c>
      <c r="AE55" s="43">
        <v>81</v>
      </c>
      <c r="AF55" s="44">
        <v>12</v>
      </c>
      <c r="AG55" s="39">
        <v>59</v>
      </c>
      <c r="AH55" s="40">
        <v>0</v>
      </c>
      <c r="AI55" s="41">
        <v>0</v>
      </c>
      <c r="AJ55" s="42">
        <v>356</v>
      </c>
      <c r="AK55" s="43">
        <v>0</v>
      </c>
      <c r="AL55" s="44">
        <v>0</v>
      </c>
      <c r="AM55" s="45">
        <v>474</v>
      </c>
      <c r="AN55" s="46">
        <v>7</v>
      </c>
      <c r="AO55" s="47">
        <v>5</v>
      </c>
      <c r="AP55" s="42">
        <v>239</v>
      </c>
      <c r="AQ55" s="43">
        <v>33</v>
      </c>
      <c r="AR55" s="44">
        <v>6</v>
      </c>
      <c r="AS55" s="38">
        <v>106054</v>
      </c>
      <c r="AY55" s="38" t="str">
        <f t="shared" si="0"/>
        <v>2020-W20</v>
      </c>
      <c r="AZ55" s="48">
        <f t="shared" si="1"/>
        <v>2</v>
      </c>
      <c r="BA55" s="48">
        <v>88</v>
      </c>
    </row>
    <row r="56" spans="1:78" x14ac:dyDescent="0.3">
      <c r="A56" s="37">
        <v>43964</v>
      </c>
      <c r="B56" s="38">
        <v>16</v>
      </c>
      <c r="D56" s="38">
        <v>2760</v>
      </c>
      <c r="E56" s="38">
        <v>3</v>
      </c>
      <c r="F56" s="38">
        <v>155</v>
      </c>
      <c r="G56" s="48">
        <v>28</v>
      </c>
      <c r="I56" s="39">
        <v>111</v>
      </c>
      <c r="J56" s="40">
        <v>0</v>
      </c>
      <c r="K56" s="41">
        <v>0</v>
      </c>
      <c r="L56" s="42">
        <v>791</v>
      </c>
      <c r="M56" s="43">
        <v>2</v>
      </c>
      <c r="N56" s="44">
        <v>1</v>
      </c>
      <c r="O56" s="45">
        <v>1090</v>
      </c>
      <c r="P56" s="46">
        <v>37</v>
      </c>
      <c r="Q56" s="47">
        <v>10</v>
      </c>
      <c r="R56" s="42">
        <v>563</v>
      </c>
      <c r="S56" s="43">
        <v>116</v>
      </c>
      <c r="T56" s="44">
        <v>17</v>
      </c>
      <c r="U56" s="39">
        <v>49</v>
      </c>
      <c r="V56" s="40">
        <v>0</v>
      </c>
      <c r="W56" s="41">
        <v>0</v>
      </c>
      <c r="X56" s="42">
        <v>429</v>
      </c>
      <c r="Y56" s="43">
        <v>2</v>
      </c>
      <c r="Z56" s="44">
        <v>1</v>
      </c>
      <c r="AA56" s="45">
        <v>611</v>
      </c>
      <c r="AB56" s="46">
        <v>30</v>
      </c>
      <c r="AC56" s="47">
        <v>6</v>
      </c>
      <c r="AD56" s="42">
        <v>323</v>
      </c>
      <c r="AE56" s="43">
        <v>82</v>
      </c>
      <c r="AF56" s="44">
        <v>11</v>
      </c>
      <c r="AG56" s="39">
        <v>61</v>
      </c>
      <c r="AH56" s="40">
        <v>0</v>
      </c>
      <c r="AI56" s="41">
        <v>0</v>
      </c>
      <c r="AJ56" s="42">
        <v>362</v>
      </c>
      <c r="AK56" s="43">
        <v>0</v>
      </c>
      <c r="AL56" s="44">
        <v>0</v>
      </c>
      <c r="AM56" s="45">
        <v>478</v>
      </c>
      <c r="AN56" s="46">
        <v>7</v>
      </c>
      <c r="AO56" s="47">
        <v>4</v>
      </c>
      <c r="AP56" s="42">
        <v>240</v>
      </c>
      <c r="AQ56" s="43">
        <v>34</v>
      </c>
      <c r="AR56" s="44">
        <v>6</v>
      </c>
      <c r="AS56" s="38">
        <v>112042</v>
      </c>
      <c r="AY56" s="38" t="str">
        <f t="shared" si="0"/>
        <v>2020-W20</v>
      </c>
      <c r="AZ56" s="48">
        <f t="shared" si="1"/>
        <v>3</v>
      </c>
      <c r="BA56" s="48">
        <v>88</v>
      </c>
    </row>
    <row r="57" spans="1:78" x14ac:dyDescent="0.3">
      <c r="A57" s="37">
        <v>43965</v>
      </c>
      <c r="B57" s="38">
        <v>10</v>
      </c>
      <c r="D57" s="38">
        <v>2770</v>
      </c>
      <c r="E57" s="38">
        <v>1</v>
      </c>
      <c r="F57" s="38">
        <v>156</v>
      </c>
      <c r="G57" s="48">
        <v>24</v>
      </c>
      <c r="I57" s="39">
        <v>111</v>
      </c>
      <c r="J57" s="40">
        <v>0</v>
      </c>
      <c r="K57" s="41">
        <v>0</v>
      </c>
      <c r="L57" s="42">
        <v>795</v>
      </c>
      <c r="M57" s="43">
        <v>2</v>
      </c>
      <c r="N57" s="44">
        <v>1</v>
      </c>
      <c r="O57" s="45">
        <v>1092</v>
      </c>
      <c r="P57" s="46">
        <v>38</v>
      </c>
      <c r="Q57" s="47">
        <v>8</v>
      </c>
      <c r="R57" s="42">
        <v>564</v>
      </c>
      <c r="S57" s="43">
        <v>116</v>
      </c>
      <c r="T57" s="44">
        <v>15</v>
      </c>
      <c r="U57" s="39">
        <v>49</v>
      </c>
      <c r="V57" s="40">
        <v>0</v>
      </c>
      <c r="W57" s="41">
        <v>0</v>
      </c>
      <c r="X57" s="42">
        <v>430</v>
      </c>
      <c r="Y57" s="43">
        <v>2</v>
      </c>
      <c r="Z57" s="44">
        <v>1</v>
      </c>
      <c r="AA57" s="45">
        <v>611</v>
      </c>
      <c r="AB57" s="46">
        <v>31</v>
      </c>
      <c r="AC57" s="47">
        <v>4</v>
      </c>
      <c r="AD57" s="42">
        <v>324</v>
      </c>
      <c r="AE57" s="43">
        <v>82</v>
      </c>
      <c r="AF57" s="44">
        <v>9</v>
      </c>
      <c r="AG57" s="39">
        <v>61</v>
      </c>
      <c r="AH57" s="40">
        <v>0</v>
      </c>
      <c r="AI57" s="41">
        <v>0</v>
      </c>
      <c r="AJ57" s="42">
        <v>365</v>
      </c>
      <c r="AK57" s="43">
        <v>0</v>
      </c>
      <c r="AL57" s="44">
        <v>0</v>
      </c>
      <c r="AM57" s="45">
        <v>480</v>
      </c>
      <c r="AN57" s="46">
        <v>7</v>
      </c>
      <c r="AO57" s="47">
        <v>4</v>
      </c>
      <c r="AP57" s="42">
        <v>240</v>
      </c>
      <c r="AQ57" s="43">
        <v>34</v>
      </c>
      <c r="AR57" s="44">
        <v>6</v>
      </c>
      <c r="AS57" s="38">
        <v>116233</v>
      </c>
      <c r="AY57" s="38" t="str">
        <f t="shared" si="0"/>
        <v>2020-W20</v>
      </c>
      <c r="AZ57" s="48">
        <f t="shared" si="1"/>
        <v>4</v>
      </c>
      <c r="BA57" s="48">
        <v>90</v>
      </c>
    </row>
    <row r="58" spans="1:78" x14ac:dyDescent="0.3">
      <c r="A58" s="37">
        <v>43966</v>
      </c>
      <c r="B58" s="38">
        <v>40</v>
      </c>
      <c r="D58" s="38">
        <v>2810</v>
      </c>
      <c r="E58" s="38">
        <v>4</v>
      </c>
      <c r="F58" s="38">
        <v>160</v>
      </c>
      <c r="G58" s="48">
        <v>23</v>
      </c>
      <c r="I58" s="39">
        <v>123</v>
      </c>
      <c r="J58" s="40">
        <v>0</v>
      </c>
      <c r="K58" s="41">
        <v>0</v>
      </c>
      <c r="L58" s="42">
        <v>801</v>
      </c>
      <c r="M58" s="43">
        <v>3</v>
      </c>
      <c r="N58" s="44">
        <v>0</v>
      </c>
      <c r="O58" s="45">
        <v>1100</v>
      </c>
      <c r="P58" s="46">
        <v>39</v>
      </c>
      <c r="Q58" s="47">
        <v>7</v>
      </c>
      <c r="R58" s="42">
        <v>564</v>
      </c>
      <c r="S58" s="43">
        <v>118</v>
      </c>
      <c r="T58" s="44">
        <v>16</v>
      </c>
      <c r="U58" s="39">
        <v>55</v>
      </c>
      <c r="V58" s="40">
        <v>0</v>
      </c>
      <c r="W58" s="41">
        <v>0</v>
      </c>
      <c r="X58" s="42">
        <v>433</v>
      </c>
      <c r="Y58" s="43">
        <v>3</v>
      </c>
      <c r="Z58" s="44">
        <v>0</v>
      </c>
      <c r="AA58" s="45">
        <v>615</v>
      </c>
      <c r="AB58" s="46">
        <v>31</v>
      </c>
      <c r="AC58" s="47">
        <v>4</v>
      </c>
      <c r="AD58" s="42">
        <v>324</v>
      </c>
      <c r="AE58" s="43">
        <v>83</v>
      </c>
      <c r="AF58" s="44">
        <v>9</v>
      </c>
      <c r="AG58" s="39">
        <v>67</v>
      </c>
      <c r="AH58" s="40">
        <v>0</v>
      </c>
      <c r="AI58" s="41">
        <v>0</v>
      </c>
      <c r="AJ58" s="42">
        <v>368</v>
      </c>
      <c r="AK58" s="43">
        <v>0</v>
      </c>
      <c r="AL58" s="44">
        <v>0</v>
      </c>
      <c r="AM58" s="45">
        <v>484</v>
      </c>
      <c r="AN58" s="46">
        <v>8</v>
      </c>
      <c r="AO58" s="47">
        <v>3</v>
      </c>
      <c r="AP58" s="42">
        <v>240</v>
      </c>
      <c r="AQ58" s="43">
        <v>35</v>
      </c>
      <c r="AR58" s="44">
        <v>7</v>
      </c>
      <c r="AS58" s="38">
        <v>120015</v>
      </c>
      <c r="AY58" s="38" t="str">
        <f t="shared" si="0"/>
        <v>2020-W20</v>
      </c>
      <c r="AZ58" s="48">
        <f t="shared" si="1"/>
        <v>5</v>
      </c>
      <c r="BA58" s="48">
        <v>90</v>
      </c>
    </row>
    <row r="59" spans="1:78" x14ac:dyDescent="0.3">
      <c r="A59" s="37">
        <v>43967</v>
      </c>
      <c r="B59" s="38">
        <v>9</v>
      </c>
      <c r="D59" s="38">
        <v>2819</v>
      </c>
      <c r="E59" s="38">
        <v>2</v>
      </c>
      <c r="F59" s="38">
        <v>162</v>
      </c>
      <c r="G59" s="48">
        <v>23</v>
      </c>
      <c r="I59" s="39">
        <v>124</v>
      </c>
      <c r="J59" s="40">
        <v>0</v>
      </c>
      <c r="K59" s="41">
        <v>0</v>
      </c>
      <c r="L59" s="42">
        <v>802</v>
      </c>
      <c r="M59" s="43">
        <v>3</v>
      </c>
      <c r="N59" s="44">
        <v>0</v>
      </c>
      <c r="O59" s="45">
        <v>1106</v>
      </c>
      <c r="P59" s="46">
        <v>39</v>
      </c>
      <c r="Q59" s="47">
        <v>7</v>
      </c>
      <c r="R59" s="42">
        <v>567</v>
      </c>
      <c r="S59" s="43">
        <v>120</v>
      </c>
      <c r="T59" s="44">
        <v>16</v>
      </c>
      <c r="U59" s="39">
        <v>56</v>
      </c>
      <c r="V59" s="40">
        <v>0</v>
      </c>
      <c r="W59" s="41">
        <v>0</v>
      </c>
      <c r="X59" s="42">
        <v>434</v>
      </c>
      <c r="Y59" s="43">
        <v>3</v>
      </c>
      <c r="Z59" s="44">
        <v>0</v>
      </c>
      <c r="AA59" s="45">
        <v>618</v>
      </c>
      <c r="AB59" s="46">
        <v>31</v>
      </c>
      <c r="AC59" s="47">
        <v>4</v>
      </c>
      <c r="AD59" s="42">
        <v>325</v>
      </c>
      <c r="AE59" s="43">
        <v>83</v>
      </c>
      <c r="AF59" s="44">
        <v>9</v>
      </c>
      <c r="AG59" s="39">
        <v>67</v>
      </c>
      <c r="AH59" s="40">
        <v>0</v>
      </c>
      <c r="AI59" s="41">
        <v>0</v>
      </c>
      <c r="AJ59" s="42">
        <v>368</v>
      </c>
      <c r="AK59" s="43">
        <v>0</v>
      </c>
      <c r="AL59" s="44">
        <v>0</v>
      </c>
      <c r="AM59" s="45">
        <v>487</v>
      </c>
      <c r="AN59" s="46">
        <v>8</v>
      </c>
      <c r="AO59" s="47">
        <v>3</v>
      </c>
      <c r="AP59" s="42">
        <v>242</v>
      </c>
      <c r="AQ59" s="43">
        <v>37</v>
      </c>
      <c r="AR59" s="44">
        <v>7</v>
      </c>
      <c r="AS59" s="38">
        <v>126283</v>
      </c>
      <c r="AY59" s="38" t="str">
        <f t="shared" si="0"/>
        <v>2020-W20</v>
      </c>
      <c r="AZ59" s="48">
        <f t="shared" si="1"/>
        <v>6</v>
      </c>
      <c r="BA59" s="48">
        <v>90</v>
      </c>
    </row>
    <row r="60" spans="1:78" ht="12.5" thickBot="1" x14ac:dyDescent="0.35">
      <c r="A60" s="37">
        <v>43968</v>
      </c>
      <c r="B60" s="51">
        <v>15</v>
      </c>
      <c r="C60" s="51"/>
      <c r="D60" s="51">
        <v>2834</v>
      </c>
      <c r="E60" s="51">
        <v>1</v>
      </c>
      <c r="F60" s="51">
        <v>163</v>
      </c>
      <c r="G60" s="61">
        <v>22</v>
      </c>
      <c r="H60" s="134"/>
      <c r="I60" s="52">
        <v>131</v>
      </c>
      <c r="J60" s="53">
        <v>0</v>
      </c>
      <c r="K60" s="54">
        <v>0</v>
      </c>
      <c r="L60" s="55">
        <v>811</v>
      </c>
      <c r="M60" s="56">
        <v>3</v>
      </c>
      <c r="N60" s="57">
        <v>0</v>
      </c>
      <c r="O60" s="58">
        <v>1115</v>
      </c>
      <c r="P60" s="59">
        <v>40</v>
      </c>
      <c r="Q60" s="59">
        <v>6</v>
      </c>
      <c r="R60" s="66">
        <v>569</v>
      </c>
      <c r="S60" s="56">
        <v>120</v>
      </c>
      <c r="T60" s="57">
        <v>16</v>
      </c>
      <c r="U60" s="52">
        <v>60</v>
      </c>
      <c r="V60" s="53">
        <v>0</v>
      </c>
      <c r="W60" s="54">
        <v>0</v>
      </c>
      <c r="X60" s="55">
        <v>438</v>
      </c>
      <c r="Y60" s="56">
        <v>3</v>
      </c>
      <c r="Z60" s="57">
        <v>0</v>
      </c>
      <c r="AA60" s="58">
        <v>623</v>
      </c>
      <c r="AB60" s="59">
        <v>31</v>
      </c>
      <c r="AC60" s="60">
        <v>4</v>
      </c>
      <c r="AD60" s="55">
        <v>326</v>
      </c>
      <c r="AE60" s="56">
        <v>83</v>
      </c>
      <c r="AF60" s="57">
        <v>9</v>
      </c>
      <c r="AG60" s="52">
        <v>70</v>
      </c>
      <c r="AH60" s="53">
        <v>0</v>
      </c>
      <c r="AI60" s="54">
        <v>0</v>
      </c>
      <c r="AJ60" s="55">
        <v>373</v>
      </c>
      <c r="AK60" s="56">
        <v>0</v>
      </c>
      <c r="AL60" s="57">
        <v>0</v>
      </c>
      <c r="AM60" s="58">
        <v>491</v>
      </c>
      <c r="AN60" s="59">
        <v>9</v>
      </c>
      <c r="AO60" s="60">
        <v>2</v>
      </c>
      <c r="AP60" s="55">
        <v>243</v>
      </c>
      <c r="AQ60" s="56">
        <v>37</v>
      </c>
      <c r="AR60" s="57">
        <v>7</v>
      </c>
      <c r="AS60" s="51">
        <v>128525</v>
      </c>
      <c r="AT60" s="51"/>
      <c r="AU60" s="51"/>
      <c r="AV60" s="51"/>
      <c r="AW60" s="51"/>
      <c r="AX60" s="51"/>
      <c r="AY60" s="51" t="str">
        <f t="shared" si="0"/>
        <v>2020-W20</v>
      </c>
      <c r="AZ60" s="61">
        <f t="shared" si="1"/>
        <v>7</v>
      </c>
      <c r="BA60" s="61">
        <v>90</v>
      </c>
      <c r="BB60" s="134">
        <v>20</v>
      </c>
      <c r="BI60" s="50">
        <f>(S60-S53)/(F60-F53)</f>
        <v>0.58333333333333337</v>
      </c>
      <c r="BJ60" s="38">
        <f>SUM(E54:E60)*1000000/10718565</f>
        <v>1.1195528505914738</v>
      </c>
      <c r="BK60" s="50">
        <f>(D60-D53)/(AS60+AT60-AS53-AT53)</f>
        <v>3.9800323799244466E-3</v>
      </c>
      <c r="BL60" s="97">
        <f>(I60-I53)/(I60+L60+O60+R60-I53-L53-O53-R53)</f>
        <v>0.21739130434782608</v>
      </c>
      <c r="BM60" s="97">
        <f>(L60-L53)/(I60+L60+O60+R60-I53-L53-O53-R53)</f>
        <v>0.31304347826086959</v>
      </c>
      <c r="BN60" s="97">
        <f>(O60-O53)/(I60+L60+O60+R60-I53-L53-O53-R53)</f>
        <v>0.33043478260869563</v>
      </c>
      <c r="BO60" s="97">
        <f>(R60-R53)/(I60+L60+O60+R60-I53-L53-O53-R53)</f>
        <v>0.1391304347826087</v>
      </c>
      <c r="BP60" s="97">
        <f>AVERAGE(K54:K60)/AVERAGE(G54:G60)</f>
        <v>5.434782608695652E-3</v>
      </c>
      <c r="BQ60" s="97">
        <f>AVERAGE(N54:N60)/AVERAGE(G54:G60)</f>
        <v>1.6304347826086956E-2</v>
      </c>
      <c r="BR60" s="97">
        <f>AVERAGE(Q54:Q60)/AVERAGE(G54:G60)</f>
        <v>0.34782608695652173</v>
      </c>
      <c r="BS60" s="97">
        <f>AVERAGE(T54:T60)/AVERAGE(G54:G60)</f>
        <v>0.63043478260869579</v>
      </c>
      <c r="BT60" s="97">
        <f>(J60-J53)/(J60+M60+P60+S60-S53-P53-M53-J53)</f>
        <v>0</v>
      </c>
      <c r="BU60" s="97">
        <f>(M60-M53)/(J60+M60+P60+S60-S53-P53-M53-J53)</f>
        <v>8.3333333333333329E-2</v>
      </c>
      <c r="BV60" s="97">
        <f>(P60-P53)/(J60+M60+P60+S60-S53-P53-M53-J53)</f>
        <v>0.33333333333333331</v>
      </c>
      <c r="BW60" s="97">
        <f>(S60-S53)/(J60+M60+P60+S60-S53-P53-M53-J53)</f>
        <v>0.58333333333333337</v>
      </c>
      <c r="BX60" s="48">
        <f>SUM(BB54:BB60)</f>
        <v>20</v>
      </c>
      <c r="BY60" s="38">
        <f>F60-F53</f>
        <v>12</v>
      </c>
      <c r="BZ60" s="50">
        <f>BY60/BX53</f>
        <v>0.27906976744186046</v>
      </c>
    </row>
    <row r="61" spans="1:78" x14ac:dyDescent="0.3">
      <c r="A61" s="93">
        <v>43969</v>
      </c>
      <c r="B61" s="62">
        <v>2</v>
      </c>
      <c r="C61" s="62"/>
      <c r="D61" s="62">
        <v>2836</v>
      </c>
      <c r="E61" s="62">
        <v>2</v>
      </c>
      <c r="F61" s="62">
        <v>165</v>
      </c>
      <c r="G61" s="65">
        <v>24</v>
      </c>
      <c r="H61" s="99"/>
      <c r="I61" s="63">
        <v>131</v>
      </c>
      <c r="J61" s="62">
        <v>0</v>
      </c>
      <c r="K61" s="64">
        <v>0</v>
      </c>
      <c r="L61" s="63">
        <v>811</v>
      </c>
      <c r="M61" s="62">
        <v>3</v>
      </c>
      <c r="N61" s="64">
        <v>1</v>
      </c>
      <c r="O61" s="63">
        <v>1117</v>
      </c>
      <c r="P61" s="62">
        <v>40</v>
      </c>
      <c r="Q61" s="64">
        <v>6</v>
      </c>
      <c r="R61" s="63">
        <v>571</v>
      </c>
      <c r="S61" s="62">
        <v>122</v>
      </c>
      <c r="T61" s="64">
        <v>17</v>
      </c>
      <c r="U61" s="63">
        <v>60</v>
      </c>
      <c r="V61" s="62">
        <v>0</v>
      </c>
      <c r="W61" s="64">
        <v>0</v>
      </c>
      <c r="X61" s="63">
        <v>438</v>
      </c>
      <c r="Y61" s="62">
        <v>3</v>
      </c>
      <c r="Z61" s="64">
        <v>1</v>
      </c>
      <c r="AA61" s="63">
        <v>623</v>
      </c>
      <c r="AB61" s="62">
        <v>31</v>
      </c>
      <c r="AC61" s="64">
        <v>4</v>
      </c>
      <c r="AD61" s="63">
        <v>326</v>
      </c>
      <c r="AE61" s="62">
        <v>84</v>
      </c>
      <c r="AF61" s="64">
        <v>10</v>
      </c>
      <c r="AG61" s="63">
        <v>70</v>
      </c>
      <c r="AH61" s="62">
        <v>0</v>
      </c>
      <c r="AI61" s="64">
        <v>0</v>
      </c>
      <c r="AJ61" s="63">
        <v>373</v>
      </c>
      <c r="AK61" s="62">
        <v>0</v>
      </c>
      <c r="AL61" s="64">
        <v>0</v>
      </c>
      <c r="AM61" s="63">
        <v>493</v>
      </c>
      <c r="AN61" s="62">
        <v>9</v>
      </c>
      <c r="AO61" s="64">
        <v>2</v>
      </c>
      <c r="AP61" s="63">
        <v>245</v>
      </c>
      <c r="AQ61" s="62">
        <v>38</v>
      </c>
      <c r="AR61" s="64">
        <v>7</v>
      </c>
      <c r="AS61" s="62">
        <v>131684</v>
      </c>
      <c r="AT61" s="62"/>
      <c r="AU61" s="62"/>
      <c r="AV61" s="62"/>
      <c r="AW61" s="62"/>
      <c r="AX61" s="62"/>
      <c r="AY61" s="62" t="str">
        <f t="shared" si="0"/>
        <v>2020-W21</v>
      </c>
      <c r="AZ61" s="65">
        <f t="shared" si="1"/>
        <v>1</v>
      </c>
      <c r="BA61" s="65">
        <v>90</v>
      </c>
      <c r="BB61" s="99"/>
      <c r="BC61" s="65"/>
      <c r="BD61" s="65"/>
      <c r="BE61" s="65"/>
      <c r="BF61" s="99"/>
      <c r="BG61" s="99"/>
      <c r="BH61" s="65"/>
      <c r="BI61" s="65"/>
      <c r="BJ61" s="65"/>
      <c r="BK61" s="65"/>
      <c r="BL61" s="65"/>
      <c r="BM61" s="65"/>
      <c r="BN61" s="65"/>
      <c r="BO61" s="65"/>
    </row>
    <row r="62" spans="1:78" x14ac:dyDescent="0.3">
      <c r="A62" s="37">
        <v>43970</v>
      </c>
      <c r="B62" s="38">
        <v>4</v>
      </c>
      <c r="D62" s="38">
        <v>2840</v>
      </c>
      <c r="F62" s="38">
        <v>165</v>
      </c>
      <c r="G62" s="48">
        <v>22</v>
      </c>
      <c r="I62" s="39">
        <v>131</v>
      </c>
      <c r="J62" s="40">
        <v>0</v>
      </c>
      <c r="K62" s="41">
        <v>0</v>
      </c>
      <c r="L62" s="42">
        <v>814</v>
      </c>
      <c r="M62" s="43">
        <v>3</v>
      </c>
      <c r="N62" s="44">
        <v>1</v>
      </c>
      <c r="O62" s="45">
        <v>1118</v>
      </c>
      <c r="P62" s="46">
        <v>40</v>
      </c>
      <c r="Q62" s="47">
        <v>4</v>
      </c>
      <c r="R62" s="42">
        <v>571</v>
      </c>
      <c r="S62" s="43">
        <v>122</v>
      </c>
      <c r="T62" s="44">
        <v>17</v>
      </c>
      <c r="U62" s="39">
        <v>60</v>
      </c>
      <c r="V62" s="40">
        <v>0</v>
      </c>
      <c r="W62" s="41">
        <v>0</v>
      </c>
      <c r="X62" s="42">
        <v>440</v>
      </c>
      <c r="Y62" s="43">
        <v>3</v>
      </c>
      <c r="Z62" s="44">
        <v>1</v>
      </c>
      <c r="AA62" s="45">
        <v>624</v>
      </c>
      <c r="AB62" s="46">
        <v>31</v>
      </c>
      <c r="AC62" s="47">
        <v>2</v>
      </c>
      <c r="AD62" s="42">
        <v>326</v>
      </c>
      <c r="AE62" s="43">
        <v>84</v>
      </c>
      <c r="AF62" s="44">
        <v>10</v>
      </c>
      <c r="AG62" s="39">
        <v>70</v>
      </c>
      <c r="AH62" s="40">
        <v>0</v>
      </c>
      <c r="AI62" s="41">
        <v>0</v>
      </c>
      <c r="AJ62" s="42">
        <v>374</v>
      </c>
      <c r="AK62" s="43">
        <v>0</v>
      </c>
      <c r="AL62" s="44">
        <v>0</v>
      </c>
      <c r="AM62" s="45">
        <v>493</v>
      </c>
      <c r="AN62" s="46">
        <v>9</v>
      </c>
      <c r="AO62" s="47">
        <v>2</v>
      </c>
      <c r="AP62" s="42">
        <v>245</v>
      </c>
      <c r="AQ62" s="43">
        <v>38</v>
      </c>
      <c r="AR62" s="44">
        <v>7</v>
      </c>
      <c r="AS62" s="38">
        <v>136001</v>
      </c>
      <c r="AY62" s="38" t="str">
        <f t="shared" si="0"/>
        <v>2020-W21</v>
      </c>
      <c r="AZ62" s="48">
        <f t="shared" si="1"/>
        <v>2</v>
      </c>
      <c r="BA62" s="48">
        <v>95</v>
      </c>
    </row>
    <row r="63" spans="1:78" x14ac:dyDescent="0.3">
      <c r="A63" s="37">
        <v>43971</v>
      </c>
      <c r="B63" s="38">
        <v>10</v>
      </c>
      <c r="D63" s="38">
        <v>2850</v>
      </c>
      <c r="E63" s="38">
        <v>1</v>
      </c>
      <c r="F63" s="38">
        <v>166</v>
      </c>
      <c r="G63" s="48">
        <v>22</v>
      </c>
      <c r="I63" s="39">
        <v>135</v>
      </c>
      <c r="J63" s="40">
        <v>0</v>
      </c>
      <c r="K63" s="41">
        <v>1</v>
      </c>
      <c r="L63" s="42">
        <v>818</v>
      </c>
      <c r="M63" s="43">
        <v>3</v>
      </c>
      <c r="N63" s="44">
        <v>1</v>
      </c>
      <c r="O63" s="45">
        <v>1119</v>
      </c>
      <c r="P63" s="46">
        <v>40</v>
      </c>
      <c r="Q63" s="47">
        <v>4</v>
      </c>
      <c r="R63" s="42">
        <v>571</v>
      </c>
      <c r="S63" s="43">
        <v>123</v>
      </c>
      <c r="T63" s="44">
        <v>16</v>
      </c>
      <c r="U63" s="39">
        <v>64</v>
      </c>
      <c r="V63" s="40">
        <v>0</v>
      </c>
      <c r="W63" s="41">
        <v>1</v>
      </c>
      <c r="X63" s="42">
        <v>441</v>
      </c>
      <c r="Y63" s="43">
        <v>3</v>
      </c>
      <c r="Z63" s="44">
        <v>1</v>
      </c>
      <c r="AA63" s="45">
        <v>626</v>
      </c>
      <c r="AB63" s="46">
        <v>31</v>
      </c>
      <c r="AC63" s="47">
        <v>2</v>
      </c>
      <c r="AD63" s="42">
        <v>326</v>
      </c>
      <c r="AE63" s="43">
        <v>84</v>
      </c>
      <c r="AF63" s="44">
        <v>10</v>
      </c>
      <c r="AG63" s="39">
        <v>70</v>
      </c>
      <c r="AH63" s="40">
        <v>0</v>
      </c>
      <c r="AI63" s="41">
        <v>0</v>
      </c>
      <c r="AJ63" s="42">
        <v>377</v>
      </c>
      <c r="AK63" s="43">
        <v>0</v>
      </c>
      <c r="AL63" s="44">
        <v>0</v>
      </c>
      <c r="AM63" s="45">
        <v>492</v>
      </c>
      <c r="AN63" s="46">
        <v>9</v>
      </c>
      <c r="AO63" s="47">
        <v>2</v>
      </c>
      <c r="AP63" s="42">
        <v>245</v>
      </c>
      <c r="AQ63" s="43">
        <v>39</v>
      </c>
      <c r="AR63" s="44">
        <v>6</v>
      </c>
      <c r="AS63" s="38">
        <v>139445</v>
      </c>
      <c r="AY63" s="38" t="str">
        <f t="shared" si="0"/>
        <v>2020-W21</v>
      </c>
      <c r="AZ63" s="48">
        <f t="shared" si="1"/>
        <v>3</v>
      </c>
      <c r="BA63" s="48">
        <v>96</v>
      </c>
    </row>
    <row r="64" spans="1:78" x14ac:dyDescent="0.3">
      <c r="A64" s="37">
        <v>43972</v>
      </c>
      <c r="B64" s="38">
        <v>3</v>
      </c>
      <c r="D64" s="38">
        <v>2853</v>
      </c>
      <c r="E64" s="38">
        <v>2</v>
      </c>
      <c r="F64" s="38">
        <v>168</v>
      </c>
      <c r="G64" s="48">
        <v>21</v>
      </c>
      <c r="I64" s="39">
        <v>145</v>
      </c>
      <c r="J64" s="40">
        <v>0</v>
      </c>
      <c r="K64" s="41">
        <v>1</v>
      </c>
      <c r="L64" s="42">
        <v>818</v>
      </c>
      <c r="M64" s="43">
        <v>3</v>
      </c>
      <c r="N64" s="44">
        <v>1</v>
      </c>
      <c r="O64" s="45">
        <v>1120</v>
      </c>
      <c r="P64" s="46">
        <v>39</v>
      </c>
      <c r="Q64" s="47">
        <v>4</v>
      </c>
      <c r="R64" s="42">
        <v>572</v>
      </c>
      <c r="S64" s="43">
        <v>126</v>
      </c>
      <c r="T64" s="44">
        <v>15</v>
      </c>
      <c r="U64" s="39">
        <v>70</v>
      </c>
      <c r="V64" s="40">
        <v>0</v>
      </c>
      <c r="W64" s="41">
        <v>1</v>
      </c>
      <c r="X64" s="42">
        <v>441</v>
      </c>
      <c r="Y64" s="43">
        <v>3</v>
      </c>
      <c r="Z64" s="44">
        <v>1</v>
      </c>
      <c r="AA64" s="45">
        <v>627</v>
      </c>
      <c r="AB64" s="46">
        <v>30</v>
      </c>
      <c r="AC64" s="47">
        <v>2</v>
      </c>
      <c r="AD64" s="42">
        <v>326</v>
      </c>
      <c r="AE64" s="43">
        <v>86</v>
      </c>
      <c r="AF64" s="44">
        <v>9</v>
      </c>
      <c r="AG64" s="39">
        <v>74</v>
      </c>
      <c r="AH64" s="40">
        <v>0</v>
      </c>
      <c r="AI64" s="41">
        <v>0</v>
      </c>
      <c r="AJ64" s="42">
        <v>377</v>
      </c>
      <c r="AK64" s="43">
        <v>0</v>
      </c>
      <c r="AL64" s="44">
        <v>0</v>
      </c>
      <c r="AM64" s="45">
        <v>492</v>
      </c>
      <c r="AN64" s="46">
        <v>9</v>
      </c>
      <c r="AO64" s="47">
        <v>2</v>
      </c>
      <c r="AP64" s="42">
        <v>246</v>
      </c>
      <c r="AQ64" s="43">
        <v>40</v>
      </c>
      <c r="AR64" s="44">
        <v>6</v>
      </c>
      <c r="AS64" s="38">
        <v>144078</v>
      </c>
      <c r="AY64" s="38" t="str">
        <f t="shared" si="0"/>
        <v>2020-W21</v>
      </c>
      <c r="AZ64" s="48">
        <f t="shared" si="1"/>
        <v>4</v>
      </c>
      <c r="BA64" s="48">
        <v>98</v>
      </c>
    </row>
    <row r="65" spans="1:78" x14ac:dyDescent="0.3">
      <c r="A65" s="37">
        <v>43973</v>
      </c>
      <c r="B65" s="38">
        <v>21</v>
      </c>
      <c r="D65" s="38">
        <v>2873</v>
      </c>
      <c r="E65" s="38">
        <v>1</v>
      </c>
      <c r="F65" s="38">
        <v>169</v>
      </c>
      <c r="G65" s="48">
        <v>19</v>
      </c>
      <c r="I65" s="39">
        <v>153</v>
      </c>
      <c r="J65" s="40">
        <v>0</v>
      </c>
      <c r="K65" s="41">
        <v>1</v>
      </c>
      <c r="L65" s="42">
        <v>830</v>
      </c>
      <c r="M65" s="43">
        <v>3</v>
      </c>
      <c r="N65" s="44">
        <v>1</v>
      </c>
      <c r="O65" s="45">
        <v>1121</v>
      </c>
      <c r="P65" s="46">
        <v>39</v>
      </c>
      <c r="Q65" s="47">
        <v>5</v>
      </c>
      <c r="R65" s="42">
        <v>572</v>
      </c>
      <c r="S65" s="43">
        <v>127</v>
      </c>
      <c r="T65" s="44">
        <v>12</v>
      </c>
      <c r="U65" s="39">
        <v>74</v>
      </c>
      <c r="V65" s="40">
        <v>0</v>
      </c>
      <c r="W65" s="41">
        <v>1</v>
      </c>
      <c r="X65" s="42">
        <v>446</v>
      </c>
      <c r="Y65" s="43">
        <v>3</v>
      </c>
      <c r="Z65" s="44">
        <v>1</v>
      </c>
      <c r="AA65" s="45">
        <v>628</v>
      </c>
      <c r="AB65" s="46">
        <v>30</v>
      </c>
      <c r="AC65" s="47">
        <v>3</v>
      </c>
      <c r="AD65" s="42">
        <v>326</v>
      </c>
      <c r="AE65" s="43">
        <v>87</v>
      </c>
      <c r="AF65" s="44">
        <v>8</v>
      </c>
      <c r="AG65" s="39">
        <v>78</v>
      </c>
      <c r="AH65" s="40">
        <v>0</v>
      </c>
      <c r="AI65" s="41">
        <v>0</v>
      </c>
      <c r="AJ65" s="42">
        <v>384</v>
      </c>
      <c r="AK65" s="43">
        <v>0</v>
      </c>
      <c r="AL65" s="44">
        <v>0</v>
      </c>
      <c r="AM65" s="45">
        <v>492</v>
      </c>
      <c r="AN65" s="46">
        <v>9</v>
      </c>
      <c r="AO65" s="47">
        <v>2</v>
      </c>
      <c r="AP65" s="42">
        <v>246</v>
      </c>
      <c r="AQ65" s="43">
        <v>40</v>
      </c>
      <c r="AR65" s="44">
        <v>4</v>
      </c>
      <c r="AS65" s="38">
        <v>147958</v>
      </c>
      <c r="AY65" s="38" t="str">
        <f t="shared" si="0"/>
        <v>2020-W21</v>
      </c>
      <c r="AZ65" s="48">
        <f t="shared" si="1"/>
        <v>5</v>
      </c>
      <c r="BA65" s="48">
        <v>98</v>
      </c>
    </row>
    <row r="66" spans="1:78" x14ac:dyDescent="0.3">
      <c r="A66" s="37">
        <v>43974</v>
      </c>
      <c r="B66" s="38">
        <v>3</v>
      </c>
      <c r="D66" s="38">
        <v>2876</v>
      </c>
      <c r="E66" s="38">
        <v>2</v>
      </c>
      <c r="F66" s="38">
        <v>171</v>
      </c>
      <c r="G66" s="48">
        <v>20</v>
      </c>
      <c r="I66" s="39">
        <v>153</v>
      </c>
      <c r="J66" s="40">
        <v>0</v>
      </c>
      <c r="K66" s="41">
        <v>1</v>
      </c>
      <c r="L66" s="42">
        <v>832</v>
      </c>
      <c r="M66" s="43">
        <v>3</v>
      </c>
      <c r="N66" s="44">
        <v>1</v>
      </c>
      <c r="O66" s="45">
        <v>1121</v>
      </c>
      <c r="P66" s="46">
        <v>39</v>
      </c>
      <c r="Q66" s="47">
        <v>5</v>
      </c>
      <c r="R66" s="42">
        <v>573</v>
      </c>
      <c r="S66" s="43">
        <v>129</v>
      </c>
      <c r="T66" s="44">
        <v>13</v>
      </c>
      <c r="U66" s="39">
        <v>74</v>
      </c>
      <c r="V66" s="40">
        <v>0</v>
      </c>
      <c r="W66" s="41">
        <v>1</v>
      </c>
      <c r="X66" s="42">
        <v>446</v>
      </c>
      <c r="Y66" s="43">
        <v>3</v>
      </c>
      <c r="Z66" s="44">
        <v>1</v>
      </c>
      <c r="AA66" s="45">
        <v>628</v>
      </c>
      <c r="AB66" s="46">
        <v>30</v>
      </c>
      <c r="AC66" s="47">
        <v>3</v>
      </c>
      <c r="AD66" s="42">
        <v>327</v>
      </c>
      <c r="AE66" s="43">
        <v>88</v>
      </c>
      <c r="AF66" s="44">
        <v>8</v>
      </c>
      <c r="AG66" s="39">
        <v>78</v>
      </c>
      <c r="AH66" s="40">
        <v>0</v>
      </c>
      <c r="AI66" s="41">
        <v>0</v>
      </c>
      <c r="AJ66" s="42">
        <v>386</v>
      </c>
      <c r="AK66" s="43">
        <v>0</v>
      </c>
      <c r="AL66" s="44">
        <v>0</v>
      </c>
      <c r="AM66" s="45">
        <v>492</v>
      </c>
      <c r="AN66" s="46">
        <v>9</v>
      </c>
      <c r="AO66" s="47">
        <v>2</v>
      </c>
      <c r="AP66" s="42">
        <v>246</v>
      </c>
      <c r="AQ66" s="43">
        <v>41</v>
      </c>
      <c r="AR66" s="44">
        <v>5</v>
      </c>
      <c r="AS66" s="38">
        <v>152998</v>
      </c>
      <c r="AY66" s="38" t="str">
        <f t="shared" si="0"/>
        <v>2020-W21</v>
      </c>
      <c r="AZ66" s="48">
        <f t="shared" si="1"/>
        <v>6</v>
      </c>
      <c r="BA66" s="48">
        <v>99</v>
      </c>
    </row>
    <row r="67" spans="1:78" ht="12.5" thickBot="1" x14ac:dyDescent="0.35">
      <c r="A67" s="37">
        <v>43975</v>
      </c>
      <c r="B67" s="51">
        <v>2</v>
      </c>
      <c r="C67" s="51"/>
      <c r="D67" s="51">
        <v>2878</v>
      </c>
      <c r="E67" s="51"/>
      <c r="F67" s="51">
        <v>171</v>
      </c>
      <c r="G67" s="61">
        <v>19</v>
      </c>
      <c r="H67" s="134"/>
      <c r="I67" s="52">
        <v>153</v>
      </c>
      <c r="J67" s="53">
        <v>0</v>
      </c>
      <c r="K67" s="54">
        <v>1</v>
      </c>
      <c r="L67" s="55">
        <v>833</v>
      </c>
      <c r="M67" s="56">
        <v>3</v>
      </c>
      <c r="N67" s="57">
        <v>1</v>
      </c>
      <c r="O67" s="58">
        <v>1122</v>
      </c>
      <c r="P67" s="59">
        <v>39</v>
      </c>
      <c r="Q67" s="59">
        <v>6</v>
      </c>
      <c r="R67" s="66">
        <v>573</v>
      </c>
      <c r="S67" s="56">
        <v>129</v>
      </c>
      <c r="T67" s="57">
        <v>11</v>
      </c>
      <c r="U67" s="52">
        <v>75</v>
      </c>
      <c r="V67" s="53">
        <v>0</v>
      </c>
      <c r="W67" s="54">
        <v>1</v>
      </c>
      <c r="X67" s="55">
        <v>447</v>
      </c>
      <c r="Y67" s="56">
        <v>3</v>
      </c>
      <c r="Z67" s="57">
        <v>1</v>
      </c>
      <c r="AA67" s="58">
        <v>629</v>
      </c>
      <c r="AB67" s="59">
        <v>30</v>
      </c>
      <c r="AC67" s="60">
        <v>4</v>
      </c>
      <c r="AD67" s="55">
        <v>327</v>
      </c>
      <c r="AE67" s="56">
        <v>88</v>
      </c>
      <c r="AF67" s="57">
        <v>7</v>
      </c>
      <c r="AG67" s="52">
        <v>78</v>
      </c>
      <c r="AH67" s="53">
        <v>0</v>
      </c>
      <c r="AI67" s="54">
        <v>0</v>
      </c>
      <c r="AJ67" s="55">
        <v>386</v>
      </c>
      <c r="AK67" s="56">
        <v>0</v>
      </c>
      <c r="AL67" s="57">
        <v>0</v>
      </c>
      <c r="AM67" s="58">
        <v>493</v>
      </c>
      <c r="AN67" s="59">
        <v>9</v>
      </c>
      <c r="AO67" s="60">
        <v>2</v>
      </c>
      <c r="AP67" s="55">
        <v>246</v>
      </c>
      <c r="AQ67" s="56">
        <v>41</v>
      </c>
      <c r="AR67" s="57">
        <v>4</v>
      </c>
      <c r="AS67" s="51">
        <v>153963</v>
      </c>
      <c r="AT67" s="51"/>
      <c r="AU67" s="51"/>
      <c r="AV67" s="51"/>
      <c r="AW67" s="51"/>
      <c r="AX67" s="51"/>
      <c r="AY67" s="51" t="str">
        <f t="shared" si="0"/>
        <v>2020-W21</v>
      </c>
      <c r="AZ67" s="61">
        <f t="shared" si="1"/>
        <v>7</v>
      </c>
      <c r="BA67" s="61">
        <v>100</v>
      </c>
      <c r="BB67" s="134">
        <v>13</v>
      </c>
      <c r="BI67" s="50">
        <f>(S67-S60)/(F67-F60)</f>
        <v>1.125</v>
      </c>
      <c r="BJ67" s="38">
        <f>SUM(E61:E67)*1000000/10718565</f>
        <v>0.74636856706098254</v>
      </c>
      <c r="BK67" s="50">
        <f>(D67-D60)/(AS67+AT67-AS60-AT60)</f>
        <v>1.7296957307964462E-3</v>
      </c>
      <c r="BL67" s="97">
        <f>(I67-I60)/(I67+L67+O67+R67-I60-L60-O60-R60)</f>
        <v>0.4</v>
      </c>
      <c r="BM67" s="97">
        <f>(L67-L60)/(I67+L67+O67+R67-I60-L60-O60-R60)</f>
        <v>0.4</v>
      </c>
      <c r="BN67" s="97">
        <f>(O67-O60)/(I67+L67+O67+R67-I60-L60-O60-R60)</f>
        <v>0.12727272727272726</v>
      </c>
      <c r="BO67" s="97">
        <f>(R67-R60)/(I67+L67+O67+R67-I60-L60-O60-R60)</f>
        <v>7.2727272727272724E-2</v>
      </c>
      <c r="BP67" s="97">
        <f>AVERAGE(K61:K67)/AVERAGE(G61:G67)</f>
        <v>3.4013605442176874E-2</v>
      </c>
      <c r="BQ67" s="97">
        <f>AVERAGE(N61:N67)/AVERAGE(G61:G67)</f>
        <v>4.7619047619047616E-2</v>
      </c>
      <c r="BR67" s="97">
        <f>AVERAGE(Q61:Q67)/AVERAGE(G61:G67)</f>
        <v>0.2312925170068027</v>
      </c>
      <c r="BS67" s="97">
        <f>AVERAGE(T61:T67)/AVERAGE(G61:G67)</f>
        <v>0.68707482993197277</v>
      </c>
      <c r="BT67" s="97">
        <f>(J67-J60)/(J67+M67+P67+S67-S60-P60-M60-J60)</f>
        <v>0</v>
      </c>
      <c r="BU67" s="97">
        <f>(M67-M60)/(J67+M67+P67+S67-S60-P60-M60-J60)</f>
        <v>0</v>
      </c>
      <c r="BV67" s="97">
        <f>(P67-P60)/(J67+M67+P67+S67-S60-P60-M60-J60)</f>
        <v>-0.125</v>
      </c>
      <c r="BW67" s="97">
        <f>(S67-S60)/(J67+M67+P67+S67-S60-P60-M60-J60)</f>
        <v>1.125</v>
      </c>
      <c r="BX67" s="48">
        <f>SUM(BB61:BB67)</f>
        <v>13</v>
      </c>
      <c r="BY67" s="38">
        <f>F67-F60</f>
        <v>8</v>
      </c>
      <c r="BZ67" s="50">
        <f>BY67/BX60</f>
        <v>0.4</v>
      </c>
    </row>
    <row r="68" spans="1:78" x14ac:dyDescent="0.3">
      <c r="A68" s="93">
        <v>43976</v>
      </c>
      <c r="B68" s="62">
        <v>4</v>
      </c>
      <c r="C68" s="62"/>
      <c r="D68" s="62">
        <v>2882</v>
      </c>
      <c r="E68" s="62">
        <v>1</v>
      </c>
      <c r="F68" s="62">
        <v>172</v>
      </c>
      <c r="G68" s="65">
        <v>18</v>
      </c>
      <c r="H68" s="99"/>
      <c r="I68" s="63">
        <v>153</v>
      </c>
      <c r="J68" s="62">
        <v>0</v>
      </c>
      <c r="K68" s="64">
        <v>1</v>
      </c>
      <c r="L68" s="63">
        <v>833</v>
      </c>
      <c r="M68" s="62">
        <v>3</v>
      </c>
      <c r="N68" s="64">
        <v>1</v>
      </c>
      <c r="O68" s="63">
        <v>1124</v>
      </c>
      <c r="P68" s="62">
        <v>39</v>
      </c>
      <c r="Q68" s="64">
        <v>6</v>
      </c>
      <c r="R68" s="63">
        <v>575</v>
      </c>
      <c r="S68" s="62">
        <v>130</v>
      </c>
      <c r="T68" s="64">
        <v>10</v>
      </c>
      <c r="U68" s="63">
        <v>75</v>
      </c>
      <c r="V68" s="62">
        <v>0</v>
      </c>
      <c r="W68" s="64">
        <v>1</v>
      </c>
      <c r="X68" s="63">
        <v>447</v>
      </c>
      <c r="Y68" s="62">
        <v>3</v>
      </c>
      <c r="Z68" s="64">
        <v>1</v>
      </c>
      <c r="AA68" s="63">
        <v>630</v>
      </c>
      <c r="AB68" s="62">
        <v>30</v>
      </c>
      <c r="AC68" s="64">
        <v>4</v>
      </c>
      <c r="AD68" s="63">
        <v>329</v>
      </c>
      <c r="AE68" s="62">
        <v>88</v>
      </c>
      <c r="AF68" s="64">
        <v>7</v>
      </c>
      <c r="AG68" s="63">
        <v>78</v>
      </c>
      <c r="AH68" s="62">
        <v>0</v>
      </c>
      <c r="AI68" s="64">
        <v>0</v>
      </c>
      <c r="AJ68" s="63">
        <v>386</v>
      </c>
      <c r="AK68" s="62">
        <v>0</v>
      </c>
      <c r="AL68" s="64">
        <v>0</v>
      </c>
      <c r="AM68" s="63">
        <v>494</v>
      </c>
      <c r="AN68" s="62">
        <v>9</v>
      </c>
      <c r="AO68" s="64">
        <v>2</v>
      </c>
      <c r="AP68" s="63">
        <v>246</v>
      </c>
      <c r="AQ68" s="62">
        <v>42</v>
      </c>
      <c r="AR68" s="64">
        <v>3</v>
      </c>
      <c r="AS68" s="62">
        <v>155037</v>
      </c>
      <c r="AT68" s="62"/>
      <c r="AU68" s="62"/>
      <c r="AV68" s="62"/>
      <c r="AW68" s="62"/>
      <c r="AX68" s="62"/>
      <c r="AY68" s="62" t="str">
        <f t="shared" si="0"/>
        <v>2020-W22</v>
      </c>
      <c r="AZ68" s="65">
        <f t="shared" si="1"/>
        <v>1</v>
      </c>
      <c r="BA68" s="65">
        <v>101</v>
      </c>
      <c r="BB68" s="99"/>
      <c r="BC68" s="65"/>
      <c r="BD68" s="65"/>
      <c r="BE68" s="65"/>
      <c r="BF68" s="99"/>
      <c r="BG68" s="99"/>
      <c r="BH68" s="65"/>
      <c r="BI68" s="65"/>
      <c r="BJ68" s="65"/>
      <c r="BK68" s="65"/>
      <c r="BL68" s="65"/>
      <c r="BM68" s="65"/>
      <c r="BN68" s="65"/>
      <c r="BO68" s="65"/>
    </row>
    <row r="69" spans="1:78" x14ac:dyDescent="0.3">
      <c r="A69" s="37">
        <v>43977</v>
      </c>
      <c r="B69" s="38">
        <v>10</v>
      </c>
      <c r="D69" s="38">
        <v>2892</v>
      </c>
      <c r="E69" s="38">
        <v>1</v>
      </c>
      <c r="F69" s="38">
        <v>173</v>
      </c>
      <c r="G69" s="48">
        <v>18</v>
      </c>
      <c r="I69" s="39">
        <v>155</v>
      </c>
      <c r="J69" s="40">
        <v>0</v>
      </c>
      <c r="K69" s="41">
        <v>1</v>
      </c>
      <c r="L69" s="42">
        <v>833</v>
      </c>
      <c r="M69" s="43">
        <v>3</v>
      </c>
      <c r="N69" s="44">
        <v>1</v>
      </c>
      <c r="O69" s="45">
        <v>1128</v>
      </c>
      <c r="P69" s="46">
        <v>39</v>
      </c>
      <c r="Q69" s="47">
        <v>6</v>
      </c>
      <c r="R69" s="42">
        <v>577</v>
      </c>
      <c r="S69" s="43">
        <v>131</v>
      </c>
      <c r="T69" s="44">
        <v>10</v>
      </c>
      <c r="U69" s="39">
        <v>77</v>
      </c>
      <c r="V69" s="40">
        <v>0</v>
      </c>
      <c r="W69" s="41">
        <v>1</v>
      </c>
      <c r="X69" s="42">
        <v>447</v>
      </c>
      <c r="Y69" s="43">
        <v>3</v>
      </c>
      <c r="Z69" s="44">
        <v>1</v>
      </c>
      <c r="AA69" s="45">
        <v>630</v>
      </c>
      <c r="AB69" s="46">
        <v>30</v>
      </c>
      <c r="AC69" s="47">
        <v>4</v>
      </c>
      <c r="AD69" s="42">
        <v>330</v>
      </c>
      <c r="AE69" s="43">
        <v>88</v>
      </c>
      <c r="AF69" s="44">
        <v>8</v>
      </c>
      <c r="AG69" s="39">
        <v>78</v>
      </c>
      <c r="AH69" s="40">
        <v>0</v>
      </c>
      <c r="AI69" s="41">
        <v>0</v>
      </c>
      <c r="AJ69" s="42">
        <v>386</v>
      </c>
      <c r="AK69" s="43">
        <v>0</v>
      </c>
      <c r="AL69" s="44">
        <v>0</v>
      </c>
      <c r="AM69" s="45">
        <v>498</v>
      </c>
      <c r="AN69" s="46">
        <v>9</v>
      </c>
      <c r="AO69" s="47">
        <v>2</v>
      </c>
      <c r="AP69" s="42">
        <v>247</v>
      </c>
      <c r="AQ69" s="43">
        <v>43</v>
      </c>
      <c r="AR69" s="44">
        <v>2</v>
      </c>
      <c r="AS69" s="38">
        <v>160991</v>
      </c>
      <c r="AY69" s="38" t="str">
        <f t="shared" si="0"/>
        <v>2020-W22</v>
      </c>
      <c r="AZ69" s="48">
        <f t="shared" si="1"/>
        <v>2</v>
      </c>
      <c r="BA69" s="48">
        <v>101</v>
      </c>
    </row>
    <row r="70" spans="1:78" x14ac:dyDescent="0.3">
      <c r="A70" s="37">
        <v>43978</v>
      </c>
      <c r="B70" s="38">
        <v>18</v>
      </c>
      <c r="D70" s="38">
        <v>2903</v>
      </c>
      <c r="F70" s="38">
        <v>173</v>
      </c>
      <c r="G70" s="48">
        <v>17</v>
      </c>
      <c r="I70" s="39">
        <v>159</v>
      </c>
      <c r="J70" s="40">
        <v>0</v>
      </c>
      <c r="K70" s="41">
        <v>1</v>
      </c>
      <c r="L70" s="42">
        <v>843</v>
      </c>
      <c r="M70" s="43">
        <v>3</v>
      </c>
      <c r="N70" s="44">
        <v>1</v>
      </c>
      <c r="O70" s="45">
        <v>1131</v>
      </c>
      <c r="P70" s="46">
        <v>39</v>
      </c>
      <c r="Q70" s="47">
        <v>6</v>
      </c>
      <c r="R70" s="42">
        <v>574</v>
      </c>
      <c r="S70" s="43">
        <v>131</v>
      </c>
      <c r="T70" s="44">
        <v>9</v>
      </c>
      <c r="U70" s="39">
        <v>79</v>
      </c>
      <c r="V70" s="40">
        <v>0</v>
      </c>
      <c r="W70" s="41">
        <v>1</v>
      </c>
      <c r="X70" s="42">
        <v>455</v>
      </c>
      <c r="Y70" s="43">
        <v>3</v>
      </c>
      <c r="Z70" s="44">
        <v>1</v>
      </c>
      <c r="AA70" s="45">
        <v>631</v>
      </c>
      <c r="AB70" s="46">
        <v>30</v>
      </c>
      <c r="AC70" s="47">
        <v>4</v>
      </c>
      <c r="AD70" s="42">
        <v>328</v>
      </c>
      <c r="AE70" s="43">
        <v>88</v>
      </c>
      <c r="AF70" s="44">
        <v>7</v>
      </c>
      <c r="AG70" s="39">
        <v>80</v>
      </c>
      <c r="AH70" s="40">
        <v>0</v>
      </c>
      <c r="AI70" s="41">
        <v>0</v>
      </c>
      <c r="AJ70" s="42">
        <v>388</v>
      </c>
      <c r="AK70" s="43">
        <v>0</v>
      </c>
      <c r="AL70" s="44">
        <v>0</v>
      </c>
      <c r="AM70" s="45">
        <v>500</v>
      </c>
      <c r="AN70" s="46">
        <v>9</v>
      </c>
      <c r="AO70" s="47">
        <v>2</v>
      </c>
      <c r="AP70" s="42">
        <v>246</v>
      </c>
      <c r="AQ70" s="43">
        <v>43</v>
      </c>
      <c r="AR70" s="44">
        <v>2</v>
      </c>
      <c r="AS70" s="38">
        <v>166245</v>
      </c>
      <c r="AY70" s="38" t="str">
        <f t="shared" si="0"/>
        <v>2020-W22</v>
      </c>
      <c r="AZ70" s="48">
        <f t="shared" si="1"/>
        <v>3</v>
      </c>
      <c r="BA70" s="48">
        <v>102</v>
      </c>
    </row>
    <row r="71" spans="1:78" x14ac:dyDescent="0.3">
      <c r="A71" s="37">
        <v>43979</v>
      </c>
      <c r="B71" s="38">
        <v>3</v>
      </c>
      <c r="D71" s="38">
        <v>2906</v>
      </c>
      <c r="E71" s="38">
        <v>2</v>
      </c>
      <c r="F71" s="38">
        <v>175</v>
      </c>
      <c r="G71" s="48">
        <v>16</v>
      </c>
      <c r="I71" s="39">
        <v>159</v>
      </c>
      <c r="J71" s="40">
        <v>0</v>
      </c>
      <c r="K71" s="41">
        <v>1</v>
      </c>
      <c r="L71" s="42">
        <v>843</v>
      </c>
      <c r="M71" s="43">
        <v>3</v>
      </c>
      <c r="N71" s="44">
        <v>1</v>
      </c>
      <c r="O71" s="45">
        <v>1133</v>
      </c>
      <c r="P71" s="46">
        <v>39</v>
      </c>
      <c r="Q71" s="47">
        <v>6</v>
      </c>
      <c r="R71" s="42">
        <v>575</v>
      </c>
      <c r="S71" s="43">
        <v>133</v>
      </c>
      <c r="T71" s="44">
        <v>8</v>
      </c>
      <c r="U71" s="39">
        <v>79</v>
      </c>
      <c r="V71" s="40">
        <v>0</v>
      </c>
      <c r="W71" s="41">
        <v>1</v>
      </c>
      <c r="X71" s="42">
        <v>455</v>
      </c>
      <c r="Y71" s="43">
        <v>3</v>
      </c>
      <c r="Z71" s="44">
        <v>1</v>
      </c>
      <c r="AA71" s="45">
        <v>632</v>
      </c>
      <c r="AB71" s="46">
        <v>30</v>
      </c>
      <c r="AC71" s="47">
        <v>4</v>
      </c>
      <c r="AD71" s="42">
        <v>329</v>
      </c>
      <c r="AE71" s="43">
        <v>90</v>
      </c>
      <c r="AF71" s="44">
        <v>6</v>
      </c>
      <c r="AG71" s="39">
        <v>80</v>
      </c>
      <c r="AH71" s="40">
        <v>0</v>
      </c>
      <c r="AI71" s="41">
        <v>0</v>
      </c>
      <c r="AJ71" s="42">
        <v>388</v>
      </c>
      <c r="AK71" s="43">
        <v>0</v>
      </c>
      <c r="AL71" s="44">
        <v>0</v>
      </c>
      <c r="AM71" s="45">
        <v>501</v>
      </c>
      <c r="AN71" s="46">
        <v>9</v>
      </c>
      <c r="AO71" s="47">
        <v>2</v>
      </c>
      <c r="AP71" s="42">
        <v>246</v>
      </c>
      <c r="AQ71" s="43">
        <v>43</v>
      </c>
      <c r="AR71" s="44">
        <v>2</v>
      </c>
      <c r="AS71" s="38">
        <v>170467</v>
      </c>
      <c r="AY71" s="38" t="str">
        <f t="shared" si="0"/>
        <v>2020-W22</v>
      </c>
      <c r="AZ71" s="48">
        <f t="shared" si="1"/>
        <v>4</v>
      </c>
      <c r="BA71" s="48">
        <v>102</v>
      </c>
    </row>
    <row r="72" spans="1:78" x14ac:dyDescent="0.3">
      <c r="A72" s="37">
        <v>43980</v>
      </c>
      <c r="B72" s="38">
        <v>5</v>
      </c>
      <c r="D72" s="38">
        <v>2909</v>
      </c>
      <c r="F72" s="38">
        <v>175</v>
      </c>
      <c r="G72" s="48">
        <v>16</v>
      </c>
      <c r="I72" s="39">
        <v>159</v>
      </c>
      <c r="J72" s="40">
        <v>0</v>
      </c>
      <c r="K72" s="41">
        <v>0</v>
      </c>
      <c r="L72" s="42">
        <v>843</v>
      </c>
      <c r="M72" s="43">
        <v>3</v>
      </c>
      <c r="N72" s="44">
        <v>1</v>
      </c>
      <c r="O72" s="45">
        <v>1136</v>
      </c>
      <c r="P72" s="46">
        <v>39</v>
      </c>
      <c r="Q72" s="47">
        <v>7</v>
      </c>
      <c r="R72" s="42">
        <v>575</v>
      </c>
      <c r="S72" s="43">
        <v>133</v>
      </c>
      <c r="T72" s="44">
        <v>8</v>
      </c>
      <c r="U72" s="39">
        <v>79</v>
      </c>
      <c r="V72" s="40">
        <v>0</v>
      </c>
      <c r="W72" s="41">
        <v>0</v>
      </c>
      <c r="X72" s="42">
        <v>455</v>
      </c>
      <c r="Y72" s="43">
        <v>3</v>
      </c>
      <c r="Z72" s="44">
        <v>1</v>
      </c>
      <c r="AA72" s="45">
        <v>633</v>
      </c>
      <c r="AB72" s="46">
        <v>30</v>
      </c>
      <c r="AC72" s="47">
        <v>4</v>
      </c>
      <c r="AD72" s="42">
        <v>329</v>
      </c>
      <c r="AE72" s="43">
        <v>90</v>
      </c>
      <c r="AF72" s="44">
        <v>6</v>
      </c>
      <c r="AG72" s="39">
        <v>80</v>
      </c>
      <c r="AH72" s="40">
        <v>0</v>
      </c>
      <c r="AI72" s="41">
        <v>0</v>
      </c>
      <c r="AJ72" s="42">
        <v>388</v>
      </c>
      <c r="AK72" s="43">
        <v>0</v>
      </c>
      <c r="AL72" s="44">
        <v>0</v>
      </c>
      <c r="AM72" s="45">
        <v>503</v>
      </c>
      <c r="AN72" s="46">
        <v>9</v>
      </c>
      <c r="AO72" s="47">
        <v>3</v>
      </c>
      <c r="AP72" s="42">
        <v>246</v>
      </c>
      <c r="AQ72" s="43">
        <v>43</v>
      </c>
      <c r="AR72" s="44">
        <v>2</v>
      </c>
      <c r="AS72" s="38">
        <v>174844</v>
      </c>
      <c r="AY72" s="38" t="str">
        <f t="shared" si="0"/>
        <v>2020-W22</v>
      </c>
      <c r="AZ72" s="48">
        <f t="shared" si="1"/>
        <v>5</v>
      </c>
      <c r="BA72" s="48">
        <v>105</v>
      </c>
    </row>
    <row r="73" spans="1:78" x14ac:dyDescent="0.3">
      <c r="A73" s="37">
        <v>43981</v>
      </c>
      <c r="B73" s="38">
        <v>7</v>
      </c>
      <c r="D73" s="38">
        <v>2915</v>
      </c>
      <c r="F73" s="38">
        <v>175</v>
      </c>
      <c r="G73" s="48">
        <v>14</v>
      </c>
      <c r="I73" s="39">
        <v>160</v>
      </c>
      <c r="J73" s="40">
        <v>0</v>
      </c>
      <c r="K73" s="41">
        <v>0</v>
      </c>
      <c r="L73" s="42">
        <v>844</v>
      </c>
      <c r="M73" s="43">
        <v>3</v>
      </c>
      <c r="N73" s="44">
        <v>0</v>
      </c>
      <c r="O73" s="45">
        <v>1138</v>
      </c>
      <c r="P73" s="46">
        <v>39</v>
      </c>
      <c r="Q73" s="47">
        <v>5</v>
      </c>
      <c r="R73" s="42">
        <v>576</v>
      </c>
      <c r="S73" s="43">
        <v>133</v>
      </c>
      <c r="T73" s="44">
        <v>9</v>
      </c>
      <c r="U73" s="39">
        <v>79</v>
      </c>
      <c r="V73" s="40">
        <v>0</v>
      </c>
      <c r="W73" s="41">
        <v>0</v>
      </c>
      <c r="X73" s="42">
        <v>455</v>
      </c>
      <c r="Y73" s="43">
        <v>3</v>
      </c>
      <c r="Z73" s="44">
        <v>0</v>
      </c>
      <c r="AA73" s="45">
        <v>635</v>
      </c>
      <c r="AB73" s="46">
        <v>30</v>
      </c>
      <c r="AC73" s="47">
        <v>3</v>
      </c>
      <c r="AD73" s="42">
        <v>330</v>
      </c>
      <c r="AE73" s="43">
        <v>90</v>
      </c>
      <c r="AF73" s="44">
        <v>7</v>
      </c>
      <c r="AG73" s="39">
        <v>81</v>
      </c>
      <c r="AH73" s="40">
        <v>0</v>
      </c>
      <c r="AI73" s="41">
        <v>0</v>
      </c>
      <c r="AJ73" s="42">
        <v>389</v>
      </c>
      <c r="AK73" s="43">
        <v>0</v>
      </c>
      <c r="AL73" s="44">
        <v>0</v>
      </c>
      <c r="AM73" s="45">
        <v>503</v>
      </c>
      <c r="AN73" s="46">
        <v>9</v>
      </c>
      <c r="AO73" s="47">
        <v>2</v>
      </c>
      <c r="AP73" s="42">
        <v>246</v>
      </c>
      <c r="AQ73" s="43">
        <v>43</v>
      </c>
      <c r="AR73" s="44">
        <v>2</v>
      </c>
      <c r="AS73" s="38">
        <v>178316</v>
      </c>
      <c r="AY73" s="38" t="str">
        <f t="shared" si="0"/>
        <v>2020-W22</v>
      </c>
      <c r="AZ73" s="48">
        <f t="shared" si="1"/>
        <v>6</v>
      </c>
      <c r="BA73" s="48">
        <v>106</v>
      </c>
    </row>
    <row r="74" spans="1:78" ht="12.5" thickBot="1" x14ac:dyDescent="0.35">
      <c r="A74" s="37">
        <v>43982</v>
      </c>
      <c r="B74" s="51">
        <v>2</v>
      </c>
      <c r="C74" s="51"/>
      <c r="D74" s="51">
        <v>2917</v>
      </c>
      <c r="E74" s="51"/>
      <c r="F74" s="51">
        <v>175</v>
      </c>
      <c r="G74" s="61">
        <v>13</v>
      </c>
      <c r="H74" s="134"/>
      <c r="I74" s="52">
        <v>160</v>
      </c>
      <c r="J74" s="53">
        <v>0</v>
      </c>
      <c r="K74" s="54">
        <v>0</v>
      </c>
      <c r="L74" s="55">
        <v>844</v>
      </c>
      <c r="M74" s="56">
        <v>3</v>
      </c>
      <c r="N74" s="57">
        <v>0</v>
      </c>
      <c r="O74" s="58">
        <v>1139</v>
      </c>
      <c r="P74" s="59">
        <v>39</v>
      </c>
      <c r="Q74" s="59">
        <v>5</v>
      </c>
      <c r="R74" s="66">
        <v>576</v>
      </c>
      <c r="S74" s="56">
        <v>133</v>
      </c>
      <c r="T74" s="57">
        <v>8</v>
      </c>
      <c r="U74" s="52">
        <v>79</v>
      </c>
      <c r="V74" s="53">
        <v>0</v>
      </c>
      <c r="W74" s="54">
        <v>0</v>
      </c>
      <c r="X74" s="55">
        <v>455</v>
      </c>
      <c r="Y74" s="56">
        <v>3</v>
      </c>
      <c r="Z74" s="57">
        <v>0</v>
      </c>
      <c r="AA74" s="58">
        <v>635</v>
      </c>
      <c r="AB74" s="59">
        <v>30</v>
      </c>
      <c r="AC74" s="60">
        <v>3</v>
      </c>
      <c r="AD74" s="55">
        <v>330</v>
      </c>
      <c r="AE74" s="56">
        <v>90</v>
      </c>
      <c r="AF74" s="57">
        <v>6</v>
      </c>
      <c r="AG74" s="52">
        <v>81</v>
      </c>
      <c r="AH74" s="53">
        <v>0</v>
      </c>
      <c r="AI74" s="54">
        <v>0</v>
      </c>
      <c r="AJ74" s="55">
        <v>389</v>
      </c>
      <c r="AK74" s="56">
        <v>0</v>
      </c>
      <c r="AL74" s="57">
        <v>0</v>
      </c>
      <c r="AM74" s="58">
        <v>504</v>
      </c>
      <c r="AN74" s="59">
        <v>9</v>
      </c>
      <c r="AO74" s="60">
        <v>2</v>
      </c>
      <c r="AP74" s="55">
        <v>246</v>
      </c>
      <c r="AQ74" s="56">
        <v>43</v>
      </c>
      <c r="AR74" s="57">
        <v>2</v>
      </c>
      <c r="AS74" s="51">
        <v>180518</v>
      </c>
      <c r="AT74" s="51"/>
      <c r="AU74" s="51">
        <v>0</v>
      </c>
      <c r="AV74" s="51"/>
      <c r="AW74" s="51"/>
      <c r="AX74" s="51"/>
      <c r="AY74" s="51" t="str">
        <f t="shared" si="0"/>
        <v>2020-W22</v>
      </c>
      <c r="AZ74" s="61">
        <f t="shared" si="1"/>
        <v>7</v>
      </c>
      <c r="BA74" s="61">
        <v>106</v>
      </c>
      <c r="BB74" s="134">
        <v>8</v>
      </c>
      <c r="BI74" s="50">
        <f>(S74-S67)/(F74-F67)</f>
        <v>1</v>
      </c>
      <c r="BJ74" s="38">
        <f>SUM(E68:E74)*1000000/10718565</f>
        <v>0.37318428353049127</v>
      </c>
      <c r="BK74" s="50">
        <f>(D74-D67)/(AS74+AT74-AS67-AT67)</f>
        <v>1.4686499717567313E-3</v>
      </c>
      <c r="BL74" s="97">
        <f>(I74-I67)/(I74+L74+O74+R74-I67-L67-O67-R67)</f>
        <v>0.18421052631578946</v>
      </c>
      <c r="BM74" s="97">
        <f>(L74-L67)/(I74+L74+O74+R74-I67-L67-O67-R67)</f>
        <v>0.28947368421052633</v>
      </c>
      <c r="BN74" s="97">
        <f>(O74-O67)/(I74+L74+O74+R74-I67-L67-O67-R67)</f>
        <v>0.44736842105263158</v>
      </c>
      <c r="BO74" s="97">
        <f>(R74-R67)/(I74+L74+O74+R74-I67-L67-O67-R67)</f>
        <v>7.8947368421052627E-2</v>
      </c>
      <c r="BP74" s="97">
        <f>AVERAGE(K68:K74)/AVERAGE(G68:G74)</f>
        <v>3.5714285714285712E-2</v>
      </c>
      <c r="BQ74" s="97">
        <f>AVERAGE(N68:N74)/AVERAGE(G68:G74)</f>
        <v>4.4642857142857144E-2</v>
      </c>
      <c r="BR74" s="97">
        <f>AVERAGE(Q68:Q74)/AVERAGE(G68:G74)</f>
        <v>0.36607142857142855</v>
      </c>
      <c r="BS74" s="97">
        <f>AVERAGE(T68:T74)/AVERAGE(G68:G74)</f>
        <v>0.5535714285714286</v>
      </c>
      <c r="BT74" s="97">
        <f>(J74-J67)/(J74+M74+P74+S74-S67-P67-M67-J67)</f>
        <v>0</v>
      </c>
      <c r="BU74" s="97">
        <f>(M74-M67)/(J74+M74+P74+S74-S67-P67-M67-J67)</f>
        <v>0</v>
      </c>
      <c r="BV74" s="97">
        <f>(P74-P67)/(J74+M74+P74+S74-S67-P67-M67-J67)</f>
        <v>0</v>
      </c>
      <c r="BW74" s="97">
        <f>(S74-S67)/(J74+M74+P74+S74-S67-P67-M67-J67)</f>
        <v>1</v>
      </c>
      <c r="BX74" s="48">
        <f>SUM(BB68:BB74)</f>
        <v>8</v>
      </c>
      <c r="BY74" s="38">
        <f>F74-F67</f>
        <v>4</v>
      </c>
      <c r="BZ74" s="50">
        <f>BY74/BX67</f>
        <v>0.30769230769230771</v>
      </c>
    </row>
    <row r="75" spans="1:78" x14ac:dyDescent="0.3">
      <c r="A75" s="93">
        <v>43983</v>
      </c>
      <c r="B75" s="62">
        <v>2</v>
      </c>
      <c r="C75" s="62"/>
      <c r="D75" s="62">
        <v>2919</v>
      </c>
      <c r="E75" s="62">
        <v>4</v>
      </c>
      <c r="F75" s="62">
        <v>179</v>
      </c>
      <c r="G75" s="65">
        <v>12</v>
      </c>
      <c r="H75" s="99"/>
      <c r="I75" s="63">
        <v>159</v>
      </c>
      <c r="J75" s="62">
        <v>0</v>
      </c>
      <c r="K75" s="64">
        <v>0</v>
      </c>
      <c r="L75" s="63">
        <v>845</v>
      </c>
      <c r="M75" s="62">
        <v>3</v>
      </c>
      <c r="N75" s="64">
        <v>0</v>
      </c>
      <c r="O75" s="63">
        <v>1139</v>
      </c>
      <c r="P75" s="62">
        <v>39</v>
      </c>
      <c r="Q75" s="64">
        <v>5</v>
      </c>
      <c r="R75" s="63">
        <v>576</v>
      </c>
      <c r="S75" s="62">
        <v>137</v>
      </c>
      <c r="T75" s="64">
        <v>7</v>
      </c>
      <c r="U75" s="63">
        <v>78</v>
      </c>
      <c r="V75" s="62">
        <v>0</v>
      </c>
      <c r="W75" s="64">
        <v>0</v>
      </c>
      <c r="X75" s="63">
        <v>455</v>
      </c>
      <c r="Y75" s="62">
        <v>3</v>
      </c>
      <c r="Z75" s="64">
        <v>0</v>
      </c>
      <c r="AA75" s="63">
        <v>635</v>
      </c>
      <c r="AB75" s="62">
        <v>30</v>
      </c>
      <c r="AC75" s="64">
        <v>3</v>
      </c>
      <c r="AD75" s="63">
        <v>330</v>
      </c>
      <c r="AE75" s="62">
        <v>92</v>
      </c>
      <c r="AF75" s="64">
        <v>6</v>
      </c>
      <c r="AG75" s="63">
        <v>81</v>
      </c>
      <c r="AH75" s="62">
        <v>0</v>
      </c>
      <c r="AI75" s="64">
        <v>0</v>
      </c>
      <c r="AJ75" s="63">
        <v>390</v>
      </c>
      <c r="AK75" s="62">
        <v>0</v>
      </c>
      <c r="AL75" s="64">
        <v>0</v>
      </c>
      <c r="AM75" s="63">
        <v>504</v>
      </c>
      <c r="AN75" s="62">
        <v>9</v>
      </c>
      <c r="AO75" s="64">
        <v>2</v>
      </c>
      <c r="AP75" s="63">
        <v>246</v>
      </c>
      <c r="AQ75" s="62">
        <v>45</v>
      </c>
      <c r="AR75" s="64">
        <v>1</v>
      </c>
      <c r="AS75" s="62">
        <v>182423</v>
      </c>
      <c r="AT75" s="62"/>
      <c r="AU75" s="62">
        <v>0</v>
      </c>
      <c r="AV75" s="62"/>
      <c r="AW75" s="62"/>
      <c r="AX75" s="62"/>
      <c r="AY75" s="62" t="str">
        <f t="shared" si="0"/>
        <v>2020-W23</v>
      </c>
      <c r="AZ75" s="65">
        <f t="shared" si="1"/>
        <v>1</v>
      </c>
      <c r="BA75" s="65">
        <v>106</v>
      </c>
      <c r="BB75" s="99"/>
      <c r="BC75" s="65"/>
      <c r="BD75" s="65"/>
      <c r="BE75" s="65"/>
      <c r="BF75" s="99"/>
      <c r="BG75" s="99"/>
      <c r="BH75" s="65"/>
      <c r="BI75" s="65"/>
      <c r="BJ75" s="65"/>
      <c r="BK75" s="65"/>
      <c r="BL75" s="65"/>
      <c r="BM75" s="65"/>
      <c r="BN75" s="65"/>
      <c r="BO75" s="65"/>
    </row>
    <row r="76" spans="1:78" x14ac:dyDescent="0.3">
      <c r="A76" s="37">
        <v>43984</v>
      </c>
      <c r="B76" s="38">
        <v>19</v>
      </c>
      <c r="C76" s="38">
        <v>12</v>
      </c>
      <c r="D76" s="38">
        <v>2937</v>
      </c>
      <c r="F76" s="38">
        <v>179</v>
      </c>
      <c r="G76" s="48">
        <v>11</v>
      </c>
      <c r="I76" s="39">
        <v>159</v>
      </c>
      <c r="J76" s="40">
        <v>0</v>
      </c>
      <c r="K76" s="41">
        <v>0</v>
      </c>
      <c r="L76" s="42">
        <v>846</v>
      </c>
      <c r="M76" s="43">
        <v>3</v>
      </c>
      <c r="N76" s="44">
        <v>0</v>
      </c>
      <c r="O76" s="45">
        <v>1144</v>
      </c>
      <c r="P76" s="46">
        <v>39</v>
      </c>
      <c r="Q76" s="47">
        <v>5</v>
      </c>
      <c r="R76" s="42">
        <v>577</v>
      </c>
      <c r="S76" s="43">
        <v>137</v>
      </c>
      <c r="T76" s="44">
        <v>6</v>
      </c>
      <c r="U76" s="39">
        <v>78</v>
      </c>
      <c r="V76" s="40">
        <v>0</v>
      </c>
      <c r="W76" s="41">
        <v>0</v>
      </c>
      <c r="X76" s="42">
        <v>456</v>
      </c>
      <c r="Y76" s="43">
        <v>3</v>
      </c>
      <c r="Z76" s="44">
        <v>0</v>
      </c>
      <c r="AA76" s="45">
        <v>639</v>
      </c>
      <c r="AB76" s="46">
        <v>30</v>
      </c>
      <c r="AC76" s="47">
        <v>3</v>
      </c>
      <c r="AD76" s="42">
        <v>330</v>
      </c>
      <c r="AE76" s="43">
        <v>92</v>
      </c>
      <c r="AF76" s="44">
        <v>5</v>
      </c>
      <c r="AG76" s="39">
        <v>81</v>
      </c>
      <c r="AH76" s="40">
        <v>0</v>
      </c>
      <c r="AI76" s="41">
        <v>0</v>
      </c>
      <c r="AJ76" s="42">
        <v>390</v>
      </c>
      <c r="AK76" s="43">
        <v>0</v>
      </c>
      <c r="AL76" s="44">
        <v>0</v>
      </c>
      <c r="AM76" s="45">
        <v>505</v>
      </c>
      <c r="AN76" s="46">
        <v>9</v>
      </c>
      <c r="AO76" s="47">
        <v>2</v>
      </c>
      <c r="AP76" s="42">
        <v>247</v>
      </c>
      <c r="AQ76" s="43">
        <v>45</v>
      </c>
      <c r="AR76" s="44">
        <v>1</v>
      </c>
      <c r="AS76" s="38">
        <v>185590</v>
      </c>
      <c r="AU76" s="38">
        <v>0</v>
      </c>
      <c r="AY76" s="38" t="str">
        <f t="shared" ref="AY76:AY143" si="2">_xlfn.CONCAT(YEAR(A76),"-W",_xlfn.ISOWEEKNUM(A76))</f>
        <v>2020-W23</v>
      </c>
      <c r="AZ76" s="48">
        <f t="shared" ref="AZ76:AZ143" si="3">WEEKDAY(A76,2)</f>
        <v>2</v>
      </c>
      <c r="BA76" s="48">
        <v>107</v>
      </c>
    </row>
    <row r="77" spans="1:78" x14ac:dyDescent="0.3">
      <c r="A77" s="37">
        <v>43985</v>
      </c>
      <c r="B77" s="38">
        <v>0</v>
      </c>
      <c r="D77" s="38">
        <v>2937</v>
      </c>
      <c r="F77" s="38">
        <v>179</v>
      </c>
      <c r="G77" s="48">
        <v>11</v>
      </c>
      <c r="I77" s="39">
        <v>159</v>
      </c>
      <c r="J77" s="40">
        <v>0</v>
      </c>
      <c r="K77" s="41">
        <v>0</v>
      </c>
      <c r="L77" s="42">
        <v>846</v>
      </c>
      <c r="M77" s="43">
        <v>3</v>
      </c>
      <c r="N77" s="44">
        <v>0</v>
      </c>
      <c r="O77" s="45">
        <v>1144</v>
      </c>
      <c r="P77" s="46">
        <v>39</v>
      </c>
      <c r="Q77" s="47">
        <v>5</v>
      </c>
      <c r="R77" s="42">
        <v>577</v>
      </c>
      <c r="S77" s="43">
        <v>137</v>
      </c>
      <c r="T77" s="44">
        <v>6</v>
      </c>
      <c r="U77" s="39">
        <v>78</v>
      </c>
      <c r="V77" s="40">
        <v>0</v>
      </c>
      <c r="W77" s="41">
        <v>0</v>
      </c>
      <c r="X77" s="42">
        <v>456</v>
      </c>
      <c r="Y77" s="43">
        <v>3</v>
      </c>
      <c r="Z77" s="44">
        <v>0</v>
      </c>
      <c r="AA77" s="45">
        <v>639</v>
      </c>
      <c r="AB77" s="46">
        <v>30</v>
      </c>
      <c r="AC77" s="47">
        <v>3</v>
      </c>
      <c r="AD77" s="42">
        <v>330</v>
      </c>
      <c r="AE77" s="43">
        <v>92</v>
      </c>
      <c r="AF77" s="44">
        <v>5</v>
      </c>
      <c r="AG77" s="39">
        <v>81</v>
      </c>
      <c r="AH77" s="40">
        <v>0</v>
      </c>
      <c r="AI77" s="41">
        <v>0</v>
      </c>
      <c r="AJ77" s="42">
        <v>390</v>
      </c>
      <c r="AK77" s="43">
        <v>0</v>
      </c>
      <c r="AL77" s="44">
        <v>0</v>
      </c>
      <c r="AM77" s="45">
        <v>505</v>
      </c>
      <c r="AN77" s="46">
        <v>9</v>
      </c>
      <c r="AO77" s="47">
        <v>2</v>
      </c>
      <c r="AP77" s="42">
        <v>247</v>
      </c>
      <c r="AQ77" s="43">
        <v>45</v>
      </c>
      <c r="AR77" s="44">
        <v>1</v>
      </c>
      <c r="AS77" s="38">
        <v>185590</v>
      </c>
      <c r="AY77" s="38" t="str">
        <f t="shared" si="2"/>
        <v>2020-W23</v>
      </c>
      <c r="AZ77" s="48">
        <f t="shared" si="3"/>
        <v>3</v>
      </c>
      <c r="BA77" s="48">
        <v>108</v>
      </c>
    </row>
    <row r="78" spans="1:78" x14ac:dyDescent="0.3">
      <c r="A78" s="37">
        <v>43986</v>
      </c>
      <c r="B78" s="38">
        <v>15</v>
      </c>
      <c r="D78" s="38">
        <v>2952</v>
      </c>
      <c r="E78" s="38">
        <v>1</v>
      </c>
      <c r="F78" s="38">
        <v>180</v>
      </c>
      <c r="G78" s="48">
        <v>9</v>
      </c>
      <c r="I78" s="39">
        <v>159</v>
      </c>
      <c r="J78" s="40">
        <v>0</v>
      </c>
      <c r="K78" s="41">
        <v>0</v>
      </c>
      <c r="L78" s="42">
        <v>859</v>
      </c>
      <c r="M78" s="43">
        <v>3</v>
      </c>
      <c r="N78" s="44">
        <v>0</v>
      </c>
      <c r="O78" s="45">
        <v>1154</v>
      </c>
      <c r="P78" s="46">
        <v>39</v>
      </c>
      <c r="Q78" s="47">
        <v>4</v>
      </c>
      <c r="R78" s="42">
        <v>582</v>
      </c>
      <c r="S78" s="43">
        <v>138</v>
      </c>
      <c r="T78" s="44">
        <v>5</v>
      </c>
      <c r="U78" s="39">
        <v>78</v>
      </c>
      <c r="V78" s="40">
        <v>0</v>
      </c>
      <c r="W78" s="41">
        <v>0</v>
      </c>
      <c r="X78" s="42">
        <v>464</v>
      </c>
      <c r="Y78" s="43">
        <v>3</v>
      </c>
      <c r="Z78" s="44">
        <v>0</v>
      </c>
      <c r="AA78" s="45">
        <v>645</v>
      </c>
      <c r="AB78" s="46">
        <v>30</v>
      </c>
      <c r="AC78" s="47">
        <v>3</v>
      </c>
      <c r="AD78" s="42">
        <v>331</v>
      </c>
      <c r="AE78" s="43">
        <v>93</v>
      </c>
      <c r="AF78" s="44">
        <v>4</v>
      </c>
      <c r="AG78" s="39">
        <v>81</v>
      </c>
      <c r="AH78" s="40">
        <v>0</v>
      </c>
      <c r="AI78" s="41">
        <v>0</v>
      </c>
      <c r="AJ78" s="42">
        <v>395</v>
      </c>
      <c r="AK78" s="43">
        <v>0</v>
      </c>
      <c r="AL78" s="44">
        <v>0</v>
      </c>
      <c r="AM78" s="45">
        <v>509</v>
      </c>
      <c r="AN78" s="46">
        <v>9</v>
      </c>
      <c r="AO78" s="47">
        <v>1</v>
      </c>
      <c r="AP78" s="42">
        <v>251</v>
      </c>
      <c r="AQ78" s="43">
        <v>45</v>
      </c>
      <c r="AR78" s="44">
        <v>1</v>
      </c>
      <c r="AS78" s="38">
        <v>193929</v>
      </c>
      <c r="AU78" s="38">
        <v>0</v>
      </c>
      <c r="AY78" s="38" t="str">
        <f t="shared" si="2"/>
        <v>2020-W23</v>
      </c>
      <c r="AZ78" s="48">
        <f t="shared" si="3"/>
        <v>4</v>
      </c>
      <c r="BA78" s="48">
        <v>108</v>
      </c>
    </row>
    <row r="79" spans="1:78" x14ac:dyDescent="0.3">
      <c r="A79" s="37">
        <v>43987</v>
      </c>
      <c r="B79" s="38">
        <v>0</v>
      </c>
      <c r="D79" s="38">
        <v>2952</v>
      </c>
      <c r="F79" s="38">
        <v>180</v>
      </c>
      <c r="G79" s="48">
        <v>9</v>
      </c>
      <c r="I79" s="39">
        <v>159</v>
      </c>
      <c r="J79" s="40">
        <v>0</v>
      </c>
      <c r="K79" s="41">
        <v>0</v>
      </c>
      <c r="L79" s="42">
        <v>859</v>
      </c>
      <c r="M79" s="43">
        <v>3</v>
      </c>
      <c r="N79" s="44">
        <v>0</v>
      </c>
      <c r="O79" s="45">
        <v>1154</v>
      </c>
      <c r="P79" s="46">
        <v>39</v>
      </c>
      <c r="Q79" s="47">
        <v>4</v>
      </c>
      <c r="R79" s="42">
        <v>582</v>
      </c>
      <c r="S79" s="43">
        <v>138</v>
      </c>
      <c r="T79" s="44">
        <v>5</v>
      </c>
      <c r="U79" s="39">
        <v>78</v>
      </c>
      <c r="V79" s="40">
        <v>0</v>
      </c>
      <c r="W79" s="41">
        <v>0</v>
      </c>
      <c r="X79" s="42">
        <v>464</v>
      </c>
      <c r="Y79" s="43">
        <v>3</v>
      </c>
      <c r="Z79" s="44">
        <v>0</v>
      </c>
      <c r="AA79" s="45">
        <v>645</v>
      </c>
      <c r="AB79" s="46">
        <v>30</v>
      </c>
      <c r="AC79" s="47">
        <v>3</v>
      </c>
      <c r="AD79" s="42">
        <v>331</v>
      </c>
      <c r="AE79" s="43">
        <v>93</v>
      </c>
      <c r="AF79" s="44">
        <v>4</v>
      </c>
      <c r="AG79" s="39">
        <v>81</v>
      </c>
      <c r="AH79" s="40">
        <v>0</v>
      </c>
      <c r="AI79" s="41">
        <v>0</v>
      </c>
      <c r="AJ79" s="42">
        <v>395</v>
      </c>
      <c r="AK79" s="43">
        <v>0</v>
      </c>
      <c r="AL79" s="44">
        <v>0</v>
      </c>
      <c r="AM79" s="45">
        <v>509</v>
      </c>
      <c r="AN79" s="46">
        <v>9</v>
      </c>
      <c r="AO79" s="47">
        <v>1</v>
      </c>
      <c r="AP79" s="42">
        <v>251</v>
      </c>
      <c r="AQ79" s="43">
        <v>45</v>
      </c>
      <c r="AR79" s="44">
        <v>1</v>
      </c>
      <c r="AS79" s="38">
        <v>193929</v>
      </c>
      <c r="AY79" s="38" t="str">
        <f t="shared" si="2"/>
        <v>2020-W23</v>
      </c>
      <c r="AZ79" s="48">
        <f t="shared" si="3"/>
        <v>5</v>
      </c>
      <c r="BA79" s="48">
        <v>110</v>
      </c>
    </row>
    <row r="80" spans="1:78" x14ac:dyDescent="0.3">
      <c r="A80" s="37">
        <v>43988</v>
      </c>
      <c r="B80" s="38">
        <v>0</v>
      </c>
      <c r="D80" s="38">
        <v>2952</v>
      </c>
      <c r="F80" s="38">
        <v>180</v>
      </c>
      <c r="G80" s="48">
        <v>9</v>
      </c>
      <c r="I80" s="39">
        <v>159</v>
      </c>
      <c r="J80" s="40">
        <v>0</v>
      </c>
      <c r="K80" s="41">
        <v>0</v>
      </c>
      <c r="L80" s="42">
        <v>859</v>
      </c>
      <c r="M80" s="43">
        <v>3</v>
      </c>
      <c r="N80" s="44">
        <v>0</v>
      </c>
      <c r="O80" s="45">
        <v>1154</v>
      </c>
      <c r="P80" s="46">
        <v>39</v>
      </c>
      <c r="Q80" s="47">
        <v>4</v>
      </c>
      <c r="R80" s="42">
        <v>582</v>
      </c>
      <c r="S80" s="43">
        <v>138</v>
      </c>
      <c r="T80" s="44">
        <v>5</v>
      </c>
      <c r="U80" s="39">
        <v>78</v>
      </c>
      <c r="V80" s="40">
        <v>0</v>
      </c>
      <c r="W80" s="41">
        <v>0</v>
      </c>
      <c r="X80" s="42">
        <v>464</v>
      </c>
      <c r="Y80" s="43">
        <v>3</v>
      </c>
      <c r="Z80" s="44">
        <v>0</v>
      </c>
      <c r="AA80" s="45">
        <v>645</v>
      </c>
      <c r="AB80" s="46">
        <v>30</v>
      </c>
      <c r="AC80" s="47">
        <v>3</v>
      </c>
      <c r="AD80" s="42">
        <v>331</v>
      </c>
      <c r="AE80" s="43">
        <v>93</v>
      </c>
      <c r="AF80" s="44">
        <v>4</v>
      </c>
      <c r="AG80" s="39">
        <v>81</v>
      </c>
      <c r="AH80" s="40">
        <v>0</v>
      </c>
      <c r="AI80" s="41">
        <v>0</v>
      </c>
      <c r="AJ80" s="42">
        <v>395</v>
      </c>
      <c r="AK80" s="43">
        <v>0</v>
      </c>
      <c r="AL80" s="44">
        <v>0</v>
      </c>
      <c r="AM80" s="45">
        <v>509</v>
      </c>
      <c r="AN80" s="46">
        <v>9</v>
      </c>
      <c r="AO80" s="47">
        <v>1</v>
      </c>
      <c r="AP80" s="42">
        <v>251</v>
      </c>
      <c r="AQ80" s="43">
        <v>45</v>
      </c>
      <c r="AR80" s="44">
        <v>1</v>
      </c>
      <c r="AS80" s="38">
        <v>193929</v>
      </c>
      <c r="AY80" s="38" t="str">
        <f t="shared" ref="AY80:AY81" si="4">_xlfn.CONCAT(YEAR(A80),"-W",_xlfn.ISOWEEKNUM(A80))</f>
        <v>2020-W23</v>
      </c>
      <c r="AZ80" s="48">
        <f t="shared" ref="AZ80:AZ81" si="5">WEEKDAY(A80,2)</f>
        <v>6</v>
      </c>
      <c r="BA80" s="48">
        <v>112</v>
      </c>
    </row>
    <row r="81" spans="1:78" ht="12.5" thickBot="1" x14ac:dyDescent="0.35">
      <c r="A81" s="37">
        <v>43989</v>
      </c>
      <c r="B81" s="51">
        <v>0</v>
      </c>
      <c r="C81" s="51"/>
      <c r="D81" s="51">
        <v>3049</v>
      </c>
      <c r="E81" s="51"/>
      <c r="F81" s="51">
        <v>180</v>
      </c>
      <c r="G81" s="61">
        <v>9</v>
      </c>
      <c r="H81" s="134"/>
      <c r="I81" s="52">
        <v>159</v>
      </c>
      <c r="J81" s="53">
        <v>0</v>
      </c>
      <c r="K81" s="54">
        <v>0</v>
      </c>
      <c r="L81" s="55">
        <v>859</v>
      </c>
      <c r="M81" s="56">
        <v>3</v>
      </c>
      <c r="N81" s="57">
        <v>0</v>
      </c>
      <c r="O81" s="58">
        <v>1154</v>
      </c>
      <c r="P81" s="59">
        <v>39</v>
      </c>
      <c r="Q81" s="59">
        <v>4</v>
      </c>
      <c r="R81" s="66">
        <v>582</v>
      </c>
      <c r="S81" s="56">
        <v>138</v>
      </c>
      <c r="T81" s="57">
        <v>5</v>
      </c>
      <c r="U81" s="52">
        <v>78</v>
      </c>
      <c r="V81" s="53">
        <v>0</v>
      </c>
      <c r="W81" s="54">
        <v>0</v>
      </c>
      <c r="X81" s="55">
        <v>464</v>
      </c>
      <c r="Y81" s="56">
        <v>3</v>
      </c>
      <c r="Z81" s="57">
        <v>0</v>
      </c>
      <c r="AA81" s="58">
        <v>645</v>
      </c>
      <c r="AB81" s="59">
        <v>30</v>
      </c>
      <c r="AC81" s="60">
        <v>3</v>
      </c>
      <c r="AD81" s="55">
        <v>331</v>
      </c>
      <c r="AE81" s="56">
        <v>93</v>
      </c>
      <c r="AF81" s="57">
        <v>4</v>
      </c>
      <c r="AG81" s="52">
        <v>81</v>
      </c>
      <c r="AH81" s="53">
        <v>0</v>
      </c>
      <c r="AI81" s="54">
        <v>0</v>
      </c>
      <c r="AJ81" s="55">
        <v>395</v>
      </c>
      <c r="AK81" s="56">
        <v>0</v>
      </c>
      <c r="AL81" s="57">
        <v>0</v>
      </c>
      <c r="AM81" s="58">
        <v>509</v>
      </c>
      <c r="AN81" s="59">
        <v>9</v>
      </c>
      <c r="AO81" s="60">
        <v>1</v>
      </c>
      <c r="AP81" s="55">
        <v>251</v>
      </c>
      <c r="AQ81" s="56">
        <v>45</v>
      </c>
      <c r="AR81" s="57">
        <v>1</v>
      </c>
      <c r="AS81" s="51">
        <v>193929</v>
      </c>
      <c r="AT81" s="51"/>
      <c r="AU81" s="51"/>
      <c r="AV81" s="51"/>
      <c r="AW81" s="51"/>
      <c r="AX81" s="51"/>
      <c r="AY81" s="51" t="str">
        <f t="shared" si="4"/>
        <v>2020-W23</v>
      </c>
      <c r="AZ81" s="61">
        <f t="shared" si="5"/>
        <v>7</v>
      </c>
      <c r="BA81" s="61">
        <v>115</v>
      </c>
      <c r="BB81" s="134">
        <v>31</v>
      </c>
      <c r="BI81" s="50">
        <f>(S81-S74)/(F81-F74)</f>
        <v>1</v>
      </c>
      <c r="BJ81" s="38">
        <f>SUM(E75:E81)*1000000/10718565</f>
        <v>0.46648035441311408</v>
      </c>
      <c r="BK81" s="50">
        <f>(D81-D74)/(AS81+AT81-AS74-AT74)</f>
        <v>9.8426664678249193E-3</v>
      </c>
      <c r="BL81" s="97">
        <f>(I81-I74)/(I81+L81+O81+R81-I74-L74-O74-R74)</f>
        <v>-2.8571428571428571E-2</v>
      </c>
      <c r="BM81" s="97">
        <f>(L81-L74)/(I81+L81+O81+R81-I74-L74-O74-R74)</f>
        <v>0.42857142857142855</v>
      </c>
      <c r="BN81" s="97">
        <f>(O81-O74)/(I81+L81+O81+R81-I74-L74-O74-R74)</f>
        <v>0.42857142857142855</v>
      </c>
      <c r="BO81" s="97">
        <f>(R81-R74)/(I81+L81+O81+R81-I74-L74-O74-R74)</f>
        <v>0.17142857142857143</v>
      </c>
      <c r="BP81" s="97">
        <f>AVERAGE(K75:K81)/AVERAGE(G75:G81)</f>
        <v>0</v>
      </c>
      <c r="BQ81" s="97">
        <f>AVERAGE(N75:N81)/AVERAGE(G75:G81)</f>
        <v>0</v>
      </c>
      <c r="BR81" s="97">
        <f>AVERAGE(Q75:Q81)/AVERAGE(G75:G81)</f>
        <v>0.44285714285714289</v>
      </c>
      <c r="BS81" s="97">
        <f>AVERAGE(T75:T81)/AVERAGE(G75:G81)</f>
        <v>0.55714285714285716</v>
      </c>
      <c r="BT81" s="97">
        <f>(J81-J74)/(J81+M81+P81+S81-S74-P74-M74-J74)</f>
        <v>0</v>
      </c>
      <c r="BU81" s="97">
        <f>(M81-M74)/(J81+M81+P81+S81-S74-P74-M74-J74)</f>
        <v>0</v>
      </c>
      <c r="BV81" s="97">
        <f>(P81-P74)/(J81+M81+P81+S81-S74-P74-M74-J74)</f>
        <v>0</v>
      </c>
      <c r="BW81" s="97">
        <f>(S81-S74)/(J81+M81+P81+S81-S74-P74-M74-J74)</f>
        <v>1</v>
      </c>
      <c r="BX81" s="48">
        <f>SUM(BB75:BB81)</f>
        <v>31</v>
      </c>
      <c r="BY81" s="38">
        <f>F81-F74</f>
        <v>5</v>
      </c>
      <c r="BZ81" s="50">
        <f>BY81/BX74</f>
        <v>0.625</v>
      </c>
    </row>
    <row r="82" spans="1:78" x14ac:dyDescent="0.3">
      <c r="A82" s="93">
        <v>43990</v>
      </c>
      <c r="B82" s="62">
        <v>97</v>
      </c>
      <c r="C82" s="62"/>
      <c r="D82" s="62">
        <v>3049</v>
      </c>
      <c r="E82" s="62">
        <v>2</v>
      </c>
      <c r="F82" s="62">
        <v>182</v>
      </c>
      <c r="G82" s="65">
        <v>10</v>
      </c>
      <c r="H82" s="99"/>
      <c r="I82" s="63">
        <v>167</v>
      </c>
      <c r="J82" s="62">
        <v>0</v>
      </c>
      <c r="K82" s="64">
        <v>0</v>
      </c>
      <c r="L82" s="63">
        <v>878</v>
      </c>
      <c r="M82" s="62">
        <v>3</v>
      </c>
      <c r="N82" s="64">
        <v>0</v>
      </c>
      <c r="O82" s="63">
        <v>1178</v>
      </c>
      <c r="P82" s="62">
        <v>40</v>
      </c>
      <c r="Q82" s="64">
        <v>4</v>
      </c>
      <c r="R82" s="63">
        <v>597</v>
      </c>
      <c r="S82" s="62">
        <v>139</v>
      </c>
      <c r="T82" s="64">
        <v>6</v>
      </c>
      <c r="U82" s="63">
        <v>80</v>
      </c>
      <c r="V82" s="62">
        <v>0</v>
      </c>
      <c r="W82" s="64">
        <v>0</v>
      </c>
      <c r="X82" s="63">
        <v>474</v>
      </c>
      <c r="Y82" s="62">
        <v>3</v>
      </c>
      <c r="Z82" s="64">
        <v>0</v>
      </c>
      <c r="AA82" s="63">
        <v>657</v>
      </c>
      <c r="AB82" s="62">
        <v>30</v>
      </c>
      <c r="AC82" s="64">
        <v>3</v>
      </c>
      <c r="AD82" s="63">
        <v>339</v>
      </c>
      <c r="AE82" s="62">
        <v>94</v>
      </c>
      <c r="AF82" s="64">
        <v>3</v>
      </c>
      <c r="AG82" s="63">
        <v>87</v>
      </c>
      <c r="AH82" s="62">
        <v>0</v>
      </c>
      <c r="AI82" s="64">
        <v>0</v>
      </c>
      <c r="AJ82" s="63">
        <v>404</v>
      </c>
      <c r="AK82" s="62">
        <v>0</v>
      </c>
      <c r="AL82" s="64">
        <v>0</v>
      </c>
      <c r="AM82" s="63">
        <v>521</v>
      </c>
      <c r="AN82" s="62">
        <v>10</v>
      </c>
      <c r="AO82" s="64">
        <v>1</v>
      </c>
      <c r="AP82" s="63">
        <v>258</v>
      </c>
      <c r="AQ82" s="62">
        <v>45</v>
      </c>
      <c r="AR82" s="64">
        <v>3</v>
      </c>
      <c r="AS82" s="62">
        <v>193929</v>
      </c>
      <c r="AT82" s="62"/>
      <c r="AU82" s="62">
        <v>0</v>
      </c>
      <c r="AV82" s="62"/>
      <c r="AW82" s="62"/>
      <c r="AX82" s="62"/>
      <c r="AY82" s="62" t="str">
        <f t="shared" si="2"/>
        <v>2020-W24</v>
      </c>
      <c r="AZ82" s="65">
        <f t="shared" si="3"/>
        <v>1</v>
      </c>
      <c r="BA82" s="65">
        <v>115</v>
      </c>
      <c r="BB82" s="99"/>
      <c r="BC82" s="65"/>
      <c r="BD82" s="65"/>
      <c r="BE82" s="65"/>
      <c r="BF82" s="99"/>
      <c r="BG82" s="99"/>
      <c r="BH82" s="65"/>
      <c r="BI82" s="65"/>
      <c r="BJ82" s="65"/>
      <c r="BK82" s="65"/>
      <c r="BL82" s="65"/>
      <c r="BM82" s="65"/>
      <c r="BN82" s="65"/>
      <c r="BO82" s="65"/>
    </row>
    <row r="83" spans="1:78" x14ac:dyDescent="0.3">
      <c r="A83" s="37">
        <v>43991</v>
      </c>
      <c r="B83" s="38">
        <v>9</v>
      </c>
      <c r="D83" s="38">
        <v>3058</v>
      </c>
      <c r="E83" s="38">
        <v>1</v>
      </c>
      <c r="F83" s="38">
        <v>183</v>
      </c>
      <c r="G83" s="48">
        <v>10</v>
      </c>
      <c r="I83" s="39">
        <v>169</v>
      </c>
      <c r="J83" s="40">
        <v>0</v>
      </c>
      <c r="K83" s="41">
        <v>0</v>
      </c>
      <c r="L83" s="42">
        <v>891</v>
      </c>
      <c r="M83" s="43">
        <v>3</v>
      </c>
      <c r="N83" s="44">
        <v>0</v>
      </c>
      <c r="O83" s="45">
        <v>1195</v>
      </c>
      <c r="P83" s="46">
        <v>40</v>
      </c>
      <c r="Q83" s="47">
        <v>5</v>
      </c>
      <c r="R83" s="42">
        <v>601</v>
      </c>
      <c r="S83" s="43">
        <v>140</v>
      </c>
      <c r="T83" s="44">
        <v>5</v>
      </c>
      <c r="U83" s="39">
        <v>82</v>
      </c>
      <c r="V83" s="40">
        <v>0</v>
      </c>
      <c r="W83" s="41">
        <v>0</v>
      </c>
      <c r="X83" s="42">
        <v>481</v>
      </c>
      <c r="Y83" s="43">
        <v>3</v>
      </c>
      <c r="Z83" s="44">
        <v>0</v>
      </c>
      <c r="AA83" s="45">
        <v>667</v>
      </c>
      <c r="AB83" s="46">
        <v>30</v>
      </c>
      <c r="AC83" s="47">
        <v>3</v>
      </c>
      <c r="AD83" s="42">
        <v>342</v>
      </c>
      <c r="AE83" s="43">
        <v>94</v>
      </c>
      <c r="AF83" s="44">
        <v>3</v>
      </c>
      <c r="AG83" s="39">
        <v>87</v>
      </c>
      <c r="AH83" s="40">
        <v>0</v>
      </c>
      <c r="AI83" s="41">
        <v>0</v>
      </c>
      <c r="AJ83" s="42">
        <v>410</v>
      </c>
      <c r="AK83" s="43">
        <v>0</v>
      </c>
      <c r="AL83" s="44">
        <v>0</v>
      </c>
      <c r="AM83" s="45">
        <v>528</v>
      </c>
      <c r="AN83" s="46">
        <v>10</v>
      </c>
      <c r="AO83" s="47">
        <v>2</v>
      </c>
      <c r="AP83" s="42">
        <v>259</v>
      </c>
      <c r="AQ83" s="43">
        <v>46</v>
      </c>
      <c r="AR83" s="44">
        <v>2</v>
      </c>
      <c r="AS83" s="38">
        <v>231759</v>
      </c>
      <c r="AU83" s="38">
        <v>0</v>
      </c>
      <c r="AY83" s="38" t="str">
        <f t="shared" si="2"/>
        <v>2020-W24</v>
      </c>
      <c r="AZ83" s="48">
        <f t="shared" si="3"/>
        <v>2</v>
      </c>
      <c r="BA83" s="48">
        <v>115</v>
      </c>
    </row>
    <row r="84" spans="1:78" x14ac:dyDescent="0.3">
      <c r="A84" s="37">
        <v>43992</v>
      </c>
      <c r="B84" s="38">
        <v>10</v>
      </c>
      <c r="D84" s="38">
        <v>3068</v>
      </c>
      <c r="F84" s="38">
        <v>183</v>
      </c>
      <c r="G84" s="48">
        <v>12</v>
      </c>
      <c r="I84" s="39">
        <v>171</v>
      </c>
      <c r="J84" s="40">
        <v>0</v>
      </c>
      <c r="K84" s="41">
        <v>0</v>
      </c>
      <c r="L84" s="42">
        <v>893</v>
      </c>
      <c r="M84" s="43">
        <v>3</v>
      </c>
      <c r="N84" s="44">
        <v>0</v>
      </c>
      <c r="O84" s="45">
        <v>1201</v>
      </c>
      <c r="P84" s="46">
        <v>40</v>
      </c>
      <c r="Q84" s="47">
        <v>6</v>
      </c>
      <c r="R84" s="42">
        <v>601</v>
      </c>
      <c r="S84" s="43">
        <v>140</v>
      </c>
      <c r="T84" s="44">
        <v>6</v>
      </c>
      <c r="U84" s="39">
        <v>83</v>
      </c>
      <c r="V84" s="40">
        <v>0</v>
      </c>
      <c r="W84" s="41">
        <v>0</v>
      </c>
      <c r="X84" s="42">
        <v>482</v>
      </c>
      <c r="Y84" s="43">
        <v>3</v>
      </c>
      <c r="Z84" s="44">
        <v>0</v>
      </c>
      <c r="AA84" s="45">
        <v>672</v>
      </c>
      <c r="AB84" s="46">
        <v>30</v>
      </c>
      <c r="AC84" s="47">
        <v>3</v>
      </c>
      <c r="AD84" s="42">
        <v>342</v>
      </c>
      <c r="AE84" s="43">
        <v>94</v>
      </c>
      <c r="AF84" s="44">
        <v>4</v>
      </c>
      <c r="AG84" s="39">
        <v>88</v>
      </c>
      <c r="AH84" s="40">
        <v>0</v>
      </c>
      <c r="AI84" s="41">
        <v>0</v>
      </c>
      <c r="AJ84" s="42">
        <v>411</v>
      </c>
      <c r="AK84" s="43">
        <v>0</v>
      </c>
      <c r="AL84" s="44">
        <v>0</v>
      </c>
      <c r="AM84" s="45">
        <v>529</v>
      </c>
      <c r="AN84" s="46">
        <v>10</v>
      </c>
      <c r="AO84" s="47">
        <v>3</v>
      </c>
      <c r="AP84" s="42">
        <v>259</v>
      </c>
      <c r="AQ84" s="43">
        <v>46</v>
      </c>
      <c r="AR84" s="44">
        <v>2</v>
      </c>
      <c r="AS84" s="38">
        <v>240924</v>
      </c>
      <c r="AU84" s="38">
        <v>0</v>
      </c>
      <c r="AY84" s="38" t="str">
        <f t="shared" si="2"/>
        <v>2020-W24</v>
      </c>
      <c r="AZ84" s="48">
        <f t="shared" si="3"/>
        <v>3</v>
      </c>
      <c r="BA84" s="48">
        <v>115</v>
      </c>
    </row>
    <row r="85" spans="1:78" x14ac:dyDescent="0.3">
      <c r="A85" s="37">
        <v>43993</v>
      </c>
      <c r="B85" s="80">
        <v>20</v>
      </c>
      <c r="C85" s="80"/>
      <c r="D85" s="80">
        <v>3088</v>
      </c>
      <c r="E85" s="80"/>
      <c r="F85" s="80">
        <v>183</v>
      </c>
      <c r="G85" s="82">
        <v>14</v>
      </c>
      <c r="H85" s="86"/>
      <c r="I85" s="83">
        <v>172</v>
      </c>
      <c r="J85" s="84">
        <v>0</v>
      </c>
      <c r="K85" s="85">
        <v>0</v>
      </c>
      <c r="L85" s="83">
        <v>901</v>
      </c>
      <c r="M85" s="84">
        <v>3</v>
      </c>
      <c r="N85" s="85">
        <v>0</v>
      </c>
      <c r="O85" s="83">
        <v>1208</v>
      </c>
      <c r="P85" s="84">
        <v>40</v>
      </c>
      <c r="Q85" s="85">
        <v>6</v>
      </c>
      <c r="R85" s="83">
        <v>605</v>
      </c>
      <c r="S85" s="84">
        <v>140</v>
      </c>
      <c r="T85" s="85">
        <v>8</v>
      </c>
      <c r="U85" s="83">
        <v>83</v>
      </c>
      <c r="V85" s="84">
        <v>0</v>
      </c>
      <c r="W85" s="85">
        <v>0</v>
      </c>
      <c r="X85" s="83">
        <v>484</v>
      </c>
      <c r="Y85" s="84">
        <v>3</v>
      </c>
      <c r="Z85" s="85">
        <v>0</v>
      </c>
      <c r="AA85" s="83">
        <v>673</v>
      </c>
      <c r="AB85" s="84">
        <v>30</v>
      </c>
      <c r="AC85" s="85">
        <v>3</v>
      </c>
      <c r="AD85" s="83">
        <v>344</v>
      </c>
      <c r="AE85" s="84">
        <v>94</v>
      </c>
      <c r="AF85" s="85">
        <v>5</v>
      </c>
      <c r="AG85" s="83">
        <v>89</v>
      </c>
      <c r="AH85" s="84">
        <v>0</v>
      </c>
      <c r="AI85" s="85">
        <v>0</v>
      </c>
      <c r="AJ85" s="83">
        <v>417</v>
      </c>
      <c r="AK85" s="84">
        <v>0</v>
      </c>
      <c r="AL85" s="85">
        <v>0</v>
      </c>
      <c r="AM85" s="83">
        <v>535</v>
      </c>
      <c r="AN85" s="84">
        <v>10</v>
      </c>
      <c r="AO85" s="85">
        <v>3</v>
      </c>
      <c r="AP85" s="83">
        <v>261</v>
      </c>
      <c r="AQ85" s="84">
        <v>46</v>
      </c>
      <c r="AR85" s="85">
        <v>3</v>
      </c>
      <c r="AS85" s="80">
        <v>237276</v>
      </c>
      <c r="AU85" s="38">
        <v>0</v>
      </c>
      <c r="AV85" s="80"/>
      <c r="AW85" s="80"/>
      <c r="AY85" s="38" t="str">
        <f t="shared" si="2"/>
        <v>2020-W24</v>
      </c>
      <c r="AZ85" s="48">
        <f t="shared" si="3"/>
        <v>4</v>
      </c>
      <c r="BA85" s="48">
        <v>115</v>
      </c>
    </row>
    <row r="86" spans="1:78" x14ac:dyDescent="0.3">
      <c r="A86" s="37">
        <v>43994</v>
      </c>
      <c r="B86" s="88">
        <v>20</v>
      </c>
      <c r="C86" s="88"/>
      <c r="D86" s="88">
        <v>3108</v>
      </c>
      <c r="E86" s="88"/>
      <c r="F86" s="88">
        <v>183</v>
      </c>
      <c r="G86" s="89">
        <v>14</v>
      </c>
      <c r="H86" s="135"/>
      <c r="I86" s="90">
        <v>173</v>
      </c>
      <c r="J86" s="91">
        <v>0</v>
      </c>
      <c r="K86" s="92">
        <v>0</v>
      </c>
      <c r="L86" s="90">
        <v>907</v>
      </c>
      <c r="M86" s="91">
        <v>3</v>
      </c>
      <c r="N86" s="92">
        <v>0</v>
      </c>
      <c r="O86" s="90">
        <v>1216</v>
      </c>
      <c r="P86" s="91">
        <v>40</v>
      </c>
      <c r="Q86" s="92">
        <v>6</v>
      </c>
      <c r="R86" s="90">
        <v>609</v>
      </c>
      <c r="S86" s="91">
        <v>140</v>
      </c>
      <c r="T86" s="92">
        <v>8</v>
      </c>
      <c r="U86" s="90">
        <v>84</v>
      </c>
      <c r="V86" s="91">
        <v>0</v>
      </c>
      <c r="W86" s="92">
        <v>0</v>
      </c>
      <c r="X86" s="90">
        <v>488</v>
      </c>
      <c r="Y86" s="91">
        <v>3</v>
      </c>
      <c r="Z86" s="92">
        <v>0</v>
      </c>
      <c r="AA86" s="90">
        <v>675</v>
      </c>
      <c r="AB86" s="91">
        <v>30</v>
      </c>
      <c r="AC86" s="92">
        <v>3</v>
      </c>
      <c r="AD86" s="90">
        <v>347</v>
      </c>
      <c r="AE86" s="91">
        <v>94</v>
      </c>
      <c r="AF86" s="92">
        <v>6</v>
      </c>
      <c r="AG86" s="90">
        <v>89</v>
      </c>
      <c r="AH86" s="91">
        <v>0</v>
      </c>
      <c r="AI86" s="92">
        <v>0</v>
      </c>
      <c r="AJ86" s="90">
        <v>419</v>
      </c>
      <c r="AK86" s="91">
        <v>0</v>
      </c>
      <c r="AL86" s="92">
        <v>0</v>
      </c>
      <c r="AM86" s="90">
        <v>541</v>
      </c>
      <c r="AN86" s="91">
        <v>10</v>
      </c>
      <c r="AO86" s="92">
        <v>3</v>
      </c>
      <c r="AP86" s="90">
        <v>262</v>
      </c>
      <c r="AQ86" s="91">
        <v>46</v>
      </c>
      <c r="AR86" s="92">
        <v>2</v>
      </c>
      <c r="AS86" s="88">
        <v>243867</v>
      </c>
      <c r="AT86" s="88"/>
      <c r="AU86" s="38">
        <v>0</v>
      </c>
      <c r="AV86" s="88"/>
      <c r="AW86" s="88"/>
      <c r="AX86" s="88"/>
      <c r="AY86" s="38" t="str">
        <f t="shared" si="2"/>
        <v>2020-W24</v>
      </c>
      <c r="AZ86" s="48">
        <f t="shared" si="3"/>
        <v>5</v>
      </c>
      <c r="BA86" s="48">
        <v>116</v>
      </c>
    </row>
    <row r="87" spans="1:78" x14ac:dyDescent="0.3">
      <c r="A87" s="37">
        <v>43995</v>
      </c>
      <c r="B87" s="38">
        <v>4</v>
      </c>
      <c r="D87" s="38">
        <v>3112</v>
      </c>
      <c r="F87" s="38">
        <v>183</v>
      </c>
      <c r="G87" s="48">
        <v>13</v>
      </c>
      <c r="I87" s="39">
        <v>173</v>
      </c>
      <c r="J87" s="40">
        <v>0</v>
      </c>
      <c r="K87" s="41">
        <v>0</v>
      </c>
      <c r="L87" s="42">
        <v>909</v>
      </c>
      <c r="M87" s="43">
        <v>3</v>
      </c>
      <c r="N87" s="44">
        <v>0</v>
      </c>
      <c r="O87" s="45">
        <v>1217</v>
      </c>
      <c r="P87" s="46">
        <v>40</v>
      </c>
      <c r="Q87" s="47">
        <v>5</v>
      </c>
      <c r="R87" s="42">
        <v>610</v>
      </c>
      <c r="S87" s="43">
        <v>140</v>
      </c>
      <c r="T87" s="44">
        <v>8</v>
      </c>
      <c r="U87" s="39">
        <v>84</v>
      </c>
      <c r="V87" s="40">
        <v>0</v>
      </c>
      <c r="W87" s="41">
        <v>0</v>
      </c>
      <c r="X87" s="42">
        <v>490</v>
      </c>
      <c r="Y87" s="43">
        <v>3</v>
      </c>
      <c r="Z87" s="44">
        <v>0</v>
      </c>
      <c r="AA87" s="45">
        <v>676</v>
      </c>
      <c r="AB87" s="46">
        <v>30</v>
      </c>
      <c r="AC87" s="47">
        <v>3</v>
      </c>
      <c r="AD87" s="42">
        <v>349</v>
      </c>
      <c r="AE87" s="43">
        <v>94</v>
      </c>
      <c r="AF87" s="44">
        <v>6</v>
      </c>
      <c r="AG87" s="39">
        <v>89</v>
      </c>
      <c r="AH87" s="40">
        <v>0</v>
      </c>
      <c r="AI87" s="41">
        <v>0</v>
      </c>
      <c r="AJ87" s="42">
        <v>419</v>
      </c>
      <c r="AK87" s="43">
        <v>0</v>
      </c>
      <c r="AL87" s="44">
        <v>0</v>
      </c>
      <c r="AM87" s="45">
        <v>541</v>
      </c>
      <c r="AN87" s="46">
        <v>10</v>
      </c>
      <c r="AO87" s="47">
        <v>2</v>
      </c>
      <c r="AP87" s="42">
        <v>261</v>
      </c>
      <c r="AQ87" s="43">
        <v>46</v>
      </c>
      <c r="AR87" s="44">
        <v>2</v>
      </c>
      <c r="AS87" s="38">
        <v>247452</v>
      </c>
      <c r="AU87" s="38">
        <v>0</v>
      </c>
      <c r="AY87" s="38" t="str">
        <f t="shared" si="2"/>
        <v>2020-W24</v>
      </c>
      <c r="AZ87" s="48">
        <f t="shared" si="3"/>
        <v>6</v>
      </c>
      <c r="BA87" s="48">
        <v>116</v>
      </c>
    </row>
    <row r="88" spans="1:78" ht="12.5" thickBot="1" x14ac:dyDescent="0.35">
      <c r="A88" s="37">
        <v>43996</v>
      </c>
      <c r="B88" s="51">
        <v>9</v>
      </c>
      <c r="C88" s="51"/>
      <c r="D88" s="51">
        <v>3121</v>
      </c>
      <c r="E88" s="51"/>
      <c r="F88" s="51">
        <v>183</v>
      </c>
      <c r="G88" s="61">
        <v>13</v>
      </c>
      <c r="H88" s="134"/>
      <c r="I88" s="52">
        <v>174</v>
      </c>
      <c r="J88" s="53">
        <v>0</v>
      </c>
      <c r="K88" s="54">
        <v>0</v>
      </c>
      <c r="L88" s="55">
        <v>911</v>
      </c>
      <c r="M88" s="56">
        <v>3</v>
      </c>
      <c r="N88" s="57">
        <v>0</v>
      </c>
      <c r="O88" s="58">
        <v>1219</v>
      </c>
      <c r="P88" s="59">
        <v>40</v>
      </c>
      <c r="Q88" s="59">
        <v>5</v>
      </c>
      <c r="R88" s="66">
        <v>613</v>
      </c>
      <c r="S88" s="56">
        <v>140</v>
      </c>
      <c r="T88" s="57">
        <v>8</v>
      </c>
      <c r="U88" s="52">
        <v>85</v>
      </c>
      <c r="V88" s="53">
        <v>0</v>
      </c>
      <c r="W88" s="54">
        <v>0</v>
      </c>
      <c r="X88" s="55">
        <v>492</v>
      </c>
      <c r="Y88" s="56">
        <v>3</v>
      </c>
      <c r="Z88" s="57">
        <v>0</v>
      </c>
      <c r="AA88" s="58">
        <v>678</v>
      </c>
      <c r="AB88" s="59">
        <v>30</v>
      </c>
      <c r="AC88" s="60">
        <v>3</v>
      </c>
      <c r="AD88" s="55">
        <v>350</v>
      </c>
      <c r="AE88" s="56">
        <v>94</v>
      </c>
      <c r="AF88" s="57">
        <v>6</v>
      </c>
      <c r="AG88" s="52">
        <v>89</v>
      </c>
      <c r="AH88" s="53">
        <v>0</v>
      </c>
      <c r="AI88" s="54">
        <v>0</v>
      </c>
      <c r="AJ88" s="55">
        <v>419</v>
      </c>
      <c r="AK88" s="56">
        <v>0</v>
      </c>
      <c r="AL88" s="57">
        <v>0</v>
      </c>
      <c r="AM88" s="58">
        <v>541</v>
      </c>
      <c r="AN88" s="59">
        <v>10</v>
      </c>
      <c r="AO88" s="60">
        <v>2</v>
      </c>
      <c r="AP88" s="55">
        <v>263</v>
      </c>
      <c r="AQ88" s="56">
        <v>46</v>
      </c>
      <c r="AR88" s="57">
        <v>2</v>
      </c>
      <c r="AS88" s="51">
        <v>250923</v>
      </c>
      <c r="AT88" s="51"/>
      <c r="AU88" s="51">
        <v>0</v>
      </c>
      <c r="AV88" s="51"/>
      <c r="AW88" s="51"/>
      <c r="AX88" s="51"/>
      <c r="AY88" s="51" t="str">
        <f t="shared" si="2"/>
        <v>2020-W24</v>
      </c>
      <c r="AZ88" s="61">
        <f t="shared" si="3"/>
        <v>7</v>
      </c>
      <c r="BA88" s="61">
        <v>116</v>
      </c>
      <c r="BB88" s="134">
        <v>19</v>
      </c>
      <c r="BI88" s="50">
        <f>(S88-S81)/(F88-F81)</f>
        <v>0.66666666666666663</v>
      </c>
      <c r="BJ88" s="38">
        <f>SUM(E82:E88)*1000000/10718565</f>
        <v>0.27988821264786845</v>
      </c>
      <c r="BK88" s="50">
        <f>(D88-D81)/(AS88+AT88-AS81-AT81)</f>
        <v>1.2632908727234445E-3</v>
      </c>
      <c r="BL88" s="97">
        <f>(I88-I81)/(I88+L88+O88+R88-I81-L81-O81-R81)</f>
        <v>9.202453987730061E-2</v>
      </c>
      <c r="BM88" s="97">
        <f>(L88-L81)/(I88+L88+O88+R88-I81-L81-O81-R81)</f>
        <v>0.31901840490797545</v>
      </c>
      <c r="BN88" s="97">
        <f>(O88-O81)/(I88+L88+O88+R88-I81-L81-O81-R81)</f>
        <v>0.3987730061349693</v>
      </c>
      <c r="BO88" s="97">
        <f>(R88-R81)/(I88+L88+O88+R88-I81-L81-O81-R81)</f>
        <v>0.19018404907975461</v>
      </c>
      <c r="BP88" s="97">
        <f>AVERAGE(K82:K88)/AVERAGE(G82:G88)</f>
        <v>0</v>
      </c>
      <c r="BQ88" s="97">
        <f>AVERAGE(N82:N88)/AVERAGE(G82:G88)</f>
        <v>0</v>
      </c>
      <c r="BR88" s="97">
        <f>AVERAGE(Q82:Q88)/AVERAGE(G82:G88)</f>
        <v>0.43023255813953487</v>
      </c>
      <c r="BS88" s="97">
        <f>AVERAGE(T82:T88)/AVERAGE(G82:G88)</f>
        <v>0.56976744186046513</v>
      </c>
      <c r="BT88" s="97">
        <f>(J88-J81)/(J88+M88+P88+S88-S81-P81-M81-J81)</f>
        <v>0</v>
      </c>
      <c r="BU88" s="97">
        <f>(M88-M81)/(J88+M88+P88+S88-S81-P81-M81-J81)</f>
        <v>0</v>
      </c>
      <c r="BV88" s="97">
        <f>(P88-P81)/(J88+M88+P88+S88-S81-P81-M81-J81)</f>
        <v>0.33333333333333331</v>
      </c>
      <c r="BW88" s="97">
        <f>(S88-S81)/(J88+M88+P88+S88-S81-P81-M81-J81)</f>
        <v>0.66666666666666663</v>
      </c>
      <c r="BX88" s="48">
        <f>SUM(BB82:BB88)</f>
        <v>19</v>
      </c>
      <c r="BY88" s="38">
        <f>F88-F81</f>
        <v>3</v>
      </c>
      <c r="BZ88" s="50">
        <f>BY88/BX81</f>
        <v>9.6774193548387094E-2</v>
      </c>
    </row>
    <row r="89" spans="1:78" x14ac:dyDescent="0.3">
      <c r="A89" s="93">
        <v>43997</v>
      </c>
      <c r="B89" s="62">
        <v>13</v>
      </c>
      <c r="C89" s="62"/>
      <c r="D89" s="62">
        <v>3134</v>
      </c>
      <c r="E89" s="62">
        <v>1</v>
      </c>
      <c r="F89" s="62">
        <v>184</v>
      </c>
      <c r="G89" s="65">
        <v>13</v>
      </c>
      <c r="H89" s="99"/>
      <c r="I89" s="63">
        <v>176</v>
      </c>
      <c r="J89" s="62">
        <v>0</v>
      </c>
      <c r="K89" s="64">
        <v>0</v>
      </c>
      <c r="L89" s="63">
        <v>914</v>
      </c>
      <c r="M89" s="62">
        <v>3</v>
      </c>
      <c r="N89" s="64">
        <v>0</v>
      </c>
      <c r="O89" s="63">
        <v>1228</v>
      </c>
      <c r="P89" s="62">
        <v>40</v>
      </c>
      <c r="Q89" s="64">
        <v>6</v>
      </c>
      <c r="R89" s="63">
        <v>613</v>
      </c>
      <c r="S89" s="62">
        <v>141</v>
      </c>
      <c r="T89" s="64">
        <v>7</v>
      </c>
      <c r="U89" s="63">
        <v>87</v>
      </c>
      <c r="V89" s="62">
        <v>0</v>
      </c>
      <c r="W89" s="64">
        <v>0</v>
      </c>
      <c r="X89" s="63">
        <v>493</v>
      </c>
      <c r="Y89" s="62">
        <v>3</v>
      </c>
      <c r="Z89" s="64">
        <v>0</v>
      </c>
      <c r="AA89" s="63">
        <v>684</v>
      </c>
      <c r="AB89" s="62">
        <v>30</v>
      </c>
      <c r="AC89" s="64">
        <v>4</v>
      </c>
      <c r="AD89" s="63">
        <v>350</v>
      </c>
      <c r="AE89" s="62">
        <v>95</v>
      </c>
      <c r="AF89" s="64">
        <v>5</v>
      </c>
      <c r="AG89" s="63">
        <v>89</v>
      </c>
      <c r="AH89" s="62">
        <v>0</v>
      </c>
      <c r="AI89" s="64">
        <v>0</v>
      </c>
      <c r="AJ89" s="63">
        <v>421</v>
      </c>
      <c r="AK89" s="62">
        <v>0</v>
      </c>
      <c r="AL89" s="64">
        <v>0</v>
      </c>
      <c r="AM89" s="63">
        <v>544</v>
      </c>
      <c r="AN89" s="62">
        <v>10</v>
      </c>
      <c r="AO89" s="64">
        <v>2</v>
      </c>
      <c r="AP89" s="63">
        <v>263</v>
      </c>
      <c r="AQ89" s="62">
        <v>46</v>
      </c>
      <c r="AR89" s="64">
        <v>2</v>
      </c>
      <c r="AS89" s="62">
        <v>254854</v>
      </c>
      <c r="AT89" s="62"/>
      <c r="AU89" s="62">
        <v>0</v>
      </c>
      <c r="AV89" s="62"/>
      <c r="AW89" s="62"/>
      <c r="AX89" s="62"/>
      <c r="AY89" s="62" t="str">
        <f t="shared" si="2"/>
        <v>2020-W25</v>
      </c>
      <c r="AZ89" s="65">
        <f t="shared" si="3"/>
        <v>1</v>
      </c>
      <c r="BA89" s="65">
        <v>117</v>
      </c>
      <c r="BB89" s="99"/>
      <c r="BC89" s="65"/>
      <c r="BD89" s="65"/>
      <c r="BE89" s="65"/>
      <c r="BF89" s="99"/>
      <c r="BG89" s="99"/>
      <c r="BH89" s="65"/>
      <c r="BI89" s="65"/>
      <c r="BJ89" s="65"/>
      <c r="BK89" s="65"/>
      <c r="BL89" s="65"/>
      <c r="BM89" s="65"/>
      <c r="BN89" s="65"/>
      <c r="BO89" s="65"/>
    </row>
    <row r="90" spans="1:78" x14ac:dyDescent="0.3">
      <c r="A90" s="37">
        <v>43998</v>
      </c>
      <c r="B90" s="38">
        <v>15</v>
      </c>
      <c r="D90" s="38">
        <v>3148</v>
      </c>
      <c r="E90" s="38">
        <v>1</v>
      </c>
      <c r="F90" s="38">
        <v>185</v>
      </c>
      <c r="G90" s="48">
        <v>12</v>
      </c>
      <c r="I90" s="39">
        <v>176</v>
      </c>
      <c r="J90" s="40">
        <v>0</v>
      </c>
      <c r="K90" s="41">
        <v>0</v>
      </c>
      <c r="L90" s="42">
        <v>915</v>
      </c>
      <c r="M90" s="43">
        <v>3</v>
      </c>
      <c r="N90" s="44">
        <v>0</v>
      </c>
      <c r="O90" s="45">
        <v>1233</v>
      </c>
      <c r="P90" s="46">
        <v>40</v>
      </c>
      <c r="Q90" s="47">
        <v>6</v>
      </c>
      <c r="R90" s="42">
        <v>621</v>
      </c>
      <c r="S90" s="43">
        <v>142</v>
      </c>
      <c r="T90" s="44">
        <v>6</v>
      </c>
      <c r="U90" s="39">
        <v>87</v>
      </c>
      <c r="V90" s="40">
        <v>0</v>
      </c>
      <c r="W90" s="41">
        <v>0</v>
      </c>
      <c r="X90" s="42">
        <v>493</v>
      </c>
      <c r="Y90" s="43">
        <v>3</v>
      </c>
      <c r="Z90" s="44">
        <v>0</v>
      </c>
      <c r="AA90" s="45">
        <v>687</v>
      </c>
      <c r="AB90" s="46">
        <v>30</v>
      </c>
      <c r="AC90" s="47">
        <v>4</v>
      </c>
      <c r="AD90" s="42">
        <v>353</v>
      </c>
      <c r="AE90" s="43">
        <v>96</v>
      </c>
      <c r="AF90" s="44">
        <v>4</v>
      </c>
      <c r="AG90" s="39">
        <v>89</v>
      </c>
      <c r="AH90" s="40">
        <v>0</v>
      </c>
      <c r="AI90" s="41">
        <v>0</v>
      </c>
      <c r="AJ90" s="42">
        <v>422</v>
      </c>
      <c r="AK90" s="43">
        <v>0</v>
      </c>
      <c r="AL90" s="44">
        <v>0</v>
      </c>
      <c r="AM90" s="45">
        <v>546</v>
      </c>
      <c r="AN90" s="46">
        <v>10</v>
      </c>
      <c r="AO90" s="47">
        <v>2</v>
      </c>
      <c r="AP90" s="42">
        <v>268</v>
      </c>
      <c r="AQ90" s="43">
        <v>46</v>
      </c>
      <c r="AR90" s="44">
        <v>2</v>
      </c>
      <c r="AS90" s="38">
        <v>259736</v>
      </c>
      <c r="AU90" s="38">
        <v>0</v>
      </c>
      <c r="AY90" s="38" t="str">
        <f t="shared" si="2"/>
        <v>2020-W25</v>
      </c>
      <c r="AZ90" s="48">
        <f t="shared" si="3"/>
        <v>2</v>
      </c>
      <c r="BA90" s="48">
        <v>117</v>
      </c>
    </row>
    <row r="91" spans="1:78" x14ac:dyDescent="0.3">
      <c r="A91" s="37">
        <v>43999</v>
      </c>
      <c r="B91" s="38">
        <v>55</v>
      </c>
      <c r="D91" s="38">
        <v>3203</v>
      </c>
      <c r="E91" s="38">
        <v>2</v>
      </c>
      <c r="F91" s="38">
        <v>187</v>
      </c>
      <c r="G91" s="48">
        <v>11</v>
      </c>
      <c r="I91" s="39">
        <v>179</v>
      </c>
      <c r="J91" s="40">
        <v>0</v>
      </c>
      <c r="K91" s="41">
        <v>0</v>
      </c>
      <c r="L91" s="42">
        <v>933</v>
      </c>
      <c r="M91" s="43">
        <v>3</v>
      </c>
      <c r="N91" s="44">
        <v>0</v>
      </c>
      <c r="O91" s="45">
        <v>1257</v>
      </c>
      <c r="P91" s="46">
        <v>41</v>
      </c>
      <c r="Q91" s="47">
        <v>5</v>
      </c>
      <c r="R91" s="42">
        <v>628</v>
      </c>
      <c r="S91" s="43">
        <v>143</v>
      </c>
      <c r="T91" s="44">
        <v>6</v>
      </c>
      <c r="U91" s="39">
        <v>88</v>
      </c>
      <c r="V91" s="40">
        <v>0</v>
      </c>
      <c r="W91" s="41">
        <v>0</v>
      </c>
      <c r="X91" s="42">
        <v>502</v>
      </c>
      <c r="Y91" s="43">
        <v>3</v>
      </c>
      <c r="Z91" s="44">
        <v>0</v>
      </c>
      <c r="AA91" s="45">
        <v>702</v>
      </c>
      <c r="AB91" s="46">
        <v>31</v>
      </c>
      <c r="AC91" s="47">
        <v>3</v>
      </c>
      <c r="AD91" s="42">
        <v>359</v>
      </c>
      <c r="AE91" s="43">
        <v>96</v>
      </c>
      <c r="AF91" s="44">
        <v>4</v>
      </c>
      <c r="AG91" s="39">
        <v>91</v>
      </c>
      <c r="AH91" s="40">
        <v>0</v>
      </c>
      <c r="AI91" s="41">
        <v>0</v>
      </c>
      <c r="AJ91" s="42">
        <v>431</v>
      </c>
      <c r="AK91" s="43">
        <v>0</v>
      </c>
      <c r="AL91" s="44">
        <v>0</v>
      </c>
      <c r="AM91" s="45">
        <v>555</v>
      </c>
      <c r="AN91" s="46">
        <v>10</v>
      </c>
      <c r="AO91" s="47">
        <v>2</v>
      </c>
      <c r="AP91" s="42">
        <v>269</v>
      </c>
      <c r="AQ91" s="43">
        <v>47</v>
      </c>
      <c r="AR91" s="44">
        <v>2</v>
      </c>
      <c r="AS91" s="38">
        <v>264930</v>
      </c>
      <c r="AU91" s="38">
        <v>0</v>
      </c>
      <c r="AY91" s="38" t="str">
        <f t="shared" si="2"/>
        <v>2020-W25</v>
      </c>
      <c r="AZ91" s="48">
        <f t="shared" si="3"/>
        <v>3</v>
      </c>
      <c r="BA91" s="48">
        <v>117</v>
      </c>
    </row>
    <row r="92" spans="1:78" x14ac:dyDescent="0.3">
      <c r="A92" s="37">
        <v>44000</v>
      </c>
      <c r="B92" s="38">
        <v>24</v>
      </c>
      <c r="D92" s="38">
        <v>3227</v>
      </c>
      <c r="E92" s="38">
        <v>1</v>
      </c>
      <c r="F92" s="38">
        <v>188</v>
      </c>
      <c r="G92" s="48">
        <v>10</v>
      </c>
      <c r="I92" s="39">
        <v>180</v>
      </c>
      <c r="J92" s="40">
        <v>0</v>
      </c>
      <c r="K92" s="41">
        <v>0</v>
      </c>
      <c r="L92" s="42">
        <v>940</v>
      </c>
      <c r="M92" s="43">
        <v>3</v>
      </c>
      <c r="N92" s="44">
        <v>0</v>
      </c>
      <c r="O92" s="45">
        <v>1263</v>
      </c>
      <c r="P92" s="46">
        <v>42</v>
      </c>
      <c r="Q92" s="47">
        <v>4</v>
      </c>
      <c r="R92" s="42">
        <v>638</v>
      </c>
      <c r="S92" s="43">
        <v>143</v>
      </c>
      <c r="T92" s="44">
        <v>6</v>
      </c>
      <c r="U92" s="39">
        <v>88</v>
      </c>
      <c r="V92" s="40">
        <v>0</v>
      </c>
      <c r="W92" s="41">
        <v>0</v>
      </c>
      <c r="X92" s="42">
        <v>505</v>
      </c>
      <c r="Y92" s="43">
        <v>3</v>
      </c>
      <c r="Z92" s="44">
        <v>0</v>
      </c>
      <c r="AA92" s="45">
        <v>703</v>
      </c>
      <c r="AB92" s="46">
        <v>31</v>
      </c>
      <c r="AC92" s="47">
        <v>3</v>
      </c>
      <c r="AD92" s="42">
        <v>363</v>
      </c>
      <c r="AE92" s="43">
        <v>96</v>
      </c>
      <c r="AF92" s="44">
        <v>4</v>
      </c>
      <c r="AG92" s="39">
        <v>92</v>
      </c>
      <c r="AH92" s="40">
        <v>0</v>
      </c>
      <c r="AI92" s="41">
        <v>0</v>
      </c>
      <c r="AJ92" s="42">
        <v>435</v>
      </c>
      <c r="AK92" s="43">
        <v>0</v>
      </c>
      <c r="AL92" s="44">
        <v>0</v>
      </c>
      <c r="AM92" s="45">
        <v>560</v>
      </c>
      <c r="AN92" s="46">
        <v>11</v>
      </c>
      <c r="AO92" s="47">
        <v>1</v>
      </c>
      <c r="AP92" s="42">
        <v>275</v>
      </c>
      <c r="AQ92" s="43">
        <v>47</v>
      </c>
      <c r="AR92" s="44">
        <v>2</v>
      </c>
      <c r="AS92" s="38">
        <v>270338</v>
      </c>
      <c r="AU92" s="38">
        <v>0</v>
      </c>
      <c r="AY92" s="38" t="str">
        <f t="shared" si="2"/>
        <v>2020-W25</v>
      </c>
      <c r="AZ92" s="48">
        <f t="shared" si="3"/>
        <v>4</v>
      </c>
      <c r="BA92" s="48">
        <v>117</v>
      </c>
    </row>
    <row r="93" spans="1:78" x14ac:dyDescent="0.3">
      <c r="A93" s="37">
        <v>44001</v>
      </c>
      <c r="B93" s="38">
        <v>10</v>
      </c>
      <c r="D93" s="38">
        <v>3237</v>
      </c>
      <c r="E93" s="38">
        <v>1</v>
      </c>
      <c r="F93" s="38">
        <v>189</v>
      </c>
      <c r="G93" s="48">
        <v>10</v>
      </c>
      <c r="I93" s="39">
        <v>181</v>
      </c>
      <c r="J93" s="40">
        <v>0</v>
      </c>
      <c r="K93" s="41">
        <v>0</v>
      </c>
      <c r="L93" s="42">
        <v>945</v>
      </c>
      <c r="M93" s="43">
        <v>3</v>
      </c>
      <c r="N93" s="44">
        <v>0</v>
      </c>
      <c r="O93" s="45">
        <v>1269</v>
      </c>
      <c r="P93" s="46">
        <v>42</v>
      </c>
      <c r="Q93" s="47">
        <v>4</v>
      </c>
      <c r="R93" s="42">
        <v>639</v>
      </c>
      <c r="S93" s="43">
        <v>144</v>
      </c>
      <c r="T93" s="44">
        <v>6</v>
      </c>
      <c r="U93" s="39">
        <v>89</v>
      </c>
      <c r="V93" s="40">
        <v>0</v>
      </c>
      <c r="W93" s="41">
        <v>0</v>
      </c>
      <c r="X93" s="42">
        <v>507</v>
      </c>
      <c r="Y93" s="43">
        <v>3</v>
      </c>
      <c r="Z93" s="44">
        <v>0</v>
      </c>
      <c r="AA93" s="45">
        <v>705</v>
      </c>
      <c r="AB93" s="46">
        <v>31</v>
      </c>
      <c r="AC93" s="47">
        <v>3</v>
      </c>
      <c r="AD93" s="42">
        <v>363</v>
      </c>
      <c r="AE93" s="43">
        <v>96</v>
      </c>
      <c r="AF93" s="44">
        <v>4</v>
      </c>
      <c r="AG93" s="39">
        <v>92</v>
      </c>
      <c r="AH93" s="40">
        <v>0</v>
      </c>
      <c r="AI93" s="41">
        <v>0</v>
      </c>
      <c r="AJ93" s="42">
        <v>438</v>
      </c>
      <c r="AK93" s="43">
        <v>0</v>
      </c>
      <c r="AL93" s="44">
        <v>0</v>
      </c>
      <c r="AM93" s="45">
        <v>564</v>
      </c>
      <c r="AN93" s="46">
        <v>11</v>
      </c>
      <c r="AO93" s="47">
        <v>1</v>
      </c>
      <c r="AP93" s="42">
        <v>276</v>
      </c>
      <c r="AQ93" s="43">
        <v>48</v>
      </c>
      <c r="AR93" s="44">
        <v>2</v>
      </c>
      <c r="AS93" s="38">
        <v>274711</v>
      </c>
      <c r="AU93" s="38">
        <v>0</v>
      </c>
      <c r="AY93" s="38" t="str">
        <f t="shared" si="2"/>
        <v>2020-W25</v>
      </c>
      <c r="AZ93" s="48">
        <f t="shared" si="3"/>
        <v>5</v>
      </c>
      <c r="BA93" s="48">
        <v>117</v>
      </c>
    </row>
    <row r="94" spans="1:78" x14ac:dyDescent="0.3">
      <c r="A94" s="37">
        <v>44002</v>
      </c>
      <c r="B94" s="38">
        <v>19</v>
      </c>
      <c r="D94" s="38">
        <v>3256</v>
      </c>
      <c r="E94" s="38">
        <v>1</v>
      </c>
      <c r="F94" s="38">
        <v>190</v>
      </c>
      <c r="G94" s="48">
        <v>9</v>
      </c>
      <c r="I94" s="39">
        <v>182</v>
      </c>
      <c r="J94" s="40">
        <v>0</v>
      </c>
      <c r="K94" s="41">
        <v>0</v>
      </c>
      <c r="L94" s="42">
        <v>948</v>
      </c>
      <c r="M94" s="43">
        <v>3</v>
      </c>
      <c r="N94" s="44">
        <v>0</v>
      </c>
      <c r="O94" s="45">
        <v>1277</v>
      </c>
      <c r="P94" s="46">
        <v>42</v>
      </c>
      <c r="Q94" s="47">
        <v>4</v>
      </c>
      <c r="R94" s="42">
        <v>640</v>
      </c>
      <c r="S94" s="43">
        <v>145</v>
      </c>
      <c r="T94" s="44">
        <v>5</v>
      </c>
      <c r="U94" s="39">
        <v>90</v>
      </c>
      <c r="V94" s="40">
        <v>0</v>
      </c>
      <c r="W94" s="41">
        <v>0</v>
      </c>
      <c r="X94" s="42">
        <v>508</v>
      </c>
      <c r="Y94" s="43">
        <v>3</v>
      </c>
      <c r="Z94" s="44">
        <v>0</v>
      </c>
      <c r="AA94" s="45">
        <v>709</v>
      </c>
      <c r="AB94" s="46">
        <v>31</v>
      </c>
      <c r="AC94" s="47">
        <v>3</v>
      </c>
      <c r="AD94" s="42">
        <v>363</v>
      </c>
      <c r="AE94" s="43">
        <v>96</v>
      </c>
      <c r="AF94" s="44">
        <v>4</v>
      </c>
      <c r="AG94" s="39">
        <v>92</v>
      </c>
      <c r="AH94" s="40">
        <v>0</v>
      </c>
      <c r="AI94" s="41">
        <v>0</v>
      </c>
      <c r="AJ94" s="42">
        <v>440</v>
      </c>
      <c r="AK94" s="43">
        <v>0</v>
      </c>
      <c r="AL94" s="44">
        <v>0</v>
      </c>
      <c r="AM94" s="45">
        <v>568</v>
      </c>
      <c r="AN94" s="46">
        <v>11</v>
      </c>
      <c r="AO94" s="47">
        <v>1</v>
      </c>
      <c r="AP94" s="42">
        <v>277</v>
      </c>
      <c r="AQ94" s="43">
        <v>49</v>
      </c>
      <c r="AR94" s="44">
        <v>1</v>
      </c>
      <c r="AS94" s="38">
        <v>278895</v>
      </c>
      <c r="AU94" s="38">
        <v>0</v>
      </c>
      <c r="AY94" s="38" t="str">
        <f t="shared" si="2"/>
        <v>2020-W25</v>
      </c>
      <c r="AZ94" s="48">
        <f t="shared" si="3"/>
        <v>6</v>
      </c>
      <c r="BA94" s="48">
        <v>117</v>
      </c>
    </row>
    <row r="95" spans="1:78" ht="12.5" thickBot="1" x14ac:dyDescent="0.35">
      <c r="A95" s="37">
        <v>44003</v>
      </c>
      <c r="B95" s="51">
        <v>10</v>
      </c>
      <c r="C95" s="51"/>
      <c r="D95" s="51">
        <v>3266</v>
      </c>
      <c r="E95" s="51"/>
      <c r="F95" s="51">
        <v>190</v>
      </c>
      <c r="G95" s="61">
        <v>9</v>
      </c>
      <c r="H95" s="134"/>
      <c r="I95" s="52">
        <v>183</v>
      </c>
      <c r="J95" s="53">
        <v>0</v>
      </c>
      <c r="K95" s="54">
        <v>0</v>
      </c>
      <c r="L95" s="55">
        <v>950</v>
      </c>
      <c r="M95" s="56">
        <v>3</v>
      </c>
      <c r="N95" s="57">
        <v>0</v>
      </c>
      <c r="O95" s="58">
        <v>1279</v>
      </c>
      <c r="P95" s="59">
        <v>42</v>
      </c>
      <c r="Q95" s="59">
        <v>4</v>
      </c>
      <c r="R95" s="66">
        <v>642</v>
      </c>
      <c r="S95" s="56">
        <v>145</v>
      </c>
      <c r="T95" s="57">
        <v>5</v>
      </c>
      <c r="U95" s="52">
        <v>91</v>
      </c>
      <c r="V95" s="53">
        <v>0</v>
      </c>
      <c r="W95" s="54">
        <v>0</v>
      </c>
      <c r="X95" s="55">
        <v>510</v>
      </c>
      <c r="Y95" s="56">
        <v>3</v>
      </c>
      <c r="Z95" s="57">
        <v>0</v>
      </c>
      <c r="AA95" s="58">
        <v>709</v>
      </c>
      <c r="AB95" s="59">
        <v>31</v>
      </c>
      <c r="AC95" s="60">
        <v>3</v>
      </c>
      <c r="AD95" s="55">
        <v>364</v>
      </c>
      <c r="AE95" s="56">
        <v>96</v>
      </c>
      <c r="AF95" s="57">
        <v>4</v>
      </c>
      <c r="AG95" s="52">
        <v>92</v>
      </c>
      <c r="AH95" s="53">
        <v>0</v>
      </c>
      <c r="AI95" s="54">
        <v>0</v>
      </c>
      <c r="AJ95" s="55">
        <v>440</v>
      </c>
      <c r="AK95" s="56">
        <v>0</v>
      </c>
      <c r="AL95" s="57">
        <v>0</v>
      </c>
      <c r="AM95" s="58">
        <v>570</v>
      </c>
      <c r="AN95" s="59">
        <v>11</v>
      </c>
      <c r="AO95" s="60">
        <v>1</v>
      </c>
      <c r="AP95" s="55">
        <v>278</v>
      </c>
      <c r="AQ95" s="56">
        <v>49</v>
      </c>
      <c r="AR95" s="57">
        <v>1</v>
      </c>
      <c r="AS95" s="51">
        <v>283146</v>
      </c>
      <c r="AT95" s="51"/>
      <c r="AU95" s="51">
        <v>0</v>
      </c>
      <c r="AV95" s="51"/>
      <c r="AW95" s="51"/>
      <c r="AX95" s="51"/>
      <c r="AY95" s="51" t="str">
        <f t="shared" si="2"/>
        <v>2020-W25</v>
      </c>
      <c r="AZ95" s="61">
        <f t="shared" si="3"/>
        <v>7</v>
      </c>
      <c r="BA95" s="61">
        <v>117</v>
      </c>
      <c r="BB95" s="134">
        <v>19</v>
      </c>
      <c r="BI95" s="50">
        <f>(S95-S88)/(F95-F88)</f>
        <v>0.7142857142857143</v>
      </c>
      <c r="BJ95" s="38">
        <f>SUM(E89:E95)*1000000/10718565</f>
        <v>0.65307249617835972</v>
      </c>
      <c r="BK95" s="50">
        <f>(D95-D88)/(AS95+AT95-AS88-AT88)</f>
        <v>4.4998913819321602E-3</v>
      </c>
      <c r="BL95" s="97">
        <f>(I95-I88)/(I95+L95+O95+R95-I88-L88-O88-R88)</f>
        <v>6.569343065693431E-2</v>
      </c>
      <c r="BM95" s="97">
        <f>(L95-L88)/(I95+L95+O95+R95-I88-L88-O88-R88)</f>
        <v>0.28467153284671531</v>
      </c>
      <c r="BN95" s="97">
        <f>(O95-O88)/(I95+L95+O95+R95-I88-L88-O88-R88)</f>
        <v>0.43795620437956206</v>
      </c>
      <c r="BO95" s="97">
        <f>(R95-R88)/(I95+L95+O95+R95-I88-L88-O88-R88)</f>
        <v>0.21167883211678831</v>
      </c>
      <c r="BP95" s="97">
        <f>AVERAGE(K89:K95)/AVERAGE(G89:G95)</f>
        <v>0</v>
      </c>
      <c r="BQ95" s="97">
        <f>AVERAGE(N89:N95)/AVERAGE(G89:G95)</f>
        <v>0</v>
      </c>
      <c r="BR95" s="97">
        <f>AVERAGE(Q89:Q95)/AVERAGE(G89:G95)</f>
        <v>0.44594594594594594</v>
      </c>
      <c r="BS95" s="97">
        <f>AVERAGE(T89:T95)/AVERAGE(G89:G95)</f>
        <v>0.55405405405405406</v>
      </c>
      <c r="BT95" s="97">
        <f>(J95-J88)/(J95+M95+P95+S95-S88-P88-M88-J88)</f>
        <v>0</v>
      </c>
      <c r="BU95" s="97">
        <f>(M95-M88)/(J95+M95+P95+S95-S88-P88-M88-J88)</f>
        <v>0</v>
      </c>
      <c r="BV95" s="97">
        <f>(P95-P88)/(J95+M95+P95+S95-S88-P88-M88-J88)</f>
        <v>0.2857142857142857</v>
      </c>
      <c r="BW95" s="97">
        <f>(S95-S88)/(J95+M95+P95+S95-S88-P88-M88-J88)</f>
        <v>0.7142857142857143</v>
      </c>
      <c r="BX95" s="48">
        <f>SUM(BB89:BB95)</f>
        <v>19</v>
      </c>
      <c r="BY95" s="38">
        <f>F95-F88</f>
        <v>7</v>
      </c>
      <c r="BZ95" s="50">
        <f>BY95/BX88</f>
        <v>0.36842105263157893</v>
      </c>
    </row>
    <row r="96" spans="1:78" x14ac:dyDescent="0.3">
      <c r="A96" s="93">
        <v>44004</v>
      </c>
      <c r="B96" s="62">
        <v>21</v>
      </c>
      <c r="C96" s="62"/>
      <c r="D96" s="62">
        <v>3287</v>
      </c>
      <c r="E96" s="62"/>
      <c r="F96" s="62">
        <v>190</v>
      </c>
      <c r="G96" s="65">
        <v>8</v>
      </c>
      <c r="H96" s="99"/>
      <c r="I96" s="63">
        <v>185</v>
      </c>
      <c r="J96" s="62">
        <v>0</v>
      </c>
      <c r="K96" s="64">
        <v>0</v>
      </c>
      <c r="L96" s="63">
        <v>955</v>
      </c>
      <c r="M96" s="62">
        <v>3</v>
      </c>
      <c r="N96" s="64">
        <v>0</v>
      </c>
      <c r="O96" s="63">
        <v>1285</v>
      </c>
      <c r="P96" s="62">
        <v>42</v>
      </c>
      <c r="Q96" s="64">
        <v>4</v>
      </c>
      <c r="R96" s="63">
        <v>645</v>
      </c>
      <c r="S96" s="62">
        <v>145</v>
      </c>
      <c r="T96" s="64">
        <v>4</v>
      </c>
      <c r="U96" s="63">
        <v>92</v>
      </c>
      <c r="V96" s="62">
        <v>0</v>
      </c>
      <c r="W96" s="64">
        <v>0</v>
      </c>
      <c r="X96" s="63">
        <v>513</v>
      </c>
      <c r="Y96" s="62">
        <v>3</v>
      </c>
      <c r="Z96" s="64">
        <v>0</v>
      </c>
      <c r="AA96" s="63">
        <v>710</v>
      </c>
      <c r="AB96" s="62">
        <v>31</v>
      </c>
      <c r="AC96" s="64">
        <v>3</v>
      </c>
      <c r="AD96" s="63">
        <v>365</v>
      </c>
      <c r="AE96" s="62">
        <v>96</v>
      </c>
      <c r="AF96" s="64">
        <v>4</v>
      </c>
      <c r="AG96" s="63">
        <v>93</v>
      </c>
      <c r="AH96" s="62">
        <v>0</v>
      </c>
      <c r="AI96" s="64">
        <v>0</v>
      </c>
      <c r="AJ96" s="63">
        <v>442</v>
      </c>
      <c r="AK96" s="62">
        <v>0</v>
      </c>
      <c r="AL96" s="64">
        <v>0</v>
      </c>
      <c r="AM96" s="63">
        <v>575</v>
      </c>
      <c r="AN96" s="62">
        <v>11</v>
      </c>
      <c r="AO96" s="64">
        <v>1</v>
      </c>
      <c r="AP96" s="63">
        <v>280</v>
      </c>
      <c r="AQ96" s="62">
        <v>49</v>
      </c>
      <c r="AR96" s="64">
        <v>0</v>
      </c>
      <c r="AS96" s="62">
        <v>285989</v>
      </c>
      <c r="AT96" s="62"/>
      <c r="AU96" s="62">
        <v>0</v>
      </c>
      <c r="AV96" s="62"/>
      <c r="AW96" s="62"/>
      <c r="AX96" s="62"/>
      <c r="AY96" s="62" t="str">
        <f t="shared" si="2"/>
        <v>2020-W26</v>
      </c>
      <c r="AZ96" s="65">
        <f t="shared" si="3"/>
        <v>1</v>
      </c>
      <c r="BA96" s="65">
        <v>118</v>
      </c>
      <c r="BB96" s="99"/>
      <c r="BC96" s="65"/>
      <c r="BD96" s="65"/>
      <c r="BE96" s="65"/>
      <c r="BF96" s="99"/>
      <c r="BG96" s="99"/>
      <c r="BH96" s="65"/>
      <c r="BI96" s="65"/>
      <c r="BJ96" s="65"/>
      <c r="BK96" s="65"/>
      <c r="BL96" s="65"/>
      <c r="BM96" s="65"/>
      <c r="BN96" s="65"/>
      <c r="BO96" s="65"/>
    </row>
    <row r="97" spans="1:78" x14ac:dyDescent="0.3">
      <c r="A97" s="37">
        <v>44005</v>
      </c>
      <c r="B97" s="38">
        <v>16</v>
      </c>
      <c r="D97" s="38">
        <v>3302</v>
      </c>
      <c r="F97" s="38">
        <v>190</v>
      </c>
      <c r="G97" s="48">
        <v>8</v>
      </c>
      <c r="I97" s="39">
        <v>187</v>
      </c>
      <c r="J97" s="40">
        <v>0</v>
      </c>
      <c r="K97" s="41">
        <v>0</v>
      </c>
      <c r="L97" s="42">
        <v>961</v>
      </c>
      <c r="M97" s="43">
        <v>3</v>
      </c>
      <c r="N97" s="44">
        <v>0</v>
      </c>
      <c r="O97" s="45">
        <v>1290</v>
      </c>
      <c r="P97" s="46">
        <v>42</v>
      </c>
      <c r="Q97" s="47">
        <v>5</v>
      </c>
      <c r="R97" s="42">
        <v>647</v>
      </c>
      <c r="S97" s="43">
        <v>145</v>
      </c>
      <c r="T97" s="44">
        <v>3</v>
      </c>
      <c r="U97" s="39">
        <v>94</v>
      </c>
      <c r="V97" s="40">
        <v>0</v>
      </c>
      <c r="W97" s="41">
        <v>0</v>
      </c>
      <c r="X97" s="42">
        <v>517</v>
      </c>
      <c r="Y97" s="43">
        <v>3</v>
      </c>
      <c r="Z97" s="44">
        <v>0</v>
      </c>
      <c r="AA97" s="45">
        <v>713</v>
      </c>
      <c r="AB97" s="46">
        <v>31</v>
      </c>
      <c r="AC97" s="47">
        <v>4</v>
      </c>
      <c r="AD97" s="42">
        <v>367</v>
      </c>
      <c r="AE97" s="43">
        <v>96</v>
      </c>
      <c r="AF97" s="44">
        <v>3</v>
      </c>
      <c r="AG97" s="39">
        <v>93</v>
      </c>
      <c r="AH97" s="40">
        <v>0</v>
      </c>
      <c r="AI97" s="41">
        <v>0</v>
      </c>
      <c r="AJ97" s="42">
        <v>444</v>
      </c>
      <c r="AK97" s="43">
        <v>0</v>
      </c>
      <c r="AL97" s="44">
        <v>0</v>
      </c>
      <c r="AM97" s="45">
        <v>577</v>
      </c>
      <c r="AN97" s="46">
        <v>11</v>
      </c>
      <c r="AO97" s="47">
        <v>1</v>
      </c>
      <c r="AP97" s="42">
        <v>280</v>
      </c>
      <c r="AQ97" s="43">
        <v>49</v>
      </c>
      <c r="AR97" s="44">
        <v>0</v>
      </c>
      <c r="AS97" s="38">
        <v>291187</v>
      </c>
      <c r="AU97" s="38">
        <v>0</v>
      </c>
      <c r="AY97" s="38" t="str">
        <f t="shared" si="2"/>
        <v>2020-W26</v>
      </c>
      <c r="AZ97" s="48">
        <f t="shared" si="3"/>
        <v>2</v>
      </c>
      <c r="BA97" s="48">
        <v>118</v>
      </c>
    </row>
    <row r="98" spans="1:78" x14ac:dyDescent="0.3">
      <c r="A98" s="37">
        <v>44006</v>
      </c>
      <c r="B98" s="38">
        <v>8</v>
      </c>
      <c r="D98" s="38">
        <v>3310</v>
      </c>
      <c r="F98" s="38">
        <v>190</v>
      </c>
      <c r="G98" s="48">
        <v>8</v>
      </c>
      <c r="I98" s="39">
        <v>187</v>
      </c>
      <c r="J98" s="40">
        <v>0</v>
      </c>
      <c r="K98" s="41">
        <v>0</v>
      </c>
      <c r="L98" s="42">
        <v>964</v>
      </c>
      <c r="M98" s="43">
        <v>3</v>
      </c>
      <c r="N98" s="44">
        <v>0</v>
      </c>
      <c r="O98" s="45">
        <v>1293</v>
      </c>
      <c r="P98" s="46">
        <v>42</v>
      </c>
      <c r="Q98" s="47">
        <v>5</v>
      </c>
      <c r="R98" s="42">
        <v>649</v>
      </c>
      <c r="S98" s="43">
        <v>145</v>
      </c>
      <c r="T98" s="44">
        <v>3</v>
      </c>
      <c r="U98" s="39">
        <v>94</v>
      </c>
      <c r="V98" s="40">
        <v>0</v>
      </c>
      <c r="W98" s="41">
        <v>0</v>
      </c>
      <c r="X98" s="42">
        <v>520</v>
      </c>
      <c r="Y98" s="43">
        <v>3</v>
      </c>
      <c r="Z98" s="44">
        <v>0</v>
      </c>
      <c r="AA98" s="45">
        <v>715</v>
      </c>
      <c r="AB98" s="46">
        <v>31</v>
      </c>
      <c r="AC98" s="47">
        <v>4</v>
      </c>
      <c r="AD98" s="42">
        <v>368</v>
      </c>
      <c r="AE98" s="43">
        <v>96</v>
      </c>
      <c r="AF98" s="44">
        <v>3</v>
      </c>
      <c r="AG98" s="39">
        <v>93</v>
      </c>
      <c r="AH98" s="40">
        <v>0</v>
      </c>
      <c r="AI98" s="41">
        <v>0</v>
      </c>
      <c r="AJ98" s="42">
        <v>444</v>
      </c>
      <c r="AK98" s="43">
        <v>0</v>
      </c>
      <c r="AL98" s="44">
        <v>0</v>
      </c>
      <c r="AM98" s="45">
        <v>578</v>
      </c>
      <c r="AN98" s="46">
        <v>11</v>
      </c>
      <c r="AO98" s="47">
        <v>1</v>
      </c>
      <c r="AP98" s="42">
        <v>281</v>
      </c>
      <c r="AQ98" s="43">
        <v>49</v>
      </c>
      <c r="AR98" s="44">
        <v>0</v>
      </c>
      <c r="AS98" s="38">
        <v>295639</v>
      </c>
      <c r="AU98" s="38">
        <v>0</v>
      </c>
      <c r="AY98" s="38" t="str">
        <f t="shared" si="2"/>
        <v>2020-W26</v>
      </c>
      <c r="AZ98" s="48">
        <f t="shared" si="3"/>
        <v>3</v>
      </c>
      <c r="BA98" s="48">
        <v>118</v>
      </c>
    </row>
    <row r="99" spans="1:78" x14ac:dyDescent="0.3">
      <c r="A99" s="37">
        <v>44007</v>
      </c>
      <c r="B99" s="80">
        <v>22</v>
      </c>
      <c r="C99" s="80"/>
      <c r="D99" s="80">
        <v>3343</v>
      </c>
      <c r="E99" s="80">
        <v>1</v>
      </c>
      <c r="F99" s="80">
        <v>191</v>
      </c>
      <c r="G99" s="82">
        <v>11</v>
      </c>
      <c r="H99" s="86"/>
      <c r="I99" s="83">
        <v>187</v>
      </c>
      <c r="J99" s="84">
        <v>0</v>
      </c>
      <c r="K99" s="85">
        <v>0</v>
      </c>
      <c r="L99" s="83">
        <v>964</v>
      </c>
      <c r="M99" s="84">
        <v>3</v>
      </c>
      <c r="N99" s="85">
        <v>0</v>
      </c>
      <c r="O99" s="83">
        <v>1301</v>
      </c>
      <c r="P99" s="84">
        <v>43</v>
      </c>
      <c r="Q99" s="85">
        <v>5</v>
      </c>
      <c r="R99" s="83">
        <v>650</v>
      </c>
      <c r="S99" s="84">
        <v>145</v>
      </c>
      <c r="T99" s="85">
        <v>4</v>
      </c>
      <c r="U99" s="83">
        <v>94</v>
      </c>
      <c r="V99" s="84">
        <v>0</v>
      </c>
      <c r="W99" s="85">
        <v>0</v>
      </c>
      <c r="X99" s="83">
        <v>520</v>
      </c>
      <c r="Y99" s="84">
        <v>3</v>
      </c>
      <c r="Z99" s="85">
        <v>0</v>
      </c>
      <c r="AA99" s="83">
        <v>719</v>
      </c>
      <c r="AB99" s="84">
        <v>31</v>
      </c>
      <c r="AC99" s="85">
        <v>4</v>
      </c>
      <c r="AD99" s="83">
        <v>368</v>
      </c>
      <c r="AE99" s="84">
        <v>96</v>
      </c>
      <c r="AF99" s="85">
        <v>3</v>
      </c>
      <c r="AG99" s="83">
        <v>93</v>
      </c>
      <c r="AH99" s="84">
        <v>0</v>
      </c>
      <c r="AI99" s="85">
        <v>0</v>
      </c>
      <c r="AJ99" s="83">
        <v>444</v>
      </c>
      <c r="AK99" s="84">
        <v>0</v>
      </c>
      <c r="AL99" s="85">
        <v>0</v>
      </c>
      <c r="AM99" s="83">
        <v>582</v>
      </c>
      <c r="AN99" s="84">
        <v>12</v>
      </c>
      <c r="AO99" s="85">
        <v>1</v>
      </c>
      <c r="AP99" s="83">
        <v>282</v>
      </c>
      <c r="AQ99" s="84">
        <v>49</v>
      </c>
      <c r="AR99" s="85">
        <v>1</v>
      </c>
      <c r="AS99" s="80">
        <v>295851</v>
      </c>
      <c r="AU99" s="38">
        <v>0</v>
      </c>
      <c r="AV99" s="80"/>
      <c r="AW99" s="80"/>
      <c r="AY99" s="38" t="str">
        <f t="shared" si="2"/>
        <v>2020-W26</v>
      </c>
      <c r="AZ99" s="48">
        <f t="shared" si="3"/>
        <v>4</v>
      </c>
      <c r="BA99" s="48">
        <v>119</v>
      </c>
    </row>
    <row r="100" spans="1:78" x14ac:dyDescent="0.3">
      <c r="A100" s="37">
        <v>44008</v>
      </c>
      <c r="B100" s="38">
        <v>22</v>
      </c>
      <c r="D100" s="38">
        <v>3343</v>
      </c>
      <c r="F100" s="38">
        <v>191</v>
      </c>
      <c r="G100" s="48">
        <v>11</v>
      </c>
      <c r="I100" s="39">
        <v>190</v>
      </c>
      <c r="J100" s="40">
        <v>0</v>
      </c>
      <c r="K100" s="41">
        <v>0</v>
      </c>
      <c r="L100" s="42">
        <v>970</v>
      </c>
      <c r="M100" s="43">
        <v>3</v>
      </c>
      <c r="N100" s="44">
        <v>0</v>
      </c>
      <c r="O100" s="45">
        <v>1308</v>
      </c>
      <c r="P100" s="46">
        <v>43</v>
      </c>
      <c r="Q100" s="47">
        <v>7</v>
      </c>
      <c r="R100" s="42">
        <v>654</v>
      </c>
      <c r="S100" s="43">
        <v>145</v>
      </c>
      <c r="T100" s="44">
        <v>4</v>
      </c>
      <c r="U100" s="39">
        <v>95</v>
      </c>
      <c r="V100" s="40">
        <v>0</v>
      </c>
      <c r="W100" s="41">
        <v>0</v>
      </c>
      <c r="X100" s="42">
        <v>523</v>
      </c>
      <c r="Y100" s="43">
        <v>3</v>
      </c>
      <c r="Z100" s="44">
        <v>0</v>
      </c>
      <c r="AA100" s="45">
        <v>723</v>
      </c>
      <c r="AB100" s="46">
        <v>31</v>
      </c>
      <c r="AC100" s="47">
        <v>5</v>
      </c>
      <c r="AD100" s="42">
        <v>369</v>
      </c>
      <c r="AE100" s="43">
        <v>96</v>
      </c>
      <c r="AF100" s="44">
        <v>3</v>
      </c>
      <c r="AG100" s="39">
        <v>95</v>
      </c>
      <c r="AH100" s="40">
        <v>0</v>
      </c>
      <c r="AI100" s="41">
        <v>0</v>
      </c>
      <c r="AJ100" s="42">
        <v>447</v>
      </c>
      <c r="AK100" s="43">
        <v>0</v>
      </c>
      <c r="AL100" s="44">
        <v>0</v>
      </c>
      <c r="AM100" s="45">
        <v>585</v>
      </c>
      <c r="AN100" s="46">
        <v>12</v>
      </c>
      <c r="AO100" s="47">
        <v>2</v>
      </c>
      <c r="AP100" s="42">
        <v>285</v>
      </c>
      <c r="AQ100" s="43">
        <v>49</v>
      </c>
      <c r="AR100" s="44">
        <v>1</v>
      </c>
      <c r="AS100" s="38">
        <v>295851</v>
      </c>
      <c r="AU100" s="38">
        <v>0</v>
      </c>
      <c r="AY100" s="38" t="str">
        <f t="shared" si="2"/>
        <v>2020-W26</v>
      </c>
      <c r="AZ100" s="48">
        <f t="shared" si="3"/>
        <v>5</v>
      </c>
      <c r="BA100" s="48">
        <v>119</v>
      </c>
    </row>
    <row r="101" spans="1:78" x14ac:dyDescent="0.3">
      <c r="A101" s="37">
        <v>44009</v>
      </c>
      <c r="B101" s="38">
        <v>23</v>
      </c>
      <c r="D101" s="38">
        <v>3366</v>
      </c>
      <c r="F101" s="38">
        <v>191</v>
      </c>
      <c r="G101" s="48">
        <v>11</v>
      </c>
      <c r="I101" s="39">
        <v>193</v>
      </c>
      <c r="J101" s="40">
        <v>0</v>
      </c>
      <c r="K101" s="41">
        <v>0</v>
      </c>
      <c r="L101" s="42">
        <v>974</v>
      </c>
      <c r="M101" s="43">
        <v>3</v>
      </c>
      <c r="N101" s="44">
        <v>0</v>
      </c>
      <c r="O101" s="45">
        <v>1317</v>
      </c>
      <c r="P101" s="46">
        <v>43</v>
      </c>
      <c r="Q101" s="47">
        <v>7</v>
      </c>
      <c r="R101" s="42">
        <v>656</v>
      </c>
      <c r="S101" s="43">
        <v>145</v>
      </c>
      <c r="T101" s="44">
        <v>4</v>
      </c>
      <c r="U101" s="39">
        <v>96</v>
      </c>
      <c r="V101" s="40">
        <v>0</v>
      </c>
      <c r="W101" s="41">
        <v>0</v>
      </c>
      <c r="X101" s="42">
        <v>524</v>
      </c>
      <c r="Y101" s="43">
        <v>3</v>
      </c>
      <c r="Z101" s="44">
        <v>0</v>
      </c>
      <c r="AA101" s="45">
        <v>728</v>
      </c>
      <c r="AB101" s="46">
        <v>31</v>
      </c>
      <c r="AC101" s="47">
        <v>5</v>
      </c>
      <c r="AD101" s="42">
        <v>370</v>
      </c>
      <c r="AE101" s="43">
        <v>96</v>
      </c>
      <c r="AF101" s="44">
        <v>3</v>
      </c>
      <c r="AG101" s="39">
        <v>97</v>
      </c>
      <c r="AH101" s="40">
        <v>0</v>
      </c>
      <c r="AI101" s="41">
        <v>0</v>
      </c>
      <c r="AJ101" s="42">
        <v>450</v>
      </c>
      <c r="AK101" s="43">
        <v>0</v>
      </c>
      <c r="AL101" s="44">
        <v>0</v>
      </c>
      <c r="AM101" s="45">
        <v>589</v>
      </c>
      <c r="AN101" s="46">
        <v>12</v>
      </c>
      <c r="AO101" s="47">
        <v>2</v>
      </c>
      <c r="AP101" s="42">
        <v>286</v>
      </c>
      <c r="AQ101" s="43">
        <v>49</v>
      </c>
      <c r="AR101" s="44">
        <v>1</v>
      </c>
      <c r="AS101" s="38">
        <v>301144</v>
      </c>
      <c r="AU101" s="38">
        <v>0</v>
      </c>
      <c r="AY101" s="38" t="str">
        <f t="shared" si="2"/>
        <v>2020-W26</v>
      </c>
      <c r="AZ101" s="48">
        <f t="shared" si="3"/>
        <v>6</v>
      </c>
      <c r="BA101" s="48">
        <v>119</v>
      </c>
    </row>
    <row r="102" spans="1:78" ht="12.5" thickBot="1" x14ac:dyDescent="0.35">
      <c r="A102" s="37">
        <v>44010</v>
      </c>
      <c r="B102" s="51">
        <v>10</v>
      </c>
      <c r="C102" s="51"/>
      <c r="D102" s="51">
        <v>3376</v>
      </c>
      <c r="E102" s="51"/>
      <c r="F102" s="51">
        <v>191</v>
      </c>
      <c r="G102" s="61">
        <v>10</v>
      </c>
      <c r="H102" s="134"/>
      <c r="I102" s="52">
        <v>195</v>
      </c>
      <c r="J102" s="53">
        <v>0</v>
      </c>
      <c r="K102" s="54">
        <v>0</v>
      </c>
      <c r="L102" s="55">
        <v>975</v>
      </c>
      <c r="M102" s="56">
        <v>3</v>
      </c>
      <c r="N102" s="57">
        <v>0</v>
      </c>
      <c r="O102" s="58">
        <v>1323</v>
      </c>
      <c r="P102" s="59">
        <v>43</v>
      </c>
      <c r="Q102" s="59">
        <v>6</v>
      </c>
      <c r="R102" s="66">
        <v>657</v>
      </c>
      <c r="S102" s="56">
        <v>145</v>
      </c>
      <c r="T102" s="57">
        <v>4</v>
      </c>
      <c r="U102" s="52">
        <v>96</v>
      </c>
      <c r="V102" s="53">
        <v>0</v>
      </c>
      <c r="W102" s="54">
        <v>0</v>
      </c>
      <c r="X102" s="55">
        <v>524</v>
      </c>
      <c r="Y102" s="56">
        <v>3</v>
      </c>
      <c r="Z102" s="57">
        <v>0</v>
      </c>
      <c r="AA102" s="58">
        <v>731</v>
      </c>
      <c r="AB102" s="59">
        <v>31</v>
      </c>
      <c r="AC102" s="60">
        <v>4</v>
      </c>
      <c r="AD102" s="55">
        <v>371</v>
      </c>
      <c r="AE102" s="56">
        <v>96</v>
      </c>
      <c r="AF102" s="57">
        <v>3</v>
      </c>
      <c r="AG102" s="52">
        <v>99</v>
      </c>
      <c r="AH102" s="53">
        <v>0</v>
      </c>
      <c r="AI102" s="54">
        <v>0</v>
      </c>
      <c r="AJ102" s="55">
        <v>451</v>
      </c>
      <c r="AK102" s="56">
        <v>0</v>
      </c>
      <c r="AL102" s="57">
        <v>0</v>
      </c>
      <c r="AM102" s="58">
        <v>592</v>
      </c>
      <c r="AN102" s="59">
        <v>12</v>
      </c>
      <c r="AO102" s="60">
        <v>2</v>
      </c>
      <c r="AP102" s="55">
        <v>286</v>
      </c>
      <c r="AQ102" s="56">
        <v>49</v>
      </c>
      <c r="AR102" s="57">
        <v>1</v>
      </c>
      <c r="AS102" s="51">
        <v>305137</v>
      </c>
      <c r="AT102" s="51"/>
      <c r="AU102" s="51">
        <v>0</v>
      </c>
      <c r="AV102" s="51"/>
      <c r="AW102" s="51"/>
      <c r="AX102" s="51"/>
      <c r="AY102" s="51" t="str">
        <f t="shared" si="2"/>
        <v>2020-W26</v>
      </c>
      <c r="AZ102" s="61">
        <f t="shared" si="3"/>
        <v>7</v>
      </c>
      <c r="BA102" s="61">
        <v>119</v>
      </c>
      <c r="BB102" s="134">
        <v>29</v>
      </c>
      <c r="BI102" s="50">
        <f>(S102-S95)/(F102-F95)</f>
        <v>0</v>
      </c>
      <c r="BJ102" s="38">
        <f>SUM(E96:E102)*1000000/10718565</f>
        <v>9.3296070882622817E-2</v>
      </c>
      <c r="BK102" s="50">
        <f>(D102-D95)/(AS102+AT102-AS95-AT95)</f>
        <v>5.0020462916647718E-3</v>
      </c>
      <c r="BL102" s="97">
        <f>(I102-I95)/(I102+L102+O102+R102-I95-L95-O95-R95)</f>
        <v>0.125</v>
      </c>
      <c r="BM102" s="97">
        <f>(L102-L95)/(I102+L102+O102+R102-I95-L95-O95-R95)</f>
        <v>0.26041666666666669</v>
      </c>
      <c r="BN102" s="97">
        <f>(O102-O95)/(I102+L102+O102+R102-I95-L95-O95-R95)</f>
        <v>0.45833333333333331</v>
      </c>
      <c r="BO102" s="97">
        <f>(R102-R95)/(I102+L102+O102+R102-I95-L95-O95-R95)</f>
        <v>0.15625</v>
      </c>
      <c r="BP102" s="97">
        <f>AVERAGE(K96:K102)/AVERAGE(G96:G102)</f>
        <v>0</v>
      </c>
      <c r="BQ102" s="97">
        <f>AVERAGE(N96:N102)/AVERAGE(G96:G102)</f>
        <v>0</v>
      </c>
      <c r="BR102" s="97">
        <f>AVERAGE(Q96:Q102)/AVERAGE(G96:G102)</f>
        <v>0.58208955223880599</v>
      </c>
      <c r="BS102" s="97">
        <f>AVERAGE(T96:T102)/AVERAGE(G96:G102)</f>
        <v>0.38805970149253732</v>
      </c>
      <c r="BT102" s="97">
        <f>(J102-J95)/(J102+M102+P102+S102-S95-P95-M95-J95)</f>
        <v>0</v>
      </c>
      <c r="BU102" s="97">
        <f>(M102-M95)/(J102+M102+P102+S102-S95-P95-M95-J95)</f>
        <v>0</v>
      </c>
      <c r="BV102" s="97">
        <f>(P102-P95)/(J102+M102+P102+S102-S95-P95-M95-J95)</f>
        <v>1</v>
      </c>
      <c r="BW102" s="97">
        <f>(S102-S95)/(J102+M102+P102+S102-S95-P95-M95-J95)</f>
        <v>0</v>
      </c>
      <c r="BX102" s="48">
        <f>SUM(BB96:BB102)</f>
        <v>29</v>
      </c>
      <c r="BY102" s="38">
        <f>F102-F95</f>
        <v>1</v>
      </c>
      <c r="BZ102" s="50">
        <f>BY102/BX95</f>
        <v>5.2631578947368418E-2</v>
      </c>
    </row>
    <row r="103" spans="1:78" x14ac:dyDescent="0.3">
      <c r="A103" s="93">
        <v>44011</v>
      </c>
      <c r="B103" s="62">
        <v>15</v>
      </c>
      <c r="C103" s="62"/>
      <c r="D103" s="62">
        <v>3390</v>
      </c>
      <c r="E103" s="62"/>
      <c r="F103" s="62">
        <v>191</v>
      </c>
      <c r="G103" s="65">
        <v>10</v>
      </c>
      <c r="H103" s="99"/>
      <c r="I103" s="63">
        <v>199</v>
      </c>
      <c r="J103" s="62">
        <v>0</v>
      </c>
      <c r="K103" s="64">
        <v>0</v>
      </c>
      <c r="L103" s="63">
        <v>981</v>
      </c>
      <c r="M103" s="62">
        <v>3</v>
      </c>
      <c r="N103" s="64">
        <v>0</v>
      </c>
      <c r="O103" s="63">
        <v>1324</v>
      </c>
      <c r="P103" s="62">
        <v>43</v>
      </c>
      <c r="Q103" s="64">
        <v>6</v>
      </c>
      <c r="R103" s="63">
        <v>660</v>
      </c>
      <c r="S103" s="62">
        <v>145</v>
      </c>
      <c r="T103" s="64">
        <v>4</v>
      </c>
      <c r="U103" s="63">
        <v>99</v>
      </c>
      <c r="V103" s="62">
        <v>0</v>
      </c>
      <c r="W103" s="64">
        <v>0</v>
      </c>
      <c r="X103" s="63">
        <v>525</v>
      </c>
      <c r="Y103" s="62">
        <v>3</v>
      </c>
      <c r="Z103" s="64">
        <v>0</v>
      </c>
      <c r="AA103" s="63">
        <v>732</v>
      </c>
      <c r="AB103" s="62">
        <v>31</v>
      </c>
      <c r="AC103" s="64">
        <v>4</v>
      </c>
      <c r="AD103" s="63">
        <v>372</v>
      </c>
      <c r="AE103" s="62">
        <v>96</v>
      </c>
      <c r="AF103" s="64">
        <v>3</v>
      </c>
      <c r="AG103" s="63">
        <v>100</v>
      </c>
      <c r="AH103" s="62">
        <v>0</v>
      </c>
      <c r="AI103" s="64">
        <v>0</v>
      </c>
      <c r="AJ103" s="63">
        <v>456</v>
      </c>
      <c r="AK103" s="62">
        <v>0</v>
      </c>
      <c r="AL103" s="64">
        <v>0</v>
      </c>
      <c r="AM103" s="63">
        <v>592</v>
      </c>
      <c r="AN103" s="62">
        <v>12</v>
      </c>
      <c r="AO103" s="64">
        <v>2</v>
      </c>
      <c r="AP103" s="63">
        <v>288</v>
      </c>
      <c r="AQ103" s="62">
        <v>49</v>
      </c>
      <c r="AR103" s="64">
        <v>1</v>
      </c>
      <c r="AS103" s="62">
        <v>308392</v>
      </c>
      <c r="AT103" s="62"/>
      <c r="AU103" s="62">
        <v>0</v>
      </c>
      <c r="AV103" s="62"/>
      <c r="AW103" s="62"/>
      <c r="AX103" s="62"/>
      <c r="AY103" s="62" t="str">
        <f t="shared" si="2"/>
        <v>2020-W27</v>
      </c>
      <c r="AZ103" s="65">
        <f t="shared" si="3"/>
        <v>1</v>
      </c>
      <c r="BA103" s="65">
        <v>119</v>
      </c>
      <c r="BB103" s="99"/>
      <c r="BC103" s="65"/>
      <c r="BD103" s="65"/>
      <c r="BE103" s="65"/>
      <c r="BF103" s="99"/>
      <c r="BG103" s="99"/>
      <c r="BH103" s="65"/>
      <c r="BI103" s="65"/>
      <c r="BJ103" s="65"/>
      <c r="BK103" s="65"/>
      <c r="BL103" s="65"/>
      <c r="BM103" s="65"/>
      <c r="BN103" s="65"/>
      <c r="BO103" s="65"/>
    </row>
    <row r="104" spans="1:78" x14ac:dyDescent="0.3">
      <c r="A104" s="37">
        <v>44012</v>
      </c>
      <c r="B104" s="38">
        <v>20</v>
      </c>
      <c r="D104" s="38">
        <v>3409</v>
      </c>
      <c r="E104" s="38">
        <v>1</v>
      </c>
      <c r="F104" s="38">
        <v>192</v>
      </c>
      <c r="G104" s="48">
        <v>9</v>
      </c>
      <c r="I104" s="39">
        <v>199</v>
      </c>
      <c r="J104" s="40">
        <v>0</v>
      </c>
      <c r="K104" s="41">
        <v>0</v>
      </c>
      <c r="L104" s="42">
        <v>988</v>
      </c>
      <c r="M104" s="43">
        <v>3</v>
      </c>
      <c r="N104" s="44">
        <v>0</v>
      </c>
      <c r="O104" s="45">
        <v>1330</v>
      </c>
      <c r="P104" s="46">
        <v>43</v>
      </c>
      <c r="Q104" s="47">
        <v>6</v>
      </c>
      <c r="R104" s="42">
        <v>662</v>
      </c>
      <c r="S104" s="43">
        <v>146</v>
      </c>
      <c r="T104" s="44">
        <v>3</v>
      </c>
      <c r="U104" s="39">
        <v>99</v>
      </c>
      <c r="V104" s="40">
        <v>0</v>
      </c>
      <c r="W104" s="41">
        <v>0</v>
      </c>
      <c r="X104" s="42">
        <v>526</v>
      </c>
      <c r="Y104" s="43">
        <v>3</v>
      </c>
      <c r="Z104" s="44">
        <v>0</v>
      </c>
      <c r="AA104" s="45">
        <v>736</v>
      </c>
      <c r="AB104" s="46">
        <v>31</v>
      </c>
      <c r="AC104" s="47">
        <v>4</v>
      </c>
      <c r="AD104" s="42">
        <v>374</v>
      </c>
      <c r="AE104" s="43">
        <v>97</v>
      </c>
      <c r="AF104" s="44">
        <v>2</v>
      </c>
      <c r="AG104" s="39">
        <v>100</v>
      </c>
      <c r="AH104" s="40">
        <v>0</v>
      </c>
      <c r="AI104" s="41">
        <v>0</v>
      </c>
      <c r="AJ104" s="42">
        <v>462</v>
      </c>
      <c r="AK104" s="43">
        <v>0</v>
      </c>
      <c r="AL104" s="44">
        <v>0</v>
      </c>
      <c r="AM104" s="45">
        <v>594</v>
      </c>
      <c r="AN104" s="46">
        <v>12</v>
      </c>
      <c r="AO104" s="47">
        <v>2</v>
      </c>
      <c r="AP104" s="42">
        <v>288</v>
      </c>
      <c r="AQ104" s="43">
        <v>49</v>
      </c>
      <c r="AR104" s="44">
        <v>1</v>
      </c>
      <c r="AS104" s="38">
        <v>312775</v>
      </c>
      <c r="AU104" s="38">
        <v>0</v>
      </c>
      <c r="AY104" s="38" t="str">
        <f t="shared" si="2"/>
        <v>2020-W27</v>
      </c>
      <c r="AZ104" s="48">
        <f t="shared" si="3"/>
        <v>2</v>
      </c>
      <c r="BA104" s="48">
        <v>118</v>
      </c>
    </row>
    <row r="105" spans="1:78" x14ac:dyDescent="0.3">
      <c r="A105" s="37">
        <v>44013</v>
      </c>
      <c r="B105" s="38">
        <v>23</v>
      </c>
      <c r="D105" s="38">
        <v>3432</v>
      </c>
      <c r="F105" s="38">
        <v>192</v>
      </c>
      <c r="G105" s="48">
        <v>9</v>
      </c>
      <c r="I105" s="39">
        <v>201</v>
      </c>
      <c r="J105" s="40">
        <v>0</v>
      </c>
      <c r="K105" s="41">
        <v>0</v>
      </c>
      <c r="L105" s="42">
        <v>995</v>
      </c>
      <c r="M105" s="43">
        <v>3</v>
      </c>
      <c r="N105" s="44">
        <v>0</v>
      </c>
      <c r="O105" s="45">
        <v>1339</v>
      </c>
      <c r="P105" s="46">
        <v>43</v>
      </c>
      <c r="Q105" s="47">
        <v>6</v>
      </c>
      <c r="R105" s="42">
        <v>665</v>
      </c>
      <c r="S105" s="43">
        <v>146</v>
      </c>
      <c r="T105" s="44">
        <v>3</v>
      </c>
      <c r="U105" s="39">
        <v>99</v>
      </c>
      <c r="V105" s="40">
        <v>0</v>
      </c>
      <c r="W105" s="41">
        <v>0</v>
      </c>
      <c r="X105" s="42">
        <v>531</v>
      </c>
      <c r="Y105" s="43">
        <v>3</v>
      </c>
      <c r="Z105" s="44">
        <v>0</v>
      </c>
      <c r="AA105" s="45">
        <v>743</v>
      </c>
      <c r="AB105" s="46">
        <v>31</v>
      </c>
      <c r="AC105" s="47">
        <v>4</v>
      </c>
      <c r="AD105" s="42">
        <v>375</v>
      </c>
      <c r="AE105" s="43">
        <v>97</v>
      </c>
      <c r="AF105" s="44">
        <v>1</v>
      </c>
      <c r="AG105" s="39">
        <v>102</v>
      </c>
      <c r="AH105" s="40">
        <v>0</v>
      </c>
      <c r="AI105" s="41">
        <v>0</v>
      </c>
      <c r="AJ105" s="42">
        <v>464</v>
      </c>
      <c r="AK105" s="43">
        <v>0</v>
      </c>
      <c r="AL105" s="44">
        <v>0</v>
      </c>
      <c r="AM105" s="45">
        <v>596</v>
      </c>
      <c r="AN105" s="46">
        <v>12</v>
      </c>
      <c r="AO105" s="47">
        <v>2</v>
      </c>
      <c r="AP105" s="42">
        <v>290</v>
      </c>
      <c r="AQ105" s="43">
        <v>49</v>
      </c>
      <c r="AR105" s="44">
        <v>2</v>
      </c>
      <c r="AS105" s="38">
        <v>315982</v>
      </c>
      <c r="AU105" s="38">
        <v>0</v>
      </c>
      <c r="AY105" s="38" t="str">
        <f t="shared" si="2"/>
        <v>2020-W27</v>
      </c>
      <c r="AZ105" s="48">
        <f t="shared" si="3"/>
        <v>3</v>
      </c>
      <c r="BA105" s="48">
        <v>118</v>
      </c>
    </row>
    <row r="106" spans="1:78" x14ac:dyDescent="0.3">
      <c r="A106" s="37">
        <v>44014</v>
      </c>
      <c r="B106" s="38">
        <v>28</v>
      </c>
      <c r="D106" s="38">
        <v>3458</v>
      </c>
      <c r="F106" s="38">
        <v>192</v>
      </c>
      <c r="G106" s="48">
        <v>8</v>
      </c>
      <c r="I106" s="39">
        <v>201</v>
      </c>
      <c r="J106" s="40">
        <v>0</v>
      </c>
      <c r="K106" s="41">
        <v>0</v>
      </c>
      <c r="L106" s="42">
        <v>1003</v>
      </c>
      <c r="M106" s="43">
        <v>3</v>
      </c>
      <c r="N106" s="44">
        <v>0</v>
      </c>
      <c r="O106" s="45">
        <v>1350</v>
      </c>
      <c r="P106" s="46">
        <v>43</v>
      </c>
      <c r="Q106" s="47">
        <v>5</v>
      </c>
      <c r="R106" s="42">
        <v>669</v>
      </c>
      <c r="S106" s="43">
        <v>146</v>
      </c>
      <c r="T106" s="44">
        <v>3</v>
      </c>
      <c r="U106" s="39">
        <v>98</v>
      </c>
      <c r="V106" s="40">
        <v>0</v>
      </c>
      <c r="W106" s="41">
        <v>0</v>
      </c>
      <c r="X106" s="42">
        <v>538</v>
      </c>
      <c r="Y106" s="43">
        <v>3</v>
      </c>
      <c r="Z106" s="44">
        <v>0</v>
      </c>
      <c r="AA106" s="45">
        <v>750</v>
      </c>
      <c r="AB106" s="46">
        <v>31</v>
      </c>
      <c r="AC106" s="47">
        <v>3</v>
      </c>
      <c r="AD106" s="42">
        <v>376</v>
      </c>
      <c r="AE106" s="43">
        <v>97</v>
      </c>
      <c r="AF106" s="44">
        <v>1</v>
      </c>
      <c r="AG106" s="39">
        <v>103</v>
      </c>
      <c r="AH106" s="40">
        <v>0</v>
      </c>
      <c r="AI106" s="41">
        <v>0</v>
      </c>
      <c r="AJ106" s="42">
        <v>465</v>
      </c>
      <c r="AK106" s="43">
        <v>0</v>
      </c>
      <c r="AL106" s="44">
        <v>0</v>
      </c>
      <c r="AM106" s="45">
        <v>600</v>
      </c>
      <c r="AN106" s="46">
        <v>12</v>
      </c>
      <c r="AO106" s="47">
        <v>2</v>
      </c>
      <c r="AP106" s="42">
        <v>293</v>
      </c>
      <c r="AQ106" s="43">
        <v>49</v>
      </c>
      <c r="AR106" s="44">
        <v>2</v>
      </c>
      <c r="AS106" s="38">
        <v>320427</v>
      </c>
      <c r="AU106" s="38">
        <v>0</v>
      </c>
      <c r="AY106" s="38" t="str">
        <f t="shared" si="2"/>
        <v>2020-W27</v>
      </c>
      <c r="AZ106" s="48">
        <f t="shared" si="3"/>
        <v>4</v>
      </c>
      <c r="BA106" s="48">
        <v>118</v>
      </c>
    </row>
    <row r="107" spans="1:78" x14ac:dyDescent="0.3">
      <c r="A107" s="37">
        <v>44015</v>
      </c>
      <c r="B107" s="38">
        <v>28</v>
      </c>
      <c r="C107" s="38">
        <v>13</v>
      </c>
      <c r="D107" s="38">
        <v>3486</v>
      </c>
      <c r="F107" s="38">
        <v>192</v>
      </c>
      <c r="G107" s="48">
        <v>8</v>
      </c>
      <c r="I107" s="39">
        <v>201</v>
      </c>
      <c r="J107" s="40">
        <v>0</v>
      </c>
      <c r="K107" s="41">
        <v>0</v>
      </c>
      <c r="L107" s="42">
        <v>1010</v>
      </c>
      <c r="M107" s="43">
        <v>3</v>
      </c>
      <c r="N107" s="44">
        <v>0</v>
      </c>
      <c r="O107" s="45">
        <v>1354</v>
      </c>
      <c r="P107" s="46">
        <v>43</v>
      </c>
      <c r="Q107" s="47">
        <v>5</v>
      </c>
      <c r="R107" s="42">
        <v>677</v>
      </c>
      <c r="S107" s="43">
        <v>146</v>
      </c>
      <c r="T107" s="44">
        <v>3</v>
      </c>
      <c r="U107" s="39">
        <v>98</v>
      </c>
      <c r="V107" s="40">
        <v>0</v>
      </c>
      <c r="W107" s="41">
        <v>0</v>
      </c>
      <c r="X107" s="42">
        <v>541</v>
      </c>
      <c r="Y107" s="43">
        <v>3</v>
      </c>
      <c r="Z107" s="44">
        <v>0</v>
      </c>
      <c r="AA107" s="45">
        <v>750</v>
      </c>
      <c r="AB107" s="46">
        <v>31</v>
      </c>
      <c r="AC107" s="47">
        <v>3</v>
      </c>
      <c r="AD107" s="42">
        <v>379</v>
      </c>
      <c r="AE107" s="43">
        <v>97</v>
      </c>
      <c r="AF107" s="44">
        <v>1</v>
      </c>
      <c r="AG107" s="39">
        <v>103</v>
      </c>
      <c r="AH107" s="40">
        <v>0</v>
      </c>
      <c r="AI107" s="41">
        <v>0</v>
      </c>
      <c r="AJ107" s="42">
        <v>469</v>
      </c>
      <c r="AK107" s="43">
        <v>0</v>
      </c>
      <c r="AL107" s="44">
        <v>0</v>
      </c>
      <c r="AM107" s="45">
        <v>604</v>
      </c>
      <c r="AN107" s="46">
        <v>12</v>
      </c>
      <c r="AO107" s="47">
        <v>2</v>
      </c>
      <c r="AP107" s="42">
        <v>298</v>
      </c>
      <c r="AQ107" s="43">
        <v>49</v>
      </c>
      <c r="AR107" s="44">
        <v>2</v>
      </c>
      <c r="AS107" s="38">
        <v>325451</v>
      </c>
      <c r="AU107" s="38">
        <v>0</v>
      </c>
      <c r="AV107" s="38">
        <v>27416</v>
      </c>
      <c r="AW107" s="38">
        <v>54</v>
      </c>
      <c r="AY107" s="38" t="str">
        <f t="shared" si="2"/>
        <v>2020-W27</v>
      </c>
      <c r="AZ107" s="48">
        <f t="shared" si="3"/>
        <v>5</v>
      </c>
      <c r="BA107" s="48">
        <v>118</v>
      </c>
    </row>
    <row r="108" spans="1:78" x14ac:dyDescent="0.3">
      <c r="A108" s="37">
        <v>44016</v>
      </c>
      <c r="B108" s="38">
        <v>25</v>
      </c>
      <c r="C108" s="38">
        <v>8</v>
      </c>
      <c r="D108" s="38">
        <v>3511</v>
      </c>
      <c r="F108" s="38">
        <v>192</v>
      </c>
      <c r="G108" s="48">
        <v>11</v>
      </c>
      <c r="I108" s="39">
        <v>204</v>
      </c>
      <c r="J108" s="40">
        <v>0</v>
      </c>
      <c r="K108" s="41">
        <v>0</v>
      </c>
      <c r="L108" s="42">
        <v>1017</v>
      </c>
      <c r="M108" s="43">
        <v>3</v>
      </c>
      <c r="N108" s="44">
        <v>0</v>
      </c>
      <c r="O108" s="45">
        <v>1358</v>
      </c>
      <c r="P108" s="46">
        <v>43</v>
      </c>
      <c r="Q108" s="47">
        <v>7</v>
      </c>
      <c r="R108" s="42">
        <v>681</v>
      </c>
      <c r="S108" s="43">
        <v>146</v>
      </c>
      <c r="T108" s="44">
        <v>4</v>
      </c>
      <c r="U108" s="39">
        <v>100</v>
      </c>
      <c r="V108" s="40">
        <v>0</v>
      </c>
      <c r="W108" s="41">
        <v>0</v>
      </c>
      <c r="X108" s="42">
        <v>546</v>
      </c>
      <c r="Y108" s="43">
        <v>3</v>
      </c>
      <c r="Z108" s="44">
        <v>0</v>
      </c>
      <c r="AA108" s="45">
        <v>754</v>
      </c>
      <c r="AB108" s="46">
        <v>31</v>
      </c>
      <c r="AC108" s="47">
        <v>5</v>
      </c>
      <c r="AD108" s="42">
        <v>382</v>
      </c>
      <c r="AE108" s="43">
        <v>97</v>
      </c>
      <c r="AF108" s="44">
        <v>2</v>
      </c>
      <c r="AG108" s="39">
        <v>104</v>
      </c>
      <c r="AH108" s="40">
        <v>0</v>
      </c>
      <c r="AI108" s="41">
        <v>0</v>
      </c>
      <c r="AJ108" s="42">
        <v>471</v>
      </c>
      <c r="AK108" s="43">
        <v>0</v>
      </c>
      <c r="AL108" s="44">
        <v>0</v>
      </c>
      <c r="AM108" s="45">
        <v>603</v>
      </c>
      <c r="AN108" s="46">
        <v>12</v>
      </c>
      <c r="AO108" s="47">
        <v>2</v>
      </c>
      <c r="AP108" s="42">
        <v>299</v>
      </c>
      <c r="AQ108" s="43">
        <v>49</v>
      </c>
      <c r="AR108" s="44">
        <v>2</v>
      </c>
      <c r="AS108" s="38">
        <v>331703</v>
      </c>
      <c r="AU108" s="38">
        <v>0</v>
      </c>
      <c r="AV108" s="38">
        <v>29450</v>
      </c>
      <c r="AW108" s="38">
        <v>62</v>
      </c>
      <c r="AY108" s="38" t="str">
        <f t="shared" si="2"/>
        <v>2020-W27</v>
      </c>
      <c r="AZ108" s="48">
        <f t="shared" si="3"/>
        <v>6</v>
      </c>
      <c r="BA108" s="48">
        <v>119</v>
      </c>
    </row>
    <row r="109" spans="1:78" ht="12.5" thickBot="1" x14ac:dyDescent="0.35">
      <c r="A109" s="37">
        <v>44017</v>
      </c>
      <c r="B109" s="51">
        <v>9</v>
      </c>
      <c r="C109" s="51">
        <v>7</v>
      </c>
      <c r="D109" s="51">
        <v>3519</v>
      </c>
      <c r="E109" s="51"/>
      <c r="F109" s="51">
        <v>192</v>
      </c>
      <c r="G109" s="61">
        <v>11</v>
      </c>
      <c r="H109" s="134"/>
      <c r="I109" s="52">
        <v>205</v>
      </c>
      <c r="J109" s="53">
        <v>0</v>
      </c>
      <c r="K109" s="54">
        <v>0</v>
      </c>
      <c r="L109" s="55">
        <v>1021</v>
      </c>
      <c r="M109" s="56">
        <v>3</v>
      </c>
      <c r="N109" s="57">
        <v>0</v>
      </c>
      <c r="O109" s="58">
        <v>1359</v>
      </c>
      <c r="P109" s="59">
        <v>43</v>
      </c>
      <c r="Q109" s="59">
        <v>7</v>
      </c>
      <c r="R109" s="66">
        <v>681</v>
      </c>
      <c r="S109" s="56">
        <v>146</v>
      </c>
      <c r="T109" s="57">
        <v>4</v>
      </c>
      <c r="U109" s="52">
        <v>101</v>
      </c>
      <c r="V109" s="53">
        <v>0</v>
      </c>
      <c r="W109" s="54">
        <v>0</v>
      </c>
      <c r="X109" s="55">
        <v>547</v>
      </c>
      <c r="Y109" s="56">
        <v>3</v>
      </c>
      <c r="Z109" s="57">
        <v>0</v>
      </c>
      <c r="AA109" s="58">
        <v>754</v>
      </c>
      <c r="AB109" s="59">
        <v>31</v>
      </c>
      <c r="AC109" s="60">
        <v>5</v>
      </c>
      <c r="AD109" s="55">
        <v>382</v>
      </c>
      <c r="AE109" s="56">
        <v>97</v>
      </c>
      <c r="AF109" s="57">
        <v>2</v>
      </c>
      <c r="AG109" s="52">
        <v>104</v>
      </c>
      <c r="AH109" s="53">
        <v>0</v>
      </c>
      <c r="AI109" s="54">
        <v>0</v>
      </c>
      <c r="AJ109" s="55">
        <v>474</v>
      </c>
      <c r="AK109" s="56">
        <v>0</v>
      </c>
      <c r="AL109" s="57">
        <v>0</v>
      </c>
      <c r="AM109" s="58">
        <v>604</v>
      </c>
      <c r="AN109" s="59">
        <v>12</v>
      </c>
      <c r="AO109" s="60">
        <v>2</v>
      </c>
      <c r="AP109" s="55">
        <v>299</v>
      </c>
      <c r="AQ109" s="56">
        <v>49</v>
      </c>
      <c r="AR109" s="57">
        <v>2</v>
      </c>
      <c r="AS109" s="51">
        <v>337154</v>
      </c>
      <c r="AT109" s="51"/>
      <c r="AU109" s="51">
        <v>0</v>
      </c>
      <c r="AV109" s="51">
        <v>32250</v>
      </c>
      <c r="AW109" s="51">
        <v>62</v>
      </c>
      <c r="AX109" s="51"/>
      <c r="AY109" s="51" t="str">
        <f t="shared" si="2"/>
        <v>2020-W27</v>
      </c>
      <c r="AZ109" s="61">
        <f t="shared" si="3"/>
        <v>7</v>
      </c>
      <c r="BA109" s="61">
        <v>119</v>
      </c>
      <c r="BB109" s="134">
        <v>29</v>
      </c>
      <c r="BI109" s="50">
        <f>(S109-S102)/(F109-F102)</f>
        <v>1</v>
      </c>
      <c r="BJ109" s="38">
        <f>SUM(E103:E109)*1000000/10718565</f>
        <v>9.3296070882622817E-2</v>
      </c>
      <c r="BK109" s="50">
        <f>(D109-D102)/(AS109+AT109-AS102-AT102)</f>
        <v>4.4663772370927947E-3</v>
      </c>
      <c r="BL109" s="97">
        <f>(I109-I102)/(I109+L109+O109+R109-I102-L102-O102-R102)</f>
        <v>8.6206896551724144E-2</v>
      </c>
      <c r="BM109" s="97">
        <f>(L109-L102)/(I109+L109+O109+R109-I102-L102-O102-R102)</f>
        <v>0.39655172413793105</v>
      </c>
      <c r="BN109" s="97">
        <f>(O109-O102)/(I109+L109+O109+R109-I102-L102-O102-R102)</f>
        <v>0.31034482758620691</v>
      </c>
      <c r="BO109" s="97">
        <f>(R109-R102)/(I109+L109+O109+R109-I102-L102-O102-R102)</f>
        <v>0.20689655172413793</v>
      </c>
      <c r="BP109" s="97">
        <f>AVERAGE(K103:K109)/AVERAGE(G103:G109)</f>
        <v>0</v>
      </c>
      <c r="BQ109" s="97">
        <f>AVERAGE(N103:N109)/AVERAGE(G103:G109)</f>
        <v>0</v>
      </c>
      <c r="BR109" s="97">
        <f>AVERAGE(Q103:Q109)/AVERAGE(G103:G109)</f>
        <v>0.63636363636363635</v>
      </c>
      <c r="BS109" s="97">
        <f>AVERAGE(T103:T109)/AVERAGE(G103:G109)</f>
        <v>0.36363636363636359</v>
      </c>
      <c r="BT109" s="97">
        <f>(J109-J102)/(J109+M109+P109+S109-S102-P102-M102-J102)</f>
        <v>0</v>
      </c>
      <c r="BU109" s="97">
        <f>(M109-M102)/(J109+M109+P109+S109-S102-P102-M102-J102)</f>
        <v>0</v>
      </c>
      <c r="BV109" s="97">
        <f>(P109-P102)/(J109+M109+P109+S109-S102-P102-M102-J102)</f>
        <v>0</v>
      </c>
      <c r="BW109" s="97">
        <f>(S109-S102)/(J109+M109+P109+S109-S102-P102-M102-J102)</f>
        <v>1</v>
      </c>
      <c r="BX109" s="48">
        <f>SUM(BB103:BB109)</f>
        <v>29</v>
      </c>
      <c r="BY109" s="38">
        <f>F109-F102</f>
        <v>1</v>
      </c>
      <c r="BZ109" s="50">
        <f>BY109/BX102</f>
        <v>3.4482758620689655E-2</v>
      </c>
    </row>
    <row r="110" spans="1:78" x14ac:dyDescent="0.3">
      <c r="A110" s="93">
        <v>44018</v>
      </c>
      <c r="B110" s="62">
        <v>43</v>
      </c>
      <c r="C110" s="62">
        <v>36</v>
      </c>
      <c r="D110" s="62">
        <v>3562</v>
      </c>
      <c r="E110" s="62"/>
      <c r="F110" s="62">
        <v>192</v>
      </c>
      <c r="G110" s="65">
        <v>11</v>
      </c>
      <c r="H110" s="99"/>
      <c r="I110" s="63">
        <v>208</v>
      </c>
      <c r="J110" s="62">
        <v>0</v>
      </c>
      <c r="K110" s="64">
        <v>0</v>
      </c>
      <c r="L110" s="63">
        <v>1032</v>
      </c>
      <c r="M110" s="62">
        <v>3</v>
      </c>
      <c r="N110" s="64">
        <v>0</v>
      </c>
      <c r="O110" s="63">
        <v>1378</v>
      </c>
      <c r="P110" s="62">
        <v>43</v>
      </c>
      <c r="Q110" s="64">
        <v>8</v>
      </c>
      <c r="R110" s="63">
        <v>689</v>
      </c>
      <c r="S110" s="62">
        <v>146</v>
      </c>
      <c r="T110" s="64">
        <v>3</v>
      </c>
      <c r="U110" s="63">
        <v>101</v>
      </c>
      <c r="V110" s="62">
        <v>0</v>
      </c>
      <c r="W110" s="64">
        <v>0</v>
      </c>
      <c r="X110" s="63">
        <v>550</v>
      </c>
      <c r="Y110" s="62">
        <v>3</v>
      </c>
      <c r="Z110" s="64">
        <v>0</v>
      </c>
      <c r="AA110" s="63">
        <v>759</v>
      </c>
      <c r="AB110" s="62">
        <v>31</v>
      </c>
      <c r="AC110" s="64">
        <v>6</v>
      </c>
      <c r="AD110" s="63">
        <v>387</v>
      </c>
      <c r="AE110" s="62">
        <v>97</v>
      </c>
      <c r="AF110" s="64">
        <v>1</v>
      </c>
      <c r="AG110" s="63">
        <v>107</v>
      </c>
      <c r="AH110" s="62">
        <v>0</v>
      </c>
      <c r="AI110" s="64">
        <v>0</v>
      </c>
      <c r="AJ110" s="63">
        <v>482</v>
      </c>
      <c r="AK110" s="62">
        <v>0</v>
      </c>
      <c r="AL110" s="64">
        <v>0</v>
      </c>
      <c r="AM110" s="63">
        <v>618</v>
      </c>
      <c r="AN110" s="62">
        <v>12</v>
      </c>
      <c r="AO110" s="64">
        <v>2</v>
      </c>
      <c r="AP110" s="63">
        <v>302</v>
      </c>
      <c r="AQ110" s="62">
        <v>49</v>
      </c>
      <c r="AR110" s="64">
        <v>2</v>
      </c>
      <c r="AS110" s="62">
        <v>340328</v>
      </c>
      <c r="AT110" s="62"/>
      <c r="AU110" s="62">
        <v>0</v>
      </c>
      <c r="AV110" s="62">
        <v>34225</v>
      </c>
      <c r="AW110" s="62">
        <v>62</v>
      </c>
      <c r="AX110" s="62"/>
      <c r="AY110" s="62" t="str">
        <f t="shared" si="2"/>
        <v>2020-W28</v>
      </c>
      <c r="AZ110" s="65">
        <f t="shared" si="3"/>
        <v>1</v>
      </c>
      <c r="BA110" s="65">
        <v>120</v>
      </c>
      <c r="BB110" s="99"/>
      <c r="BC110" s="65"/>
      <c r="BD110" s="65"/>
      <c r="BE110" s="65"/>
      <c r="BF110" s="99"/>
      <c r="BG110" s="99"/>
      <c r="BH110" s="65"/>
      <c r="BI110" s="65"/>
      <c r="BJ110" s="65"/>
      <c r="BK110" s="65"/>
      <c r="BL110" s="65"/>
      <c r="BM110" s="65"/>
      <c r="BN110" s="65"/>
      <c r="BO110" s="65"/>
    </row>
    <row r="111" spans="1:78" x14ac:dyDescent="0.3">
      <c r="A111" s="37">
        <v>44019</v>
      </c>
      <c r="B111" s="38">
        <v>27</v>
      </c>
      <c r="C111" s="38">
        <v>14</v>
      </c>
      <c r="D111" s="38">
        <v>3589</v>
      </c>
      <c r="E111" s="38">
        <v>1</v>
      </c>
      <c r="F111" s="38">
        <v>193</v>
      </c>
      <c r="G111" s="48">
        <v>10</v>
      </c>
      <c r="I111" s="39">
        <v>209</v>
      </c>
      <c r="J111" s="40">
        <v>0</v>
      </c>
      <c r="K111" s="41">
        <v>0</v>
      </c>
      <c r="L111" s="42">
        <v>1042</v>
      </c>
      <c r="M111" s="43">
        <v>3</v>
      </c>
      <c r="N111" s="44">
        <v>0</v>
      </c>
      <c r="O111" s="45">
        <v>1390</v>
      </c>
      <c r="P111" s="46">
        <v>43</v>
      </c>
      <c r="Q111" s="47">
        <v>8</v>
      </c>
      <c r="R111" s="42">
        <v>691</v>
      </c>
      <c r="S111" s="43">
        <v>147</v>
      </c>
      <c r="T111" s="44">
        <v>2</v>
      </c>
      <c r="U111" s="39">
        <v>103</v>
      </c>
      <c r="V111" s="40">
        <v>0</v>
      </c>
      <c r="W111" s="41">
        <v>0</v>
      </c>
      <c r="X111" s="42">
        <v>555</v>
      </c>
      <c r="Y111" s="43">
        <v>3</v>
      </c>
      <c r="Z111" s="44">
        <v>0</v>
      </c>
      <c r="AA111" s="45">
        <v>767</v>
      </c>
      <c r="AB111" s="46">
        <v>31</v>
      </c>
      <c r="AC111" s="47">
        <v>6</v>
      </c>
      <c r="AD111" s="42">
        <v>387</v>
      </c>
      <c r="AE111" s="43">
        <v>97</v>
      </c>
      <c r="AF111" s="44">
        <v>1</v>
      </c>
      <c r="AG111" s="39">
        <v>106</v>
      </c>
      <c r="AH111" s="40">
        <v>0</v>
      </c>
      <c r="AI111" s="41">
        <v>0</v>
      </c>
      <c r="AJ111" s="42">
        <v>487</v>
      </c>
      <c r="AK111" s="43">
        <v>0</v>
      </c>
      <c r="AL111" s="44">
        <v>0</v>
      </c>
      <c r="AM111" s="45">
        <v>622</v>
      </c>
      <c r="AN111" s="46">
        <v>12</v>
      </c>
      <c r="AO111" s="47">
        <v>2</v>
      </c>
      <c r="AP111" s="42">
        <v>304</v>
      </c>
      <c r="AQ111" s="43">
        <v>50</v>
      </c>
      <c r="AR111" s="44">
        <v>1</v>
      </c>
      <c r="AS111" s="38">
        <v>349084</v>
      </c>
      <c r="AU111" s="38">
        <v>0</v>
      </c>
      <c r="AV111" s="38">
        <v>37041</v>
      </c>
      <c r="AW111" s="38">
        <v>66</v>
      </c>
      <c r="AY111" s="38" t="str">
        <f t="shared" si="2"/>
        <v>2020-W28</v>
      </c>
      <c r="AZ111" s="48">
        <f t="shared" si="3"/>
        <v>2</v>
      </c>
      <c r="BA111" s="48">
        <v>121</v>
      </c>
    </row>
    <row r="112" spans="1:78" x14ac:dyDescent="0.3">
      <c r="A112" s="37">
        <v>44020</v>
      </c>
      <c r="B112" s="38">
        <v>33</v>
      </c>
      <c r="C112" s="38">
        <v>21</v>
      </c>
      <c r="D112" s="38">
        <v>3622</v>
      </c>
      <c r="F112" s="38">
        <v>193</v>
      </c>
      <c r="G112" s="48">
        <v>9</v>
      </c>
      <c r="I112" s="39">
        <v>212</v>
      </c>
      <c r="J112" s="40">
        <v>0</v>
      </c>
      <c r="K112" s="41">
        <v>0</v>
      </c>
      <c r="L112" s="42">
        <v>1047</v>
      </c>
      <c r="M112" s="43">
        <v>3</v>
      </c>
      <c r="N112" s="44">
        <v>0</v>
      </c>
      <c r="O112" s="45">
        <v>1401</v>
      </c>
      <c r="P112" s="46">
        <v>43</v>
      </c>
      <c r="Q112" s="47">
        <v>7</v>
      </c>
      <c r="R112" s="42">
        <v>694</v>
      </c>
      <c r="S112" s="43">
        <v>147</v>
      </c>
      <c r="T112" s="44">
        <v>2</v>
      </c>
      <c r="U112" s="39">
        <v>104</v>
      </c>
      <c r="V112" s="40">
        <v>0</v>
      </c>
      <c r="W112" s="41">
        <v>0</v>
      </c>
      <c r="X112" s="42">
        <v>559</v>
      </c>
      <c r="Y112" s="43">
        <v>3</v>
      </c>
      <c r="Z112" s="44">
        <v>0</v>
      </c>
      <c r="AA112" s="45">
        <v>773</v>
      </c>
      <c r="AB112" s="46">
        <v>31</v>
      </c>
      <c r="AC112" s="47">
        <v>5</v>
      </c>
      <c r="AD112" s="42">
        <v>390</v>
      </c>
      <c r="AE112" s="43">
        <v>97</v>
      </c>
      <c r="AF112" s="44">
        <v>1</v>
      </c>
      <c r="AG112" s="39">
        <v>108</v>
      </c>
      <c r="AH112" s="40">
        <v>0</v>
      </c>
      <c r="AI112" s="41">
        <v>0</v>
      </c>
      <c r="AJ112" s="42">
        <v>488</v>
      </c>
      <c r="AK112" s="43">
        <v>0</v>
      </c>
      <c r="AL112" s="44">
        <v>0</v>
      </c>
      <c r="AM112" s="45">
        <v>627</v>
      </c>
      <c r="AN112" s="46">
        <v>12</v>
      </c>
      <c r="AO112" s="47">
        <v>2</v>
      </c>
      <c r="AP112" s="42">
        <v>304</v>
      </c>
      <c r="AQ112" s="43">
        <v>50</v>
      </c>
      <c r="AR112" s="44">
        <v>1</v>
      </c>
      <c r="AS112" s="38">
        <v>355190</v>
      </c>
      <c r="AU112" s="38">
        <v>0</v>
      </c>
      <c r="AV112" s="38">
        <v>37853</v>
      </c>
      <c r="AW112" s="38">
        <v>75</v>
      </c>
      <c r="AY112" s="38" t="str">
        <f t="shared" si="2"/>
        <v>2020-W28</v>
      </c>
      <c r="AZ112" s="48">
        <f t="shared" si="3"/>
        <v>3</v>
      </c>
      <c r="BA112" s="48">
        <v>121</v>
      </c>
    </row>
    <row r="113" spans="1:78" x14ac:dyDescent="0.3">
      <c r="A113" s="37">
        <v>44021</v>
      </c>
      <c r="B113" s="38">
        <v>50</v>
      </c>
      <c r="C113" s="38">
        <v>24</v>
      </c>
      <c r="D113" s="38">
        <v>3672</v>
      </c>
      <c r="F113" s="38">
        <v>193</v>
      </c>
      <c r="G113" s="48">
        <v>9</v>
      </c>
      <c r="I113" s="39">
        <v>215</v>
      </c>
      <c r="J113" s="40">
        <v>0</v>
      </c>
      <c r="K113" s="41">
        <v>0</v>
      </c>
      <c r="L113" s="42">
        <v>1070</v>
      </c>
      <c r="M113" s="43">
        <v>3</v>
      </c>
      <c r="N113" s="44">
        <v>0</v>
      </c>
      <c r="O113" s="45">
        <v>1416</v>
      </c>
      <c r="P113" s="46">
        <v>43</v>
      </c>
      <c r="Q113" s="47">
        <v>7</v>
      </c>
      <c r="R113" s="42">
        <v>698</v>
      </c>
      <c r="S113" s="43">
        <v>147</v>
      </c>
      <c r="T113" s="44">
        <v>2</v>
      </c>
      <c r="U113" s="39">
        <v>104</v>
      </c>
      <c r="V113" s="40">
        <v>0</v>
      </c>
      <c r="W113" s="41">
        <v>0</v>
      </c>
      <c r="X113" s="42">
        <v>573</v>
      </c>
      <c r="Y113" s="43">
        <v>3</v>
      </c>
      <c r="Z113" s="44">
        <v>0</v>
      </c>
      <c r="AA113" s="45">
        <v>779</v>
      </c>
      <c r="AB113" s="46">
        <v>31</v>
      </c>
      <c r="AC113" s="47">
        <v>5</v>
      </c>
      <c r="AD113" s="42">
        <v>393</v>
      </c>
      <c r="AE113" s="43">
        <v>97</v>
      </c>
      <c r="AF113" s="44">
        <v>1</v>
      </c>
      <c r="AG113" s="39">
        <v>111</v>
      </c>
      <c r="AH113" s="40">
        <v>0</v>
      </c>
      <c r="AI113" s="41">
        <v>0</v>
      </c>
      <c r="AJ113" s="42">
        <v>497</v>
      </c>
      <c r="AK113" s="43">
        <v>0</v>
      </c>
      <c r="AL113" s="44">
        <v>0</v>
      </c>
      <c r="AM113" s="45">
        <v>636</v>
      </c>
      <c r="AN113" s="46">
        <v>12</v>
      </c>
      <c r="AO113" s="47">
        <v>2</v>
      </c>
      <c r="AP113" s="42">
        <v>305</v>
      </c>
      <c r="AQ113" s="43">
        <v>50</v>
      </c>
      <c r="AR113" s="44">
        <v>1</v>
      </c>
      <c r="AS113" s="38">
        <v>358725</v>
      </c>
      <c r="AU113" s="38">
        <v>0</v>
      </c>
      <c r="AV113" s="38">
        <v>38729</v>
      </c>
      <c r="AW113" s="38">
        <v>78</v>
      </c>
      <c r="AY113" s="38" t="str">
        <f t="shared" si="2"/>
        <v>2020-W28</v>
      </c>
      <c r="AZ113" s="48">
        <f t="shared" si="3"/>
        <v>4</v>
      </c>
      <c r="BA113" s="48">
        <v>121</v>
      </c>
    </row>
    <row r="114" spans="1:78" x14ac:dyDescent="0.3">
      <c r="A114" s="37">
        <v>44022</v>
      </c>
      <c r="B114" s="38">
        <v>60</v>
      </c>
      <c r="C114" s="38">
        <v>40</v>
      </c>
      <c r="D114" s="38">
        <v>3732</v>
      </c>
      <c r="F114" s="38">
        <v>193</v>
      </c>
      <c r="G114" s="48">
        <v>9</v>
      </c>
      <c r="I114" s="39">
        <v>217</v>
      </c>
      <c r="J114" s="40">
        <v>0</v>
      </c>
      <c r="K114" s="41">
        <v>0</v>
      </c>
      <c r="L114" s="42">
        <v>1102</v>
      </c>
      <c r="M114" s="43">
        <v>3</v>
      </c>
      <c r="N114" s="44">
        <v>0</v>
      </c>
      <c r="O114" s="45">
        <v>1443</v>
      </c>
      <c r="P114" s="46">
        <v>43</v>
      </c>
      <c r="Q114" s="47">
        <v>7</v>
      </c>
      <c r="R114" s="42">
        <v>698</v>
      </c>
      <c r="S114" s="43">
        <v>147</v>
      </c>
      <c r="T114" s="44">
        <v>2</v>
      </c>
      <c r="U114" s="39">
        <v>106</v>
      </c>
      <c r="V114" s="40">
        <v>0</v>
      </c>
      <c r="W114" s="41">
        <v>0</v>
      </c>
      <c r="X114" s="42">
        <v>586</v>
      </c>
      <c r="Y114" s="43">
        <v>3</v>
      </c>
      <c r="Z114" s="44">
        <v>0</v>
      </c>
      <c r="AA114" s="45">
        <v>794</v>
      </c>
      <c r="AB114" s="46">
        <v>31</v>
      </c>
      <c r="AC114" s="47">
        <v>5</v>
      </c>
      <c r="AD114" s="42">
        <v>393</v>
      </c>
      <c r="AE114" s="43">
        <v>97</v>
      </c>
      <c r="AF114" s="44">
        <v>1</v>
      </c>
      <c r="AG114" s="39">
        <v>111</v>
      </c>
      <c r="AH114" s="40">
        <v>0</v>
      </c>
      <c r="AI114" s="41">
        <v>0</v>
      </c>
      <c r="AJ114" s="42">
        <v>516</v>
      </c>
      <c r="AK114" s="43">
        <v>0</v>
      </c>
      <c r="AL114" s="44">
        <v>0</v>
      </c>
      <c r="AM114" s="45">
        <v>648</v>
      </c>
      <c r="AN114" s="46">
        <v>12</v>
      </c>
      <c r="AO114" s="47">
        <v>2</v>
      </c>
      <c r="AP114" s="42">
        <v>305</v>
      </c>
      <c r="AQ114" s="43">
        <v>50</v>
      </c>
      <c r="AR114" s="44">
        <v>1</v>
      </c>
      <c r="AS114" s="38">
        <v>363412</v>
      </c>
      <c r="AU114" s="38">
        <v>0</v>
      </c>
      <c r="AV114" s="38">
        <v>39444</v>
      </c>
      <c r="AW114" s="38">
        <v>78</v>
      </c>
      <c r="AY114" s="38" t="str">
        <f t="shared" si="2"/>
        <v>2020-W28</v>
      </c>
      <c r="AZ114" s="48">
        <f t="shared" si="3"/>
        <v>5</v>
      </c>
      <c r="BA114" s="48">
        <v>121</v>
      </c>
    </row>
    <row r="115" spans="1:78" x14ac:dyDescent="0.3">
      <c r="A115" s="37">
        <v>44023</v>
      </c>
      <c r="B115" s="38">
        <v>41</v>
      </c>
      <c r="C115" s="38">
        <v>11</v>
      </c>
      <c r="D115" s="38">
        <v>3772</v>
      </c>
      <c r="F115" s="38">
        <v>193</v>
      </c>
      <c r="G115" s="48">
        <v>9</v>
      </c>
      <c r="I115" s="39">
        <v>219</v>
      </c>
      <c r="J115" s="40">
        <v>0</v>
      </c>
      <c r="K115" s="41">
        <v>0</v>
      </c>
      <c r="L115" s="42">
        <v>1111</v>
      </c>
      <c r="M115" s="43">
        <v>3</v>
      </c>
      <c r="N115" s="44">
        <v>0</v>
      </c>
      <c r="O115" s="45">
        <v>1450</v>
      </c>
      <c r="P115" s="46">
        <v>43</v>
      </c>
      <c r="Q115" s="47">
        <v>7</v>
      </c>
      <c r="R115" s="42">
        <v>702</v>
      </c>
      <c r="S115" s="43">
        <v>147</v>
      </c>
      <c r="T115" s="44">
        <v>2</v>
      </c>
      <c r="U115" s="39">
        <v>107</v>
      </c>
      <c r="V115" s="40">
        <v>0</v>
      </c>
      <c r="W115" s="41">
        <v>0</v>
      </c>
      <c r="X115" s="42">
        <v>590</v>
      </c>
      <c r="Y115" s="43">
        <v>3</v>
      </c>
      <c r="Z115" s="44">
        <v>0</v>
      </c>
      <c r="AA115" s="45">
        <v>799</v>
      </c>
      <c r="AB115" s="46">
        <v>31</v>
      </c>
      <c r="AC115" s="47">
        <v>5</v>
      </c>
      <c r="AD115" s="42">
        <v>395</v>
      </c>
      <c r="AE115" s="43">
        <v>97</v>
      </c>
      <c r="AF115" s="44">
        <v>1</v>
      </c>
      <c r="AG115" s="39">
        <v>112</v>
      </c>
      <c r="AH115" s="40">
        <v>0</v>
      </c>
      <c r="AI115" s="41">
        <v>0</v>
      </c>
      <c r="AJ115" s="42">
        <v>521</v>
      </c>
      <c r="AK115" s="43">
        <v>0</v>
      </c>
      <c r="AL115" s="44">
        <v>0</v>
      </c>
      <c r="AM115" s="45">
        <v>650</v>
      </c>
      <c r="AN115" s="46">
        <v>12</v>
      </c>
      <c r="AO115" s="47">
        <v>2</v>
      </c>
      <c r="AP115" s="42">
        <v>307</v>
      </c>
      <c r="AQ115" s="43">
        <v>50</v>
      </c>
      <c r="AR115" s="44">
        <v>1</v>
      </c>
      <c r="AS115" s="38">
        <v>371167</v>
      </c>
      <c r="AU115" s="38">
        <v>0</v>
      </c>
      <c r="AV115" s="38">
        <v>40279</v>
      </c>
      <c r="AW115" s="38">
        <v>84</v>
      </c>
      <c r="AY115" s="38" t="str">
        <f t="shared" si="2"/>
        <v>2020-W28</v>
      </c>
      <c r="AZ115" s="48">
        <f t="shared" si="3"/>
        <v>6</v>
      </c>
      <c r="BA115" s="48">
        <v>122</v>
      </c>
    </row>
    <row r="116" spans="1:78" ht="12.5" thickBot="1" x14ac:dyDescent="0.35">
      <c r="A116" s="37">
        <v>44024</v>
      </c>
      <c r="B116" s="51">
        <v>31</v>
      </c>
      <c r="C116" s="51">
        <v>4</v>
      </c>
      <c r="D116" s="51">
        <v>3803</v>
      </c>
      <c r="E116" s="51"/>
      <c r="F116" s="51">
        <v>193</v>
      </c>
      <c r="G116" s="61">
        <v>10</v>
      </c>
      <c r="H116" s="134"/>
      <c r="I116" s="52">
        <v>224</v>
      </c>
      <c r="J116" s="53">
        <v>0</v>
      </c>
      <c r="K116" s="54">
        <v>0</v>
      </c>
      <c r="L116" s="55">
        <v>1124</v>
      </c>
      <c r="M116" s="56">
        <v>3</v>
      </c>
      <c r="N116" s="57">
        <v>1</v>
      </c>
      <c r="O116" s="58">
        <v>1464</v>
      </c>
      <c r="P116" s="59">
        <v>43</v>
      </c>
      <c r="Q116" s="59">
        <v>7</v>
      </c>
      <c r="R116" s="66">
        <v>707</v>
      </c>
      <c r="S116" s="56">
        <v>147</v>
      </c>
      <c r="T116" s="57">
        <v>2</v>
      </c>
      <c r="U116" s="52">
        <v>109</v>
      </c>
      <c r="V116" s="53">
        <v>0</v>
      </c>
      <c r="W116" s="54">
        <v>0</v>
      </c>
      <c r="X116" s="55">
        <v>597</v>
      </c>
      <c r="Y116" s="56">
        <v>3</v>
      </c>
      <c r="Z116" s="57">
        <v>1</v>
      </c>
      <c r="AA116" s="58">
        <v>805</v>
      </c>
      <c r="AB116" s="59">
        <v>31</v>
      </c>
      <c r="AC116" s="60">
        <v>5</v>
      </c>
      <c r="AD116" s="55">
        <v>399</v>
      </c>
      <c r="AE116" s="56">
        <v>97</v>
      </c>
      <c r="AF116" s="57">
        <v>1</v>
      </c>
      <c r="AG116" s="52">
        <v>115</v>
      </c>
      <c r="AH116" s="53">
        <v>0</v>
      </c>
      <c r="AI116" s="54">
        <v>0</v>
      </c>
      <c r="AJ116" s="55">
        <v>527</v>
      </c>
      <c r="AK116" s="56">
        <v>0</v>
      </c>
      <c r="AL116" s="57">
        <v>0</v>
      </c>
      <c r="AM116" s="58">
        <v>658</v>
      </c>
      <c r="AN116" s="59">
        <v>12</v>
      </c>
      <c r="AO116" s="60">
        <v>2</v>
      </c>
      <c r="AP116" s="55">
        <v>308</v>
      </c>
      <c r="AQ116" s="56">
        <v>50</v>
      </c>
      <c r="AR116" s="57">
        <v>1</v>
      </c>
      <c r="AS116" s="51">
        <v>373932</v>
      </c>
      <c r="AT116" s="51"/>
      <c r="AU116" s="51">
        <v>0</v>
      </c>
      <c r="AV116" s="51">
        <v>41316</v>
      </c>
      <c r="AW116" s="51">
        <v>84</v>
      </c>
      <c r="AX116" s="51"/>
      <c r="AY116" s="51" t="str">
        <f t="shared" si="2"/>
        <v>2020-W28</v>
      </c>
      <c r="AZ116" s="61">
        <f t="shared" si="3"/>
        <v>7</v>
      </c>
      <c r="BA116" s="61">
        <v>122</v>
      </c>
      <c r="BB116" s="134">
        <v>39</v>
      </c>
      <c r="BI116" s="50">
        <f>(S116-S109)/(F116-F109)</f>
        <v>1</v>
      </c>
      <c r="BJ116" s="38">
        <f>SUM(E110:E116)*1000000/10718565</f>
        <v>9.3296070882622817E-2</v>
      </c>
      <c r="BK116" s="50">
        <f>(D116-D109)/(AS116+AT116-AS109-AT109)</f>
        <v>7.7220077220077222E-3</v>
      </c>
      <c r="BL116" s="97">
        <f>(I116-I109)/(I116+L116+O116+R116-I109-L109-O109-R109)</f>
        <v>7.5098814229249009E-2</v>
      </c>
      <c r="BM116" s="97">
        <f>(L116-L109)/(I116+L116+O116+R116-I109-L109-O109-R109)</f>
        <v>0.40711462450592883</v>
      </c>
      <c r="BN116" s="97">
        <f>(O116-O109)/(I116+L116+O116+R116-I109-L109-O109-R109)</f>
        <v>0.41501976284584979</v>
      </c>
      <c r="BO116" s="97">
        <f>(R116-R109)/(I116+L116+O116+R116-I109-L109-O109-R109)</f>
        <v>0.10276679841897234</v>
      </c>
      <c r="BP116" s="97">
        <f>AVERAGE(K110:K116)/AVERAGE(G110:G116)</f>
        <v>0</v>
      </c>
      <c r="BQ116" s="97">
        <f>AVERAGE(N110:N116)/AVERAGE(G110:G116)</f>
        <v>1.4925373134328358E-2</v>
      </c>
      <c r="BR116" s="97">
        <f>AVERAGE(Q110:Q116)/AVERAGE(G110:G116)</f>
        <v>0.76119402985074625</v>
      </c>
      <c r="BS116" s="97">
        <f>AVERAGE(T110:T116)/AVERAGE(G110:G116)</f>
        <v>0.22388059701492538</v>
      </c>
      <c r="BT116" s="97">
        <f>(J116-J109)/(J116+M116+P116+S116-S109-P109-M109-J109)</f>
        <v>0</v>
      </c>
      <c r="BU116" s="97">
        <f>(M116-M109)/(J116+M116+P116+S116-S109-P109-M109-J109)</f>
        <v>0</v>
      </c>
      <c r="BV116" s="97">
        <f>(P116-P109)/(J116+M116+P116+S116-S109-P109-M109-J109)</f>
        <v>0</v>
      </c>
      <c r="BW116" s="97">
        <f>(S116-S109)/(J116+M116+P116+S116-S109-P109-M109-J109)</f>
        <v>1</v>
      </c>
      <c r="BX116" s="48">
        <f>SUM(BB110:BB116)</f>
        <v>39</v>
      </c>
      <c r="BY116" s="38">
        <f>F116-F109</f>
        <v>1</v>
      </c>
      <c r="BZ116" s="50">
        <f>BY116/BX109</f>
        <v>3.4482758620689655E-2</v>
      </c>
    </row>
    <row r="117" spans="1:78" x14ac:dyDescent="0.3">
      <c r="A117" s="93">
        <v>44025</v>
      </c>
      <c r="B117" s="62">
        <v>24</v>
      </c>
      <c r="C117" s="62">
        <v>4</v>
      </c>
      <c r="D117" s="62">
        <v>3826</v>
      </c>
      <c r="E117" s="62"/>
      <c r="F117" s="62">
        <v>193</v>
      </c>
      <c r="G117" s="65">
        <v>12</v>
      </c>
      <c r="H117" s="99"/>
      <c r="I117" s="63">
        <v>225</v>
      </c>
      <c r="J117" s="62">
        <v>0</v>
      </c>
      <c r="K117" s="64">
        <v>0</v>
      </c>
      <c r="L117" s="63">
        <v>1130</v>
      </c>
      <c r="M117" s="62">
        <v>3</v>
      </c>
      <c r="N117" s="64">
        <v>2</v>
      </c>
      <c r="O117" s="63">
        <v>1472</v>
      </c>
      <c r="P117" s="62">
        <v>43</v>
      </c>
      <c r="Q117" s="64">
        <v>7</v>
      </c>
      <c r="R117" s="63">
        <v>715</v>
      </c>
      <c r="S117" s="62">
        <v>147</v>
      </c>
      <c r="T117" s="64">
        <v>3</v>
      </c>
      <c r="U117" s="63">
        <v>110</v>
      </c>
      <c r="V117" s="62">
        <v>0</v>
      </c>
      <c r="W117" s="64">
        <v>0</v>
      </c>
      <c r="X117" s="63">
        <v>601</v>
      </c>
      <c r="Y117" s="62">
        <v>3</v>
      </c>
      <c r="Z117" s="64">
        <v>2</v>
      </c>
      <c r="AA117" s="63">
        <v>811</v>
      </c>
      <c r="AB117" s="62">
        <v>31</v>
      </c>
      <c r="AC117" s="64">
        <v>5</v>
      </c>
      <c r="AD117" s="63">
        <v>402</v>
      </c>
      <c r="AE117" s="62">
        <v>97</v>
      </c>
      <c r="AF117" s="64">
        <v>2</v>
      </c>
      <c r="AG117" s="63">
        <v>115</v>
      </c>
      <c r="AH117" s="62">
        <v>0</v>
      </c>
      <c r="AI117" s="64">
        <v>0</v>
      </c>
      <c r="AJ117" s="63">
        <v>529</v>
      </c>
      <c r="AK117" s="62">
        <v>0</v>
      </c>
      <c r="AL117" s="64">
        <v>0</v>
      </c>
      <c r="AM117" s="63">
        <v>660</v>
      </c>
      <c r="AN117" s="62">
        <v>12</v>
      </c>
      <c r="AO117" s="64">
        <v>2</v>
      </c>
      <c r="AP117" s="63">
        <v>313</v>
      </c>
      <c r="AQ117" s="62">
        <v>50</v>
      </c>
      <c r="AR117" s="64">
        <v>1</v>
      </c>
      <c r="AS117" s="62">
        <v>382452</v>
      </c>
      <c r="AT117" s="62"/>
      <c r="AU117" s="62">
        <v>1</v>
      </c>
      <c r="AV117" s="62">
        <v>41550</v>
      </c>
      <c r="AW117" s="62">
        <v>85</v>
      </c>
      <c r="AX117" s="62"/>
      <c r="AY117" s="62" t="str">
        <f t="shared" si="2"/>
        <v>2020-W29</v>
      </c>
      <c r="AZ117" s="65">
        <f t="shared" si="3"/>
        <v>1</v>
      </c>
      <c r="BA117" s="65">
        <v>122</v>
      </c>
      <c r="BB117" s="99"/>
      <c r="BC117" s="65"/>
      <c r="BD117" s="65"/>
      <c r="BE117" s="65"/>
      <c r="BF117" s="99"/>
      <c r="BG117" s="99"/>
      <c r="BH117" s="65"/>
      <c r="BI117" s="65"/>
      <c r="BJ117" s="65"/>
      <c r="BK117" s="65"/>
      <c r="BL117" s="65"/>
      <c r="BM117" s="65"/>
      <c r="BN117" s="65"/>
      <c r="BO117" s="65"/>
    </row>
    <row r="118" spans="1:78" x14ac:dyDescent="0.3">
      <c r="A118" s="37">
        <v>44026</v>
      </c>
      <c r="B118" s="38">
        <v>58</v>
      </c>
      <c r="C118" s="38">
        <v>28</v>
      </c>
      <c r="D118" s="38">
        <v>3883</v>
      </c>
      <c r="F118" s="38">
        <v>193</v>
      </c>
      <c r="G118" s="48">
        <v>13</v>
      </c>
      <c r="I118" s="39">
        <v>234</v>
      </c>
      <c r="J118" s="40">
        <v>0</v>
      </c>
      <c r="K118" s="41">
        <v>0</v>
      </c>
      <c r="L118" s="42">
        <v>1150</v>
      </c>
      <c r="M118" s="43">
        <v>3</v>
      </c>
      <c r="N118" s="44">
        <v>2</v>
      </c>
      <c r="O118" s="45">
        <v>1491</v>
      </c>
      <c r="P118" s="46">
        <v>43</v>
      </c>
      <c r="Q118" s="47">
        <v>8</v>
      </c>
      <c r="R118" s="42">
        <v>718</v>
      </c>
      <c r="S118" s="43">
        <v>147</v>
      </c>
      <c r="T118" s="44">
        <v>3</v>
      </c>
      <c r="U118" s="39">
        <v>116</v>
      </c>
      <c r="V118" s="40">
        <v>0</v>
      </c>
      <c r="W118" s="41">
        <v>0</v>
      </c>
      <c r="X118" s="42">
        <v>617</v>
      </c>
      <c r="Y118" s="43">
        <v>3</v>
      </c>
      <c r="Z118" s="44">
        <v>2</v>
      </c>
      <c r="AA118" s="45">
        <v>818</v>
      </c>
      <c r="AB118" s="46">
        <v>31</v>
      </c>
      <c r="AC118" s="47">
        <v>6</v>
      </c>
      <c r="AD118" s="42">
        <v>405</v>
      </c>
      <c r="AE118" s="43">
        <v>97</v>
      </c>
      <c r="AF118" s="44">
        <v>2</v>
      </c>
      <c r="AG118" s="39">
        <v>118</v>
      </c>
      <c r="AH118" s="40">
        <v>0</v>
      </c>
      <c r="AI118" s="41">
        <v>0</v>
      </c>
      <c r="AJ118" s="42">
        <v>532</v>
      </c>
      <c r="AK118" s="43">
        <v>0</v>
      </c>
      <c r="AL118" s="44">
        <v>0</v>
      </c>
      <c r="AM118" s="45">
        <v>672</v>
      </c>
      <c r="AN118" s="46">
        <v>12</v>
      </c>
      <c r="AO118" s="47">
        <v>2</v>
      </c>
      <c r="AP118" s="42">
        <v>313</v>
      </c>
      <c r="AQ118" s="43">
        <v>50</v>
      </c>
      <c r="AR118" s="44">
        <v>1</v>
      </c>
      <c r="AS118" s="38">
        <v>386307</v>
      </c>
      <c r="AU118" s="38">
        <v>6</v>
      </c>
      <c r="AV118" s="38">
        <v>42002</v>
      </c>
      <c r="AW118" s="38">
        <v>88</v>
      </c>
      <c r="AY118" s="38" t="str">
        <f t="shared" si="2"/>
        <v>2020-W29</v>
      </c>
      <c r="AZ118" s="48">
        <f t="shared" si="3"/>
        <v>2</v>
      </c>
      <c r="BA118" s="48">
        <v>122</v>
      </c>
    </row>
    <row r="119" spans="1:78" x14ac:dyDescent="0.3">
      <c r="A119" s="37">
        <v>44027</v>
      </c>
      <c r="B119" s="38">
        <v>27</v>
      </c>
      <c r="C119" s="38">
        <v>4</v>
      </c>
      <c r="D119" s="38">
        <v>3910</v>
      </c>
      <c r="F119" s="38">
        <v>193</v>
      </c>
      <c r="G119" s="48">
        <v>13</v>
      </c>
      <c r="I119" s="39">
        <v>237</v>
      </c>
      <c r="J119" s="40">
        <v>0</v>
      </c>
      <c r="K119" s="41">
        <v>0</v>
      </c>
      <c r="L119" s="42">
        <v>1154</v>
      </c>
      <c r="M119" s="43">
        <v>3</v>
      </c>
      <c r="N119" s="44">
        <v>2</v>
      </c>
      <c r="O119" s="45">
        <v>1503</v>
      </c>
      <c r="P119" s="46">
        <v>43</v>
      </c>
      <c r="Q119" s="47">
        <v>8</v>
      </c>
      <c r="R119" s="42">
        <v>726</v>
      </c>
      <c r="S119" s="43">
        <v>147</v>
      </c>
      <c r="T119" s="44">
        <v>3</v>
      </c>
      <c r="U119" s="39">
        <v>118</v>
      </c>
      <c r="V119" s="40">
        <v>0</v>
      </c>
      <c r="W119" s="41">
        <v>0</v>
      </c>
      <c r="X119" s="42">
        <v>620</v>
      </c>
      <c r="Y119" s="43">
        <v>3</v>
      </c>
      <c r="Z119" s="44">
        <v>2</v>
      </c>
      <c r="AA119" s="45">
        <v>825</v>
      </c>
      <c r="AB119" s="46">
        <v>31</v>
      </c>
      <c r="AC119" s="47">
        <v>6</v>
      </c>
      <c r="AD119" s="42">
        <v>407</v>
      </c>
      <c r="AE119" s="43">
        <v>97</v>
      </c>
      <c r="AF119" s="44">
        <v>2</v>
      </c>
      <c r="AG119" s="39">
        <v>119</v>
      </c>
      <c r="AH119" s="40">
        <v>0</v>
      </c>
      <c r="AI119" s="41">
        <v>0</v>
      </c>
      <c r="AJ119" s="42">
        <v>533</v>
      </c>
      <c r="AK119" s="43">
        <v>0</v>
      </c>
      <c r="AL119" s="44">
        <v>0</v>
      </c>
      <c r="AM119" s="45">
        <v>677</v>
      </c>
      <c r="AN119" s="46">
        <v>12</v>
      </c>
      <c r="AO119" s="47">
        <v>2</v>
      </c>
      <c r="AP119" s="42">
        <v>319</v>
      </c>
      <c r="AQ119" s="43">
        <v>50</v>
      </c>
      <c r="AR119" s="44">
        <v>1</v>
      </c>
      <c r="AS119" s="38">
        <v>391773</v>
      </c>
      <c r="AU119" s="38">
        <v>5</v>
      </c>
      <c r="AV119" s="38">
        <v>42814</v>
      </c>
      <c r="AW119" s="38">
        <v>88</v>
      </c>
      <c r="AY119" s="38" t="str">
        <f t="shared" si="2"/>
        <v>2020-W29</v>
      </c>
      <c r="AZ119" s="48">
        <f t="shared" si="3"/>
        <v>3</v>
      </c>
      <c r="BA119" s="48">
        <v>122</v>
      </c>
    </row>
    <row r="120" spans="1:78" x14ac:dyDescent="0.3">
      <c r="A120" s="37">
        <v>44028</v>
      </c>
      <c r="B120" s="38">
        <v>35</v>
      </c>
      <c r="C120" s="38">
        <v>13</v>
      </c>
      <c r="D120" s="38">
        <v>3939</v>
      </c>
      <c r="F120" s="38">
        <v>193</v>
      </c>
      <c r="G120" s="48">
        <v>14</v>
      </c>
      <c r="I120" s="39">
        <v>240</v>
      </c>
      <c r="J120" s="40">
        <v>0</v>
      </c>
      <c r="K120" s="41">
        <v>0</v>
      </c>
      <c r="L120" s="42">
        <v>1170</v>
      </c>
      <c r="M120" s="43">
        <v>3</v>
      </c>
      <c r="N120" s="44">
        <v>2</v>
      </c>
      <c r="O120" s="45">
        <v>1522</v>
      </c>
      <c r="P120" s="46">
        <v>43</v>
      </c>
      <c r="Q120" s="47">
        <v>9</v>
      </c>
      <c r="R120" s="42">
        <v>731</v>
      </c>
      <c r="S120" s="43">
        <v>147</v>
      </c>
      <c r="T120" s="44">
        <v>3</v>
      </c>
      <c r="U120" s="39">
        <v>120</v>
      </c>
      <c r="V120" s="40">
        <v>0</v>
      </c>
      <c r="W120" s="41">
        <v>0</v>
      </c>
      <c r="X120" s="42">
        <v>631</v>
      </c>
      <c r="Y120" s="43">
        <v>3</v>
      </c>
      <c r="Z120" s="44">
        <v>2</v>
      </c>
      <c r="AA120" s="45">
        <v>840</v>
      </c>
      <c r="AB120" s="46">
        <v>31</v>
      </c>
      <c r="AC120" s="47">
        <v>7</v>
      </c>
      <c r="AD120" s="42">
        <v>409</v>
      </c>
      <c r="AE120" s="43">
        <v>97</v>
      </c>
      <c r="AF120" s="44">
        <v>2</v>
      </c>
      <c r="AG120" s="39">
        <v>120</v>
      </c>
      <c r="AH120" s="40">
        <v>0</v>
      </c>
      <c r="AI120" s="41">
        <v>0</v>
      </c>
      <c r="AJ120" s="42">
        <v>539</v>
      </c>
      <c r="AK120" s="43">
        <v>0</v>
      </c>
      <c r="AL120" s="44">
        <v>0</v>
      </c>
      <c r="AM120" s="45">
        <v>681</v>
      </c>
      <c r="AN120" s="46">
        <v>12</v>
      </c>
      <c r="AO120" s="47">
        <v>2</v>
      </c>
      <c r="AP120" s="42">
        <v>322</v>
      </c>
      <c r="AQ120" s="43">
        <v>50</v>
      </c>
      <c r="AR120" s="44">
        <v>1</v>
      </c>
      <c r="AS120" s="38">
        <v>398347</v>
      </c>
      <c r="AU120" s="38">
        <v>5</v>
      </c>
      <c r="AV120" s="38">
        <v>43568</v>
      </c>
      <c r="AW120" s="38">
        <v>90</v>
      </c>
      <c r="AY120" s="38" t="str">
        <f t="shared" si="2"/>
        <v>2020-W29</v>
      </c>
      <c r="AZ120" s="48">
        <f t="shared" si="3"/>
        <v>4</v>
      </c>
      <c r="BA120" s="48">
        <v>123</v>
      </c>
    </row>
    <row r="121" spans="1:78" x14ac:dyDescent="0.3">
      <c r="A121" s="37">
        <v>44029</v>
      </c>
      <c r="B121" s="38">
        <v>28</v>
      </c>
      <c r="C121" s="38">
        <v>12</v>
      </c>
      <c r="D121" s="38">
        <v>3964</v>
      </c>
      <c r="E121" s="38">
        <v>1</v>
      </c>
      <c r="F121" s="38">
        <v>194</v>
      </c>
      <c r="G121" s="48">
        <v>12</v>
      </c>
      <c r="I121" s="39">
        <v>242</v>
      </c>
      <c r="J121" s="40">
        <v>0</v>
      </c>
      <c r="K121" s="41">
        <v>0</v>
      </c>
      <c r="L121" s="42">
        <v>1180</v>
      </c>
      <c r="M121" s="43">
        <v>3</v>
      </c>
      <c r="N121" s="44">
        <v>2</v>
      </c>
      <c r="O121" s="45">
        <v>1541</v>
      </c>
      <c r="P121" s="46">
        <v>43</v>
      </c>
      <c r="Q121" s="47">
        <v>8</v>
      </c>
      <c r="R121" s="42">
        <v>736</v>
      </c>
      <c r="S121" s="43">
        <v>148</v>
      </c>
      <c r="T121" s="44">
        <v>2</v>
      </c>
      <c r="U121" s="39">
        <v>120</v>
      </c>
      <c r="V121" s="40">
        <v>0</v>
      </c>
      <c r="W121" s="41">
        <v>0</v>
      </c>
      <c r="X121" s="42">
        <v>637</v>
      </c>
      <c r="Y121" s="43">
        <v>3</v>
      </c>
      <c r="Z121" s="44">
        <v>2</v>
      </c>
      <c r="AA121" s="45">
        <v>849</v>
      </c>
      <c r="AB121" s="46">
        <v>31</v>
      </c>
      <c r="AC121" s="47">
        <v>7</v>
      </c>
      <c r="AD121" s="42">
        <v>413</v>
      </c>
      <c r="AE121" s="43">
        <v>97</v>
      </c>
      <c r="AF121" s="44">
        <v>2</v>
      </c>
      <c r="AG121" s="39">
        <v>122</v>
      </c>
      <c r="AH121" s="40">
        <v>0</v>
      </c>
      <c r="AI121" s="41">
        <v>0</v>
      </c>
      <c r="AJ121" s="42">
        <v>543</v>
      </c>
      <c r="AK121" s="43">
        <v>0</v>
      </c>
      <c r="AL121" s="44">
        <v>0</v>
      </c>
      <c r="AM121" s="45">
        <v>691</v>
      </c>
      <c r="AN121" s="46">
        <v>12</v>
      </c>
      <c r="AO121" s="47">
        <v>1</v>
      </c>
      <c r="AP121" s="42">
        <v>323</v>
      </c>
      <c r="AQ121" s="43">
        <v>51</v>
      </c>
      <c r="AR121" s="44">
        <v>0</v>
      </c>
      <c r="AS121" s="38">
        <v>402672</v>
      </c>
      <c r="AU121" s="38">
        <v>4</v>
      </c>
      <c r="AV121" s="38">
        <v>44221</v>
      </c>
      <c r="AW121" s="38">
        <v>91</v>
      </c>
      <c r="AY121" s="38" t="str">
        <f t="shared" si="2"/>
        <v>2020-W29</v>
      </c>
      <c r="AZ121" s="48">
        <f t="shared" si="3"/>
        <v>5</v>
      </c>
      <c r="BA121" s="48">
        <v>124</v>
      </c>
    </row>
    <row r="122" spans="1:78" x14ac:dyDescent="0.3">
      <c r="A122" s="37">
        <v>44030</v>
      </c>
      <c r="B122" s="38">
        <v>19</v>
      </c>
      <c r="D122" s="38">
        <v>3983</v>
      </c>
      <c r="F122" s="38">
        <v>194</v>
      </c>
      <c r="G122" s="48">
        <v>12</v>
      </c>
      <c r="I122" s="39">
        <v>245</v>
      </c>
      <c r="J122" s="40">
        <v>0</v>
      </c>
      <c r="K122" s="41">
        <v>0</v>
      </c>
      <c r="L122" s="42">
        <v>1187</v>
      </c>
      <c r="M122" s="43">
        <v>3</v>
      </c>
      <c r="N122" s="44">
        <v>2</v>
      </c>
      <c r="O122" s="45">
        <v>1550</v>
      </c>
      <c r="P122" s="46">
        <v>43</v>
      </c>
      <c r="Q122" s="47">
        <v>8</v>
      </c>
      <c r="R122" s="42">
        <v>738</v>
      </c>
      <c r="S122" s="43">
        <v>148</v>
      </c>
      <c r="T122" s="44">
        <v>2</v>
      </c>
      <c r="U122" s="39">
        <v>123</v>
      </c>
      <c r="V122" s="40">
        <v>0</v>
      </c>
      <c r="W122" s="41">
        <v>0</v>
      </c>
      <c r="X122" s="42">
        <v>638</v>
      </c>
      <c r="Y122" s="43">
        <v>3</v>
      </c>
      <c r="Z122" s="44">
        <v>2</v>
      </c>
      <c r="AA122" s="45">
        <v>852</v>
      </c>
      <c r="AB122" s="46">
        <v>31</v>
      </c>
      <c r="AC122" s="47">
        <v>7</v>
      </c>
      <c r="AD122" s="42">
        <v>414</v>
      </c>
      <c r="AE122" s="43">
        <v>97</v>
      </c>
      <c r="AF122" s="44">
        <v>2</v>
      </c>
      <c r="AG122" s="39">
        <v>122</v>
      </c>
      <c r="AH122" s="40">
        <v>0</v>
      </c>
      <c r="AI122" s="41">
        <v>0</v>
      </c>
      <c r="AJ122" s="42">
        <v>549</v>
      </c>
      <c r="AK122" s="43">
        <v>0</v>
      </c>
      <c r="AL122" s="44">
        <v>0</v>
      </c>
      <c r="AM122" s="45">
        <v>697</v>
      </c>
      <c r="AN122" s="46">
        <v>12</v>
      </c>
      <c r="AO122" s="47">
        <v>1</v>
      </c>
      <c r="AP122" s="42">
        <v>324</v>
      </c>
      <c r="AQ122" s="43">
        <v>51</v>
      </c>
      <c r="AR122" s="44">
        <v>0</v>
      </c>
      <c r="AS122" s="38">
        <v>406040</v>
      </c>
      <c r="AU122" s="38">
        <v>3</v>
      </c>
      <c r="AV122" s="38">
        <v>45326</v>
      </c>
      <c r="AW122" s="38">
        <v>91</v>
      </c>
      <c r="AY122" s="38" t="str">
        <f t="shared" si="2"/>
        <v>2020-W29</v>
      </c>
      <c r="AZ122" s="48">
        <f t="shared" si="3"/>
        <v>6</v>
      </c>
      <c r="BA122" s="48">
        <v>124</v>
      </c>
    </row>
    <row r="123" spans="1:78" ht="12.5" thickBot="1" x14ac:dyDescent="0.35">
      <c r="A123" s="37">
        <v>44031</v>
      </c>
      <c r="B123" s="51">
        <v>24</v>
      </c>
      <c r="C123" s="51">
        <v>16</v>
      </c>
      <c r="D123" s="51">
        <v>4007</v>
      </c>
      <c r="E123" s="51"/>
      <c r="F123" s="51">
        <v>194</v>
      </c>
      <c r="G123" s="61">
        <v>13</v>
      </c>
      <c r="H123" s="134"/>
      <c r="I123" s="52">
        <v>245</v>
      </c>
      <c r="J123" s="53">
        <v>0</v>
      </c>
      <c r="K123" s="54">
        <v>0</v>
      </c>
      <c r="L123" s="55">
        <v>1193</v>
      </c>
      <c r="M123" s="56">
        <v>3</v>
      </c>
      <c r="N123" s="57">
        <v>2</v>
      </c>
      <c r="O123" s="58">
        <v>1560</v>
      </c>
      <c r="P123" s="59">
        <v>43</v>
      </c>
      <c r="Q123" s="59">
        <v>8</v>
      </c>
      <c r="R123" s="66">
        <v>741</v>
      </c>
      <c r="S123" s="56">
        <v>148</v>
      </c>
      <c r="T123" s="57">
        <v>3</v>
      </c>
      <c r="U123" s="52">
        <v>123</v>
      </c>
      <c r="V123" s="53">
        <v>0</v>
      </c>
      <c r="W123" s="54">
        <v>0</v>
      </c>
      <c r="X123" s="55">
        <v>641</v>
      </c>
      <c r="Y123" s="56">
        <v>3</v>
      </c>
      <c r="Z123" s="57">
        <v>2</v>
      </c>
      <c r="AA123" s="58">
        <v>856</v>
      </c>
      <c r="AB123" s="59">
        <v>31</v>
      </c>
      <c r="AC123" s="60">
        <v>7</v>
      </c>
      <c r="AD123" s="55">
        <v>415</v>
      </c>
      <c r="AE123" s="56">
        <v>97</v>
      </c>
      <c r="AF123" s="57">
        <v>3</v>
      </c>
      <c r="AG123" s="52">
        <v>122</v>
      </c>
      <c r="AH123" s="53">
        <v>0</v>
      </c>
      <c r="AI123" s="54">
        <v>0</v>
      </c>
      <c r="AJ123" s="55">
        <v>552</v>
      </c>
      <c r="AK123" s="56">
        <v>0</v>
      </c>
      <c r="AL123" s="57">
        <v>0</v>
      </c>
      <c r="AM123" s="58">
        <v>703</v>
      </c>
      <c r="AN123" s="59">
        <v>12</v>
      </c>
      <c r="AO123" s="60">
        <v>1</v>
      </c>
      <c r="AP123" s="55">
        <v>326</v>
      </c>
      <c r="AQ123" s="56">
        <v>51</v>
      </c>
      <c r="AR123" s="57">
        <v>0</v>
      </c>
      <c r="AS123" s="51">
        <v>410766</v>
      </c>
      <c r="AT123" s="51"/>
      <c r="AU123" s="51">
        <v>2</v>
      </c>
      <c r="AV123" s="51">
        <v>46893</v>
      </c>
      <c r="AW123" s="51">
        <v>93</v>
      </c>
      <c r="AX123" s="51"/>
      <c r="AY123" s="51" t="str">
        <f t="shared" si="2"/>
        <v>2020-W29</v>
      </c>
      <c r="AZ123" s="61">
        <f t="shared" si="3"/>
        <v>7</v>
      </c>
      <c r="BA123" s="61">
        <v>124</v>
      </c>
      <c r="BB123" s="134">
        <v>19</v>
      </c>
      <c r="BI123" s="50">
        <f>(S123-S116)/(F123-F116)</f>
        <v>1</v>
      </c>
      <c r="BJ123" s="38">
        <f>SUM(E117:E123)*1000000/10718565</f>
        <v>9.3296070882622817E-2</v>
      </c>
      <c r="BK123" s="50">
        <f>(D123-D116)/(AS123+AT123-AS116-AT116)</f>
        <v>5.5383612966281156E-3</v>
      </c>
      <c r="BL123" s="97">
        <f>(I123-I116)/(I123+L123+O123+R123-I116-L116-O116-R116)</f>
        <v>9.5454545454545459E-2</v>
      </c>
      <c r="BM123" s="97">
        <f>(L123-L116)/(I123+L123+O123+R123-I116-L116-O116-R116)</f>
        <v>0.31363636363636366</v>
      </c>
      <c r="BN123" s="97">
        <f>(O123-O116)/(I123+L123+O123+R123-I116-L116-O116-R116)</f>
        <v>0.43636363636363634</v>
      </c>
      <c r="BO123" s="97">
        <f>(R123-R116)/(I123+L123+O123+R123-I116-L116-O116-R116)</f>
        <v>0.15454545454545454</v>
      </c>
      <c r="BP123" s="97">
        <f>AVERAGE(K117:K123)/AVERAGE(G117:G123)</f>
        <v>0</v>
      </c>
      <c r="BQ123" s="97">
        <f>AVERAGE(N117:N123)/AVERAGE(G117:G123)</f>
        <v>0.15730337078651685</v>
      </c>
      <c r="BR123" s="97">
        <f>AVERAGE(Q117:Q123)/AVERAGE(G117:G123)</f>
        <v>0.6292134831460674</v>
      </c>
      <c r="BS123" s="97">
        <f>AVERAGE(T117:T123)/AVERAGE(G117:G123)</f>
        <v>0.21348314606741575</v>
      </c>
      <c r="BT123" s="97">
        <f>(J123-J116)/(J123+M123+P123+S123-S116-P116-M116-J116)</f>
        <v>0</v>
      </c>
      <c r="BU123" s="97">
        <f>(M123-M116)/(J123+M123+P123+S123-S116-P116-M116-J116)</f>
        <v>0</v>
      </c>
      <c r="BV123" s="97">
        <f>(P123-P116)/(J123+M123+P123+S123-S116-P116-M116-J116)</f>
        <v>0</v>
      </c>
      <c r="BW123" s="97">
        <f>(S123-S116)/(J123+M123+P123+S123-S116-P116-M116-J116)</f>
        <v>1</v>
      </c>
      <c r="BX123" s="48">
        <f>SUM(BB117:BB123)</f>
        <v>19</v>
      </c>
      <c r="BY123" s="38">
        <f>F123-F116</f>
        <v>1</v>
      </c>
      <c r="BZ123" s="50">
        <f>BY123/BX116</f>
        <v>2.564102564102564E-2</v>
      </c>
    </row>
    <row r="124" spans="1:78" x14ac:dyDescent="0.3">
      <c r="A124" s="93">
        <v>44032</v>
      </c>
      <c r="B124" s="62">
        <v>11</v>
      </c>
      <c r="C124" s="62">
        <v>2</v>
      </c>
      <c r="D124" s="62">
        <v>4012</v>
      </c>
      <c r="E124" s="62">
        <v>1</v>
      </c>
      <c r="F124" s="62">
        <v>195</v>
      </c>
      <c r="G124" s="65">
        <v>12</v>
      </c>
      <c r="H124" s="99"/>
      <c r="I124" s="63">
        <v>246</v>
      </c>
      <c r="J124" s="62">
        <v>0</v>
      </c>
      <c r="K124" s="64">
        <v>0</v>
      </c>
      <c r="L124" s="63">
        <v>1195</v>
      </c>
      <c r="M124" s="62">
        <v>3</v>
      </c>
      <c r="N124" s="64">
        <v>2</v>
      </c>
      <c r="O124" s="63">
        <v>1563</v>
      </c>
      <c r="P124" s="62">
        <v>43</v>
      </c>
      <c r="Q124" s="64">
        <v>8</v>
      </c>
      <c r="R124" s="63">
        <v>741</v>
      </c>
      <c r="S124" s="62">
        <v>149</v>
      </c>
      <c r="T124" s="64">
        <v>2</v>
      </c>
      <c r="U124" s="63">
        <v>124</v>
      </c>
      <c r="V124" s="62">
        <v>0</v>
      </c>
      <c r="W124" s="64">
        <v>0</v>
      </c>
      <c r="X124" s="63">
        <v>642</v>
      </c>
      <c r="Y124" s="62">
        <v>3</v>
      </c>
      <c r="Z124" s="64">
        <v>2</v>
      </c>
      <c r="AA124" s="63">
        <v>859</v>
      </c>
      <c r="AB124" s="62">
        <v>31</v>
      </c>
      <c r="AC124" s="64">
        <v>6</v>
      </c>
      <c r="AD124" s="63">
        <v>415</v>
      </c>
      <c r="AE124" s="62">
        <v>98</v>
      </c>
      <c r="AF124" s="64">
        <v>2</v>
      </c>
      <c r="AG124" s="63">
        <v>122</v>
      </c>
      <c r="AH124" s="62">
        <v>0</v>
      </c>
      <c r="AI124" s="64">
        <v>0</v>
      </c>
      <c r="AJ124" s="63">
        <v>553</v>
      </c>
      <c r="AK124" s="62">
        <v>0</v>
      </c>
      <c r="AL124" s="64">
        <v>0</v>
      </c>
      <c r="AM124" s="63">
        <v>703</v>
      </c>
      <c r="AN124" s="62">
        <v>12</v>
      </c>
      <c r="AO124" s="64">
        <v>2</v>
      </c>
      <c r="AP124" s="63">
        <v>326</v>
      </c>
      <c r="AQ124" s="62">
        <v>51</v>
      </c>
      <c r="AR124" s="64">
        <v>0</v>
      </c>
      <c r="AS124" s="62">
        <v>413760</v>
      </c>
      <c r="AT124" s="62"/>
      <c r="AU124" s="62">
        <v>3</v>
      </c>
      <c r="AV124" s="62"/>
      <c r="AW124" s="62"/>
      <c r="AX124" s="62"/>
      <c r="AY124" s="62" t="str">
        <f t="shared" si="2"/>
        <v>2020-W30</v>
      </c>
      <c r="AZ124" s="65">
        <f t="shared" si="3"/>
        <v>1</v>
      </c>
      <c r="BA124" s="65">
        <v>124</v>
      </c>
      <c r="BB124" s="99"/>
      <c r="BC124" s="65"/>
      <c r="BD124" s="65"/>
      <c r="BE124" s="65"/>
      <c r="BF124" s="99"/>
      <c r="BG124" s="99"/>
      <c r="BH124" s="65"/>
      <c r="BI124" s="65"/>
      <c r="BJ124" s="65"/>
      <c r="BK124" s="65"/>
      <c r="BL124" s="65"/>
      <c r="BM124" s="65"/>
      <c r="BN124" s="65"/>
      <c r="BO124" s="65"/>
    </row>
    <row r="125" spans="1:78" x14ac:dyDescent="0.3">
      <c r="A125" s="37">
        <v>44033</v>
      </c>
      <c r="B125" s="38">
        <v>36</v>
      </c>
      <c r="C125" s="38">
        <v>2</v>
      </c>
      <c r="D125" s="38">
        <v>4048</v>
      </c>
      <c r="E125" s="38">
        <v>2</v>
      </c>
      <c r="F125" s="38">
        <v>197</v>
      </c>
      <c r="G125" s="48">
        <v>10</v>
      </c>
      <c r="I125" s="39">
        <v>247</v>
      </c>
      <c r="J125" s="40">
        <v>0</v>
      </c>
      <c r="K125" s="41">
        <v>0</v>
      </c>
      <c r="L125" s="42">
        <v>1204</v>
      </c>
      <c r="M125" s="43">
        <v>3</v>
      </c>
      <c r="N125" s="44">
        <v>1</v>
      </c>
      <c r="O125" s="45">
        <v>1576</v>
      </c>
      <c r="P125" s="46">
        <v>43</v>
      </c>
      <c r="Q125" s="47">
        <v>8</v>
      </c>
      <c r="R125" s="42">
        <v>754</v>
      </c>
      <c r="S125" s="43">
        <v>151</v>
      </c>
      <c r="T125" s="44">
        <v>1</v>
      </c>
      <c r="U125" s="39">
        <v>125</v>
      </c>
      <c r="V125" s="40">
        <v>0</v>
      </c>
      <c r="W125" s="41">
        <v>0</v>
      </c>
      <c r="X125" s="42">
        <v>646</v>
      </c>
      <c r="Y125" s="43">
        <v>3</v>
      </c>
      <c r="Z125" s="44">
        <v>1</v>
      </c>
      <c r="AA125" s="45">
        <v>863</v>
      </c>
      <c r="AB125" s="46">
        <v>31</v>
      </c>
      <c r="AC125" s="47">
        <v>6</v>
      </c>
      <c r="AD125" s="42">
        <v>420</v>
      </c>
      <c r="AE125" s="43">
        <v>99</v>
      </c>
      <c r="AF125" s="44">
        <v>1</v>
      </c>
      <c r="AG125" s="39">
        <v>122</v>
      </c>
      <c r="AH125" s="40">
        <v>0</v>
      </c>
      <c r="AI125" s="41">
        <v>0</v>
      </c>
      <c r="AJ125" s="42">
        <v>558</v>
      </c>
      <c r="AK125" s="43">
        <v>0</v>
      </c>
      <c r="AL125" s="44">
        <v>0</v>
      </c>
      <c r="AM125" s="45">
        <v>712</v>
      </c>
      <c r="AN125" s="46">
        <v>12</v>
      </c>
      <c r="AO125" s="47">
        <v>2</v>
      </c>
      <c r="AP125" s="42">
        <v>334</v>
      </c>
      <c r="AQ125" s="43">
        <v>52</v>
      </c>
      <c r="AR125" s="44">
        <v>0</v>
      </c>
      <c r="AS125" s="38">
        <v>419906</v>
      </c>
      <c r="AU125" s="38">
        <v>3</v>
      </c>
      <c r="AV125" s="38">
        <v>50105</v>
      </c>
      <c r="AW125" s="38">
        <v>103</v>
      </c>
      <c r="AY125" s="38" t="str">
        <f t="shared" si="2"/>
        <v>2020-W30</v>
      </c>
      <c r="AZ125" s="48">
        <f t="shared" si="3"/>
        <v>2</v>
      </c>
      <c r="BA125" s="48">
        <v>124</v>
      </c>
    </row>
    <row r="126" spans="1:78" x14ac:dyDescent="0.3">
      <c r="A126" s="37">
        <v>44034</v>
      </c>
      <c r="B126" s="38">
        <v>32</v>
      </c>
      <c r="C126" s="38">
        <v>9</v>
      </c>
      <c r="D126" s="38">
        <v>4077</v>
      </c>
      <c r="E126" s="38">
        <v>3</v>
      </c>
      <c r="F126" s="38">
        <v>200</v>
      </c>
      <c r="G126" s="48">
        <v>10</v>
      </c>
      <c r="I126" s="39">
        <v>251</v>
      </c>
      <c r="J126" s="40">
        <v>0</v>
      </c>
      <c r="K126" s="41">
        <v>0</v>
      </c>
      <c r="L126" s="42">
        <v>1208</v>
      </c>
      <c r="M126" s="43">
        <v>3</v>
      </c>
      <c r="N126" s="44">
        <v>1</v>
      </c>
      <c r="O126" s="45">
        <v>1593</v>
      </c>
      <c r="P126" s="46">
        <v>43</v>
      </c>
      <c r="Q126" s="47">
        <v>6</v>
      </c>
      <c r="R126" s="42">
        <v>759</v>
      </c>
      <c r="S126" s="43">
        <v>154</v>
      </c>
      <c r="T126" s="44">
        <v>3</v>
      </c>
      <c r="U126" s="39">
        <v>125</v>
      </c>
      <c r="V126" s="40">
        <v>0</v>
      </c>
      <c r="W126" s="41">
        <v>0</v>
      </c>
      <c r="X126" s="42">
        <v>648</v>
      </c>
      <c r="Y126" s="43">
        <v>3</v>
      </c>
      <c r="Z126" s="44">
        <v>1</v>
      </c>
      <c r="AA126" s="45">
        <v>870</v>
      </c>
      <c r="AB126" s="46">
        <v>31</v>
      </c>
      <c r="AC126" s="47">
        <v>5</v>
      </c>
      <c r="AD126" s="42">
        <v>422</v>
      </c>
      <c r="AE126" s="43">
        <v>101</v>
      </c>
      <c r="AF126" s="44">
        <v>2</v>
      </c>
      <c r="AG126" s="39">
        <v>126</v>
      </c>
      <c r="AH126" s="40">
        <v>0</v>
      </c>
      <c r="AI126" s="41">
        <v>0</v>
      </c>
      <c r="AJ126" s="42">
        <v>560</v>
      </c>
      <c r="AK126" s="43">
        <v>0</v>
      </c>
      <c r="AL126" s="44">
        <v>0</v>
      </c>
      <c r="AM126" s="45">
        <v>722</v>
      </c>
      <c r="AN126" s="46">
        <v>12</v>
      </c>
      <c r="AO126" s="47">
        <v>1</v>
      </c>
      <c r="AP126" s="42">
        <v>337</v>
      </c>
      <c r="AQ126" s="43">
        <v>53</v>
      </c>
      <c r="AR126" s="44">
        <v>1</v>
      </c>
      <c r="AS126" s="38">
        <v>424675</v>
      </c>
      <c r="AU126" s="38">
        <v>5</v>
      </c>
      <c r="AY126" s="38" t="str">
        <f t="shared" si="2"/>
        <v>2020-W30</v>
      </c>
      <c r="AZ126" s="48">
        <f t="shared" si="3"/>
        <v>3</v>
      </c>
      <c r="BA126" s="48">
        <v>124</v>
      </c>
    </row>
    <row r="127" spans="1:78" x14ac:dyDescent="0.3">
      <c r="A127" s="37">
        <v>44035</v>
      </c>
      <c r="B127" s="38">
        <v>33</v>
      </c>
      <c r="C127" s="38">
        <v>10</v>
      </c>
      <c r="D127" s="38">
        <v>4110</v>
      </c>
      <c r="E127" s="38">
        <v>1</v>
      </c>
      <c r="F127" s="38">
        <v>201</v>
      </c>
      <c r="G127" s="48">
        <v>8</v>
      </c>
      <c r="I127" s="39">
        <v>253</v>
      </c>
      <c r="J127" s="40">
        <v>0</v>
      </c>
      <c r="K127" s="41">
        <v>0</v>
      </c>
      <c r="L127" s="42">
        <v>1216</v>
      </c>
      <c r="M127" s="43">
        <v>3</v>
      </c>
      <c r="N127" s="44">
        <v>1</v>
      </c>
      <c r="O127" s="45">
        <v>1609</v>
      </c>
      <c r="P127" s="46">
        <v>43</v>
      </c>
      <c r="Q127" s="47">
        <v>5</v>
      </c>
      <c r="R127" s="42">
        <v>768</v>
      </c>
      <c r="S127" s="43">
        <v>155</v>
      </c>
      <c r="T127" s="44">
        <v>2</v>
      </c>
      <c r="U127" s="39">
        <v>127</v>
      </c>
      <c r="V127" s="40">
        <v>0</v>
      </c>
      <c r="W127" s="41">
        <v>0</v>
      </c>
      <c r="X127" s="42">
        <v>654</v>
      </c>
      <c r="Y127" s="43">
        <v>3</v>
      </c>
      <c r="Z127" s="44">
        <v>1</v>
      </c>
      <c r="AA127" s="45">
        <v>880</v>
      </c>
      <c r="AB127" s="46">
        <v>31</v>
      </c>
      <c r="AC127" s="47">
        <v>4</v>
      </c>
      <c r="AD127" s="42">
        <v>426</v>
      </c>
      <c r="AE127" s="43">
        <v>101</v>
      </c>
      <c r="AF127" s="44">
        <v>2</v>
      </c>
      <c r="AG127" s="39">
        <v>126</v>
      </c>
      <c r="AH127" s="40">
        <v>0</v>
      </c>
      <c r="AI127" s="41">
        <v>0</v>
      </c>
      <c r="AJ127" s="42">
        <v>562</v>
      </c>
      <c r="AK127" s="43">
        <v>0</v>
      </c>
      <c r="AL127" s="44">
        <v>0</v>
      </c>
      <c r="AM127" s="45">
        <v>728</v>
      </c>
      <c r="AN127" s="46">
        <v>12</v>
      </c>
      <c r="AO127" s="47">
        <v>1</v>
      </c>
      <c r="AP127" s="42">
        <v>342</v>
      </c>
      <c r="AQ127" s="43">
        <v>54</v>
      </c>
      <c r="AR127" s="44">
        <v>0</v>
      </c>
      <c r="AS127" s="38">
        <v>430864</v>
      </c>
      <c r="AU127" s="38">
        <v>5</v>
      </c>
      <c r="AY127" s="38" t="str">
        <f t="shared" si="2"/>
        <v>2020-W30</v>
      </c>
      <c r="AZ127" s="48">
        <f t="shared" si="3"/>
        <v>4</v>
      </c>
      <c r="BA127" s="48">
        <v>125</v>
      </c>
    </row>
    <row r="128" spans="1:78" x14ac:dyDescent="0.3">
      <c r="A128" s="37">
        <v>44036</v>
      </c>
      <c r="B128" s="38">
        <v>26</v>
      </c>
      <c r="C128" s="38">
        <v>6</v>
      </c>
      <c r="D128" s="38">
        <v>4135</v>
      </c>
      <c r="F128" s="38">
        <v>201</v>
      </c>
      <c r="G128" s="48">
        <v>8</v>
      </c>
      <c r="I128" s="39">
        <v>253</v>
      </c>
      <c r="J128" s="40">
        <v>0</v>
      </c>
      <c r="K128" s="41">
        <v>0</v>
      </c>
      <c r="L128" s="42">
        <v>1225</v>
      </c>
      <c r="M128" s="43">
        <v>3</v>
      </c>
      <c r="N128" s="44">
        <v>1</v>
      </c>
      <c r="O128" s="45">
        <v>1622</v>
      </c>
      <c r="P128" s="46">
        <v>42</v>
      </c>
      <c r="Q128" s="47">
        <v>5</v>
      </c>
      <c r="R128" s="42">
        <v>771</v>
      </c>
      <c r="S128" s="43">
        <v>155</v>
      </c>
      <c r="T128" s="44">
        <v>2</v>
      </c>
      <c r="U128" s="39">
        <v>127</v>
      </c>
      <c r="V128" s="40">
        <v>0</v>
      </c>
      <c r="W128" s="41">
        <v>0</v>
      </c>
      <c r="X128" s="42">
        <v>659</v>
      </c>
      <c r="Y128" s="43">
        <v>3</v>
      </c>
      <c r="Z128" s="44">
        <v>1</v>
      </c>
      <c r="AA128" s="45">
        <v>889</v>
      </c>
      <c r="AB128" s="46">
        <v>31</v>
      </c>
      <c r="AC128" s="47">
        <v>4</v>
      </c>
      <c r="AD128" s="42">
        <v>428</v>
      </c>
      <c r="AE128" s="43">
        <v>101</v>
      </c>
      <c r="AF128" s="44">
        <v>2</v>
      </c>
      <c r="AG128" s="39">
        <v>126</v>
      </c>
      <c r="AH128" s="40">
        <v>0</v>
      </c>
      <c r="AI128" s="41">
        <v>0</v>
      </c>
      <c r="AJ128" s="42">
        <v>566</v>
      </c>
      <c r="AK128" s="43">
        <v>0</v>
      </c>
      <c r="AL128" s="44">
        <v>0</v>
      </c>
      <c r="AM128" s="45">
        <v>732</v>
      </c>
      <c r="AN128" s="46">
        <v>12</v>
      </c>
      <c r="AO128" s="47">
        <v>1</v>
      </c>
      <c r="AP128" s="42">
        <v>343</v>
      </c>
      <c r="AQ128" s="43">
        <v>51</v>
      </c>
      <c r="AR128" s="44">
        <v>0</v>
      </c>
      <c r="AS128" s="38">
        <v>436510</v>
      </c>
      <c r="AU128" s="38">
        <v>4</v>
      </c>
      <c r="AY128" s="38" t="str">
        <f t="shared" si="2"/>
        <v>2020-W30</v>
      </c>
      <c r="AZ128" s="48">
        <f t="shared" si="3"/>
        <v>5</v>
      </c>
      <c r="BA128" s="48">
        <v>127</v>
      </c>
    </row>
    <row r="129" spans="1:78" x14ac:dyDescent="0.3">
      <c r="A129" s="37">
        <v>44037</v>
      </c>
      <c r="B129" s="38">
        <v>31</v>
      </c>
      <c r="C129" s="38">
        <v>8</v>
      </c>
      <c r="D129" s="38">
        <v>4166</v>
      </c>
      <c r="F129" s="38">
        <v>201</v>
      </c>
      <c r="G129" s="48">
        <v>10</v>
      </c>
      <c r="I129" s="39">
        <v>253</v>
      </c>
      <c r="J129" s="40">
        <v>0</v>
      </c>
      <c r="K129" s="41">
        <v>0</v>
      </c>
      <c r="L129" s="42">
        <v>1236</v>
      </c>
      <c r="M129" s="43">
        <v>3</v>
      </c>
      <c r="N129" s="44">
        <v>1</v>
      </c>
      <c r="O129" s="45">
        <v>1637</v>
      </c>
      <c r="P129" s="46">
        <v>43</v>
      </c>
      <c r="Q129" s="47">
        <v>5</v>
      </c>
      <c r="R129" s="42">
        <v>773</v>
      </c>
      <c r="S129" s="43">
        <v>155</v>
      </c>
      <c r="T129" s="44">
        <v>4</v>
      </c>
      <c r="U129" s="39">
        <v>127</v>
      </c>
      <c r="V129" s="40">
        <v>0</v>
      </c>
      <c r="W129" s="41">
        <v>0</v>
      </c>
      <c r="X129" s="42">
        <v>663</v>
      </c>
      <c r="Y129" s="43">
        <v>3</v>
      </c>
      <c r="Z129" s="44">
        <v>1</v>
      </c>
      <c r="AA129" s="45">
        <v>901</v>
      </c>
      <c r="AB129" s="46">
        <v>31</v>
      </c>
      <c r="AC129" s="47">
        <v>4</v>
      </c>
      <c r="AD129" s="42">
        <v>429</v>
      </c>
      <c r="AE129" s="43">
        <v>101</v>
      </c>
      <c r="AF129" s="44">
        <v>3</v>
      </c>
      <c r="AG129" s="39">
        <v>126</v>
      </c>
      <c r="AH129" s="40">
        <v>0</v>
      </c>
      <c r="AI129" s="41">
        <v>0</v>
      </c>
      <c r="AJ129" s="42">
        <v>573</v>
      </c>
      <c r="AK129" s="43">
        <v>0</v>
      </c>
      <c r="AL129" s="44">
        <v>0</v>
      </c>
      <c r="AM129" s="45">
        <v>735</v>
      </c>
      <c r="AN129" s="46">
        <v>12</v>
      </c>
      <c r="AO129" s="47">
        <v>1</v>
      </c>
      <c r="AP129" s="42">
        <v>344</v>
      </c>
      <c r="AQ129" s="43">
        <v>54</v>
      </c>
      <c r="AR129" s="44">
        <v>1</v>
      </c>
      <c r="AS129" s="38">
        <v>440156</v>
      </c>
      <c r="AU129" s="38">
        <v>3</v>
      </c>
      <c r="AY129" s="38" t="str">
        <f t="shared" si="2"/>
        <v>2020-W30</v>
      </c>
      <c r="AZ129" s="48">
        <f t="shared" si="3"/>
        <v>6</v>
      </c>
      <c r="BA129" s="48">
        <v>127</v>
      </c>
    </row>
    <row r="130" spans="1:78" ht="12.5" thickBot="1" x14ac:dyDescent="0.35">
      <c r="A130" s="37">
        <v>44038</v>
      </c>
      <c r="B130" s="51">
        <v>27</v>
      </c>
      <c r="C130" s="51">
        <v>4</v>
      </c>
      <c r="D130" s="51">
        <v>4193</v>
      </c>
      <c r="E130" s="51">
        <v>1</v>
      </c>
      <c r="F130" s="51">
        <v>202</v>
      </c>
      <c r="G130" s="61">
        <v>9</v>
      </c>
      <c r="H130" s="134"/>
      <c r="I130" s="52">
        <v>255</v>
      </c>
      <c r="J130" s="53">
        <v>0</v>
      </c>
      <c r="K130" s="54">
        <v>0</v>
      </c>
      <c r="L130" s="55">
        <v>1243</v>
      </c>
      <c r="M130" s="56">
        <v>3</v>
      </c>
      <c r="N130" s="57">
        <v>1</v>
      </c>
      <c r="O130" s="58">
        <v>1648</v>
      </c>
      <c r="P130" s="59">
        <v>44</v>
      </c>
      <c r="Q130" s="59">
        <v>4</v>
      </c>
      <c r="R130" s="66">
        <v>779</v>
      </c>
      <c r="S130" s="56">
        <v>155</v>
      </c>
      <c r="T130" s="57">
        <v>4</v>
      </c>
      <c r="U130" s="52">
        <v>128</v>
      </c>
      <c r="V130" s="53">
        <v>0</v>
      </c>
      <c r="W130" s="54">
        <v>0</v>
      </c>
      <c r="X130" s="55">
        <v>666</v>
      </c>
      <c r="Y130" s="56">
        <v>3</v>
      </c>
      <c r="Z130" s="57">
        <v>1</v>
      </c>
      <c r="AA130" s="58">
        <v>907</v>
      </c>
      <c r="AB130" s="59">
        <v>32</v>
      </c>
      <c r="AC130" s="60">
        <v>3</v>
      </c>
      <c r="AD130" s="55">
        <v>434</v>
      </c>
      <c r="AE130" s="56">
        <v>101</v>
      </c>
      <c r="AF130" s="57">
        <v>3</v>
      </c>
      <c r="AG130" s="52">
        <v>127</v>
      </c>
      <c r="AH130" s="53">
        <v>0</v>
      </c>
      <c r="AI130" s="54">
        <v>0</v>
      </c>
      <c r="AJ130" s="55">
        <v>577</v>
      </c>
      <c r="AK130" s="56">
        <v>0</v>
      </c>
      <c r="AL130" s="57">
        <v>0</v>
      </c>
      <c r="AM130" s="58">
        <v>740</v>
      </c>
      <c r="AN130" s="59">
        <v>12</v>
      </c>
      <c r="AO130" s="60">
        <v>1</v>
      </c>
      <c r="AP130" s="55">
        <v>345</v>
      </c>
      <c r="AQ130" s="56">
        <v>54</v>
      </c>
      <c r="AR130" s="57">
        <v>1</v>
      </c>
      <c r="AS130" s="51">
        <v>447685</v>
      </c>
      <c r="AT130" s="51"/>
      <c r="AU130" s="51">
        <v>4</v>
      </c>
      <c r="AV130" s="51"/>
      <c r="AW130" s="51"/>
      <c r="AX130" s="51"/>
      <c r="AY130" s="51" t="str">
        <f t="shared" si="2"/>
        <v>2020-W30</v>
      </c>
      <c r="AZ130" s="61">
        <f t="shared" si="3"/>
        <v>7</v>
      </c>
      <c r="BA130" s="61">
        <v>127</v>
      </c>
      <c r="BB130" s="134">
        <v>68</v>
      </c>
      <c r="BI130" s="50">
        <f>(S130-S123)/(F130-F123)</f>
        <v>0.875</v>
      </c>
      <c r="BJ130" s="38">
        <f>SUM(E124:E130)*1000000/10718565</f>
        <v>0.74636856706098254</v>
      </c>
      <c r="BK130" s="50">
        <f>(D130-D123)/(AS130+AT130-AS123-AT123)</f>
        <v>5.0380562853815109E-3</v>
      </c>
      <c r="BL130" s="97">
        <f>(I130-I123)/(I130+L130+O130+R130-I123-L123-O123-R123)</f>
        <v>5.3763440860215055E-2</v>
      </c>
      <c r="BM130" s="97">
        <f>(L130-L123)/(I130+L130+O130+R130-I123-L123-O123-R123)</f>
        <v>0.26881720430107525</v>
      </c>
      <c r="BN130" s="97">
        <f>(O130-O123)/(I130+L130+O130+R130-I123-L123-O123-R123)</f>
        <v>0.4731182795698925</v>
      </c>
      <c r="BO130" s="97">
        <f>(R130-R123)/(I130+L130+O130+R130-I123-L123-O123-R123)</f>
        <v>0.20430107526881722</v>
      </c>
      <c r="BP130" s="97">
        <f>AVERAGE(K124:K130)/AVERAGE(G124:G130)</f>
        <v>0</v>
      </c>
      <c r="BQ130" s="97">
        <f>AVERAGE(N124:N130)/AVERAGE(G124:G130)</f>
        <v>0.11940298507462686</v>
      </c>
      <c r="BR130" s="97">
        <f>AVERAGE(Q124:Q130)/AVERAGE(G124:G130)</f>
        <v>0.61194029850746268</v>
      </c>
      <c r="BS130" s="97">
        <f>AVERAGE(T124:T130)/AVERAGE(G124:G130)</f>
        <v>0.2686567164179105</v>
      </c>
      <c r="BT130" s="97">
        <f>(J130-J123)/(J130+M130+P130+S130-S123-P123-M123-J123)</f>
        <v>0</v>
      </c>
      <c r="BU130" s="97">
        <f>(M130-M123)/(J130+M130+P130+S130-S123-P123-M123-J123)</f>
        <v>0</v>
      </c>
      <c r="BV130" s="97">
        <f>(P130-P123)/(J130+M130+P130+S130-S123-P123-M123-J123)</f>
        <v>0.125</v>
      </c>
      <c r="BW130" s="97">
        <f>(S130-S123)/(J130+M130+P130+S130-S123-P123-M123-J123)</f>
        <v>0.875</v>
      </c>
      <c r="BX130" s="48">
        <f>SUM(BB124:BB130)</f>
        <v>68</v>
      </c>
      <c r="BY130" s="38">
        <f>F130-F123</f>
        <v>8</v>
      </c>
      <c r="BZ130" s="50">
        <f>BY130/BX123</f>
        <v>0.42105263157894735</v>
      </c>
    </row>
    <row r="131" spans="1:78" x14ac:dyDescent="0.3">
      <c r="A131" s="93">
        <v>44039</v>
      </c>
      <c r="B131" s="62">
        <v>35</v>
      </c>
      <c r="C131" s="62">
        <v>4</v>
      </c>
      <c r="D131" s="62">
        <v>4227</v>
      </c>
      <c r="E131" s="62"/>
      <c r="F131" s="62">
        <v>202</v>
      </c>
      <c r="G131" s="65">
        <v>9</v>
      </c>
      <c r="H131" s="99"/>
      <c r="I131" s="63">
        <v>260</v>
      </c>
      <c r="J131" s="62">
        <v>0</v>
      </c>
      <c r="K131" s="64">
        <v>0</v>
      </c>
      <c r="L131" s="63">
        <v>1249</v>
      </c>
      <c r="M131" s="62">
        <v>3</v>
      </c>
      <c r="N131" s="64">
        <v>1</v>
      </c>
      <c r="O131" s="63">
        <v>1666</v>
      </c>
      <c r="P131" s="62">
        <v>44</v>
      </c>
      <c r="Q131" s="64">
        <v>5</v>
      </c>
      <c r="R131" s="63">
        <v>781</v>
      </c>
      <c r="S131" s="62">
        <v>155</v>
      </c>
      <c r="T131" s="64">
        <v>3</v>
      </c>
      <c r="U131" s="63">
        <v>131</v>
      </c>
      <c r="V131" s="62">
        <v>0</v>
      </c>
      <c r="W131" s="64">
        <v>0</v>
      </c>
      <c r="X131" s="63">
        <v>668</v>
      </c>
      <c r="Y131" s="62">
        <v>3</v>
      </c>
      <c r="Z131" s="64">
        <v>1</v>
      </c>
      <c r="AA131" s="63">
        <v>915</v>
      </c>
      <c r="AB131" s="62">
        <v>32</v>
      </c>
      <c r="AC131" s="64">
        <v>4</v>
      </c>
      <c r="AD131" s="63">
        <v>436</v>
      </c>
      <c r="AE131" s="62">
        <v>101</v>
      </c>
      <c r="AF131" s="64">
        <v>2</v>
      </c>
      <c r="AG131" s="63">
        <v>129</v>
      </c>
      <c r="AH131" s="62">
        <v>0</v>
      </c>
      <c r="AI131" s="64">
        <v>0</v>
      </c>
      <c r="AJ131" s="63">
        <v>581</v>
      </c>
      <c r="AK131" s="62">
        <v>0</v>
      </c>
      <c r="AL131" s="64">
        <v>0</v>
      </c>
      <c r="AM131" s="63">
        <v>750</v>
      </c>
      <c r="AN131" s="62">
        <v>12</v>
      </c>
      <c r="AO131" s="64">
        <v>1</v>
      </c>
      <c r="AP131" s="63">
        <v>345</v>
      </c>
      <c r="AQ131" s="62">
        <v>54</v>
      </c>
      <c r="AR131" s="64">
        <v>1</v>
      </c>
      <c r="AS131" s="62">
        <v>451317</v>
      </c>
      <c r="AT131" s="62"/>
      <c r="AU131" s="62">
        <v>5</v>
      </c>
      <c r="AV131" s="62"/>
      <c r="AW131" s="62"/>
      <c r="AX131" s="62"/>
      <c r="AY131" s="62" t="str">
        <f t="shared" si="2"/>
        <v>2020-W31</v>
      </c>
      <c r="AZ131" s="65">
        <f t="shared" si="3"/>
        <v>1</v>
      </c>
      <c r="BA131" s="65">
        <v>127</v>
      </c>
      <c r="BB131" s="99"/>
      <c r="BC131" s="65"/>
      <c r="BD131" s="65"/>
      <c r="BE131" s="65"/>
      <c r="BF131" s="99"/>
      <c r="BG131" s="99"/>
      <c r="BH131" s="65"/>
      <c r="BI131" s="65"/>
      <c r="BJ131" s="65"/>
      <c r="BK131" s="65"/>
      <c r="BL131" s="65"/>
      <c r="BM131" s="65"/>
      <c r="BN131" s="65"/>
      <c r="BO131" s="65"/>
    </row>
    <row r="132" spans="1:78" x14ac:dyDescent="0.3">
      <c r="A132" s="37">
        <v>44040</v>
      </c>
      <c r="B132" s="38">
        <v>52</v>
      </c>
      <c r="C132" s="38">
        <v>7</v>
      </c>
      <c r="D132" s="38">
        <v>4279</v>
      </c>
      <c r="E132" s="38">
        <v>1</v>
      </c>
      <c r="F132" s="38">
        <v>203</v>
      </c>
      <c r="G132" s="48">
        <v>8</v>
      </c>
      <c r="I132" s="39">
        <v>265</v>
      </c>
      <c r="J132" s="40">
        <v>0</v>
      </c>
      <c r="K132" s="41">
        <v>0</v>
      </c>
      <c r="L132" s="42">
        <v>1265</v>
      </c>
      <c r="M132" s="43">
        <v>3</v>
      </c>
      <c r="N132" s="44">
        <v>1</v>
      </c>
      <c r="O132" s="45">
        <v>1690</v>
      </c>
      <c r="P132" s="46">
        <v>44</v>
      </c>
      <c r="Q132" s="47">
        <v>5</v>
      </c>
      <c r="R132" s="42">
        <v>788</v>
      </c>
      <c r="S132" s="43">
        <v>156</v>
      </c>
      <c r="T132" s="44">
        <v>2</v>
      </c>
      <c r="U132" s="39">
        <v>131</v>
      </c>
      <c r="V132" s="40">
        <v>0</v>
      </c>
      <c r="W132" s="41">
        <v>0</v>
      </c>
      <c r="X132" s="42">
        <v>676</v>
      </c>
      <c r="Y132" s="43">
        <v>3</v>
      </c>
      <c r="Z132" s="44">
        <v>1</v>
      </c>
      <c r="AA132" s="45">
        <v>928</v>
      </c>
      <c r="AB132" s="46">
        <v>32</v>
      </c>
      <c r="AC132" s="47">
        <v>4</v>
      </c>
      <c r="AD132" s="42">
        <v>438</v>
      </c>
      <c r="AE132" s="43">
        <v>102</v>
      </c>
      <c r="AF132" s="44">
        <v>1</v>
      </c>
      <c r="AG132" s="39">
        <v>134</v>
      </c>
      <c r="AH132" s="40">
        <v>0</v>
      </c>
      <c r="AI132" s="41">
        <v>0</v>
      </c>
      <c r="AJ132" s="42">
        <v>589</v>
      </c>
      <c r="AK132" s="43">
        <v>0</v>
      </c>
      <c r="AL132" s="44">
        <v>0</v>
      </c>
      <c r="AM132" s="45">
        <v>761</v>
      </c>
      <c r="AN132" s="46">
        <v>12</v>
      </c>
      <c r="AO132" s="47">
        <v>1</v>
      </c>
      <c r="AP132" s="42">
        <v>350</v>
      </c>
      <c r="AQ132" s="43">
        <v>54</v>
      </c>
      <c r="AR132" s="44">
        <v>1</v>
      </c>
      <c r="AS132" s="38">
        <v>457540</v>
      </c>
      <c r="AU132" s="38">
        <v>4</v>
      </c>
      <c r="AY132" s="38" t="str">
        <f t="shared" si="2"/>
        <v>2020-W31</v>
      </c>
      <c r="AZ132" s="48">
        <f t="shared" si="3"/>
        <v>2</v>
      </c>
      <c r="BA132" s="48">
        <v>127</v>
      </c>
    </row>
    <row r="133" spans="1:78" x14ac:dyDescent="0.3">
      <c r="A133" s="37">
        <v>44041</v>
      </c>
      <c r="B133" s="80">
        <v>57</v>
      </c>
      <c r="C133" s="80">
        <v>10</v>
      </c>
      <c r="D133" s="80">
        <v>4336</v>
      </c>
      <c r="E133" s="80"/>
      <c r="F133" s="80">
        <v>203</v>
      </c>
      <c r="G133" s="82">
        <v>8</v>
      </c>
      <c r="H133" s="86"/>
      <c r="I133" s="83">
        <v>271</v>
      </c>
      <c r="J133" s="84">
        <v>0</v>
      </c>
      <c r="K133" s="85">
        <v>0</v>
      </c>
      <c r="L133" s="83">
        <v>1285</v>
      </c>
      <c r="M133" s="84">
        <v>3</v>
      </c>
      <c r="N133" s="85">
        <v>1</v>
      </c>
      <c r="O133" s="83">
        <v>1715</v>
      </c>
      <c r="P133" s="84">
        <v>44</v>
      </c>
      <c r="Q133" s="85">
        <v>5</v>
      </c>
      <c r="R133" s="83">
        <v>796</v>
      </c>
      <c r="S133" s="84">
        <v>156</v>
      </c>
      <c r="T133" s="85">
        <v>2</v>
      </c>
      <c r="U133" s="83">
        <v>134</v>
      </c>
      <c r="V133" s="84">
        <v>0</v>
      </c>
      <c r="W133" s="85">
        <v>0</v>
      </c>
      <c r="X133" s="83">
        <v>686</v>
      </c>
      <c r="Y133" s="84">
        <v>3</v>
      </c>
      <c r="Z133" s="85">
        <v>1</v>
      </c>
      <c r="AA133" s="83">
        <v>940</v>
      </c>
      <c r="AB133" s="84">
        <v>32</v>
      </c>
      <c r="AC133" s="85">
        <v>4</v>
      </c>
      <c r="AD133" s="83">
        <v>442</v>
      </c>
      <c r="AE133" s="84">
        <v>102</v>
      </c>
      <c r="AF133" s="85">
        <v>1</v>
      </c>
      <c r="AG133" s="83">
        <v>137</v>
      </c>
      <c r="AH133" s="84">
        <v>0</v>
      </c>
      <c r="AI133" s="85">
        <v>0</v>
      </c>
      <c r="AJ133" s="83">
        <v>599</v>
      </c>
      <c r="AK133" s="84">
        <v>0</v>
      </c>
      <c r="AL133" s="85">
        <v>0</v>
      </c>
      <c r="AM133" s="83">
        <v>774</v>
      </c>
      <c r="AN133" s="84">
        <v>12</v>
      </c>
      <c r="AO133" s="85">
        <v>1</v>
      </c>
      <c r="AP133" s="83">
        <v>354</v>
      </c>
      <c r="AQ133" s="84">
        <v>54</v>
      </c>
      <c r="AR133" s="85">
        <v>1</v>
      </c>
      <c r="AS133" s="80">
        <v>511429</v>
      </c>
      <c r="AU133" s="38">
        <v>3</v>
      </c>
      <c r="AY133" s="38" t="str">
        <f t="shared" si="2"/>
        <v>2020-W31</v>
      </c>
      <c r="AZ133" s="48">
        <f t="shared" si="3"/>
        <v>3</v>
      </c>
      <c r="BA133" s="48">
        <v>127</v>
      </c>
    </row>
    <row r="134" spans="1:78" x14ac:dyDescent="0.3">
      <c r="A134" s="37">
        <v>44042</v>
      </c>
      <c r="B134" s="38">
        <v>65</v>
      </c>
      <c r="C134" s="38">
        <v>17</v>
      </c>
      <c r="D134" s="38">
        <v>4401</v>
      </c>
      <c r="F134" s="38">
        <v>203</v>
      </c>
      <c r="G134" s="48">
        <v>7</v>
      </c>
      <c r="I134" s="39">
        <v>272</v>
      </c>
      <c r="J134" s="40">
        <v>0</v>
      </c>
      <c r="K134" s="41">
        <v>0</v>
      </c>
      <c r="L134" s="42">
        <v>1320</v>
      </c>
      <c r="M134" s="43">
        <v>3</v>
      </c>
      <c r="N134" s="44">
        <v>1</v>
      </c>
      <c r="O134" s="45">
        <v>1741</v>
      </c>
      <c r="P134" s="46">
        <v>44</v>
      </c>
      <c r="Q134" s="47">
        <v>5</v>
      </c>
      <c r="R134" s="42">
        <v>799</v>
      </c>
      <c r="S134" s="43">
        <v>156</v>
      </c>
      <c r="T134" s="44">
        <v>1</v>
      </c>
      <c r="U134" s="39">
        <v>135</v>
      </c>
      <c r="V134" s="40">
        <v>0</v>
      </c>
      <c r="W134" s="41">
        <v>0</v>
      </c>
      <c r="X134" s="42">
        <v>712</v>
      </c>
      <c r="Y134" s="43">
        <v>3</v>
      </c>
      <c r="Z134" s="44">
        <v>1</v>
      </c>
      <c r="AA134" s="45">
        <v>956</v>
      </c>
      <c r="AB134" s="46">
        <v>32</v>
      </c>
      <c r="AC134" s="47">
        <v>4</v>
      </c>
      <c r="AD134" s="42">
        <v>443</v>
      </c>
      <c r="AE134" s="43">
        <v>102</v>
      </c>
      <c r="AF134" s="44">
        <v>1</v>
      </c>
      <c r="AG134" s="39">
        <v>137</v>
      </c>
      <c r="AH134" s="40">
        <v>0</v>
      </c>
      <c r="AI134" s="41">
        <v>0</v>
      </c>
      <c r="AJ134" s="42">
        <v>608</v>
      </c>
      <c r="AK134" s="43">
        <v>0</v>
      </c>
      <c r="AL134" s="44">
        <v>0</v>
      </c>
      <c r="AM134" s="45">
        <v>784</v>
      </c>
      <c r="AN134" s="46">
        <v>12</v>
      </c>
      <c r="AO134" s="47">
        <v>1</v>
      </c>
      <c r="AP134" s="42">
        <v>356</v>
      </c>
      <c r="AQ134" s="43">
        <v>54</v>
      </c>
      <c r="AR134" s="44">
        <v>0</v>
      </c>
      <c r="AS134" s="38">
        <v>519887</v>
      </c>
      <c r="AU134" s="38">
        <v>17</v>
      </c>
      <c r="AY134" s="38" t="str">
        <f t="shared" si="2"/>
        <v>2020-W31</v>
      </c>
      <c r="AZ134" s="48">
        <f t="shared" si="3"/>
        <v>4</v>
      </c>
      <c r="BA134" s="48">
        <v>128</v>
      </c>
    </row>
    <row r="135" spans="1:78" x14ac:dyDescent="0.3">
      <c r="A135" s="37">
        <v>44043</v>
      </c>
      <c r="B135" s="38">
        <v>78</v>
      </c>
      <c r="C135" s="38">
        <v>10</v>
      </c>
      <c r="D135" s="38">
        <v>4477</v>
      </c>
      <c r="E135" s="38">
        <v>3</v>
      </c>
      <c r="F135" s="38">
        <v>206</v>
      </c>
      <c r="G135" s="48">
        <v>9</v>
      </c>
      <c r="I135" s="39">
        <v>276</v>
      </c>
      <c r="J135" s="40">
        <v>0</v>
      </c>
      <c r="K135" s="41">
        <v>0</v>
      </c>
      <c r="L135" s="42">
        <v>1359</v>
      </c>
      <c r="M135" s="43">
        <v>3</v>
      </c>
      <c r="N135" s="44">
        <v>1</v>
      </c>
      <c r="O135" s="45">
        <v>1757</v>
      </c>
      <c r="P135" s="46">
        <v>45</v>
      </c>
      <c r="Q135" s="47">
        <v>5</v>
      </c>
      <c r="R135" s="42">
        <v>803</v>
      </c>
      <c r="S135" s="43">
        <v>158</v>
      </c>
      <c r="T135" s="44">
        <v>3</v>
      </c>
      <c r="U135" s="39">
        <v>137</v>
      </c>
      <c r="V135" s="40">
        <v>0</v>
      </c>
      <c r="W135" s="41">
        <v>0</v>
      </c>
      <c r="X135" s="42">
        <v>736</v>
      </c>
      <c r="Y135" s="43">
        <v>3</v>
      </c>
      <c r="Z135" s="44">
        <v>1</v>
      </c>
      <c r="AA135" s="45">
        <v>966</v>
      </c>
      <c r="AB135" s="46">
        <v>33</v>
      </c>
      <c r="AC135" s="47">
        <v>4</v>
      </c>
      <c r="AD135" s="42">
        <v>447</v>
      </c>
      <c r="AE135" s="43">
        <v>104</v>
      </c>
      <c r="AF135" s="44">
        <v>2</v>
      </c>
      <c r="AG135" s="39">
        <v>139</v>
      </c>
      <c r="AH135" s="40">
        <v>0</v>
      </c>
      <c r="AI135" s="41">
        <v>0</v>
      </c>
      <c r="AJ135" s="42">
        <v>623</v>
      </c>
      <c r="AK135" s="43">
        <v>0</v>
      </c>
      <c r="AL135" s="44">
        <v>0</v>
      </c>
      <c r="AM135" s="45">
        <v>790</v>
      </c>
      <c r="AN135" s="46">
        <v>12</v>
      </c>
      <c r="AO135" s="47">
        <v>1</v>
      </c>
      <c r="AP135" s="42">
        <v>356</v>
      </c>
      <c r="AQ135" s="43">
        <v>54</v>
      </c>
      <c r="AR135" s="44">
        <v>1</v>
      </c>
      <c r="AS135" s="38">
        <v>529855</v>
      </c>
      <c r="AU135" s="38">
        <v>7</v>
      </c>
      <c r="AY135" s="38" t="str">
        <f t="shared" si="2"/>
        <v>2020-W31</v>
      </c>
      <c r="AZ135" s="48">
        <f t="shared" si="3"/>
        <v>5</v>
      </c>
      <c r="BA135" s="48">
        <v>127</v>
      </c>
    </row>
    <row r="136" spans="1:78" x14ac:dyDescent="0.3">
      <c r="A136" s="37">
        <v>44044</v>
      </c>
      <c r="B136" s="38">
        <v>110</v>
      </c>
      <c r="C136" s="38">
        <v>9</v>
      </c>
      <c r="D136" s="38">
        <v>4587</v>
      </c>
      <c r="F136" s="38">
        <v>206</v>
      </c>
      <c r="G136" s="48">
        <v>10</v>
      </c>
      <c r="I136" s="39">
        <v>279</v>
      </c>
      <c r="J136" s="40">
        <v>0</v>
      </c>
      <c r="K136" s="41">
        <v>0</v>
      </c>
      <c r="L136" s="42">
        <v>1415</v>
      </c>
      <c r="M136" s="43">
        <v>3</v>
      </c>
      <c r="N136" s="44">
        <v>1</v>
      </c>
      <c r="O136" s="45">
        <v>1799</v>
      </c>
      <c r="P136" s="46">
        <v>45</v>
      </c>
      <c r="Q136" s="47">
        <v>4</v>
      </c>
      <c r="R136" s="42">
        <v>806</v>
      </c>
      <c r="S136" s="43">
        <v>158</v>
      </c>
      <c r="T136" s="44">
        <v>4</v>
      </c>
      <c r="U136" s="39">
        <v>140</v>
      </c>
      <c r="V136" s="40">
        <v>0</v>
      </c>
      <c r="W136" s="41">
        <v>0</v>
      </c>
      <c r="X136" s="42">
        <v>769</v>
      </c>
      <c r="Y136" s="43">
        <v>3</v>
      </c>
      <c r="Z136" s="44">
        <v>1</v>
      </c>
      <c r="AA136" s="45">
        <v>985</v>
      </c>
      <c r="AB136" s="46">
        <v>33</v>
      </c>
      <c r="AC136" s="47">
        <v>3</v>
      </c>
      <c r="AD136" s="42">
        <v>450</v>
      </c>
      <c r="AE136" s="43">
        <v>104</v>
      </c>
      <c r="AF136" s="44">
        <v>3</v>
      </c>
      <c r="AG136" s="39">
        <v>139</v>
      </c>
      <c r="AH136" s="40">
        <v>0</v>
      </c>
      <c r="AI136" s="41">
        <v>0</v>
      </c>
      <c r="AJ136" s="42">
        <v>646</v>
      </c>
      <c r="AK136" s="43">
        <v>0</v>
      </c>
      <c r="AL136" s="44">
        <v>0</v>
      </c>
      <c r="AM136" s="45">
        <v>813</v>
      </c>
      <c r="AN136" s="46">
        <v>12</v>
      </c>
      <c r="AO136" s="47">
        <v>1</v>
      </c>
      <c r="AP136" s="42">
        <v>356</v>
      </c>
      <c r="AQ136" s="43">
        <v>54</v>
      </c>
      <c r="AR136" s="44">
        <v>1</v>
      </c>
      <c r="AS136" s="38">
        <v>539493</v>
      </c>
      <c r="AU136" s="38">
        <v>3</v>
      </c>
      <c r="AY136" s="38" t="str">
        <f t="shared" si="2"/>
        <v>2020-W31</v>
      </c>
      <c r="AZ136" s="48">
        <f t="shared" si="3"/>
        <v>6</v>
      </c>
      <c r="BA136" s="48">
        <v>128</v>
      </c>
    </row>
    <row r="137" spans="1:78" ht="12.5" thickBot="1" x14ac:dyDescent="0.35">
      <c r="A137" s="37">
        <v>44045</v>
      </c>
      <c r="B137" s="51">
        <v>75</v>
      </c>
      <c r="C137" s="51">
        <v>4</v>
      </c>
      <c r="D137" s="51">
        <v>4662</v>
      </c>
      <c r="E137" s="51">
        <v>2</v>
      </c>
      <c r="F137" s="51">
        <v>208</v>
      </c>
      <c r="G137" s="61">
        <v>12</v>
      </c>
      <c r="H137" s="134"/>
      <c r="I137" s="52">
        <v>288</v>
      </c>
      <c r="J137" s="53">
        <v>0</v>
      </c>
      <c r="K137" s="54">
        <v>0</v>
      </c>
      <c r="L137" s="55">
        <v>1452</v>
      </c>
      <c r="M137" s="56">
        <v>3</v>
      </c>
      <c r="N137" s="57">
        <v>1</v>
      </c>
      <c r="O137" s="58">
        <v>1823</v>
      </c>
      <c r="P137" s="59">
        <v>45</v>
      </c>
      <c r="Q137" s="59">
        <v>5</v>
      </c>
      <c r="R137" s="66">
        <v>814</v>
      </c>
      <c r="S137" s="56">
        <v>160</v>
      </c>
      <c r="T137" s="57">
        <v>6</v>
      </c>
      <c r="U137" s="52">
        <v>142</v>
      </c>
      <c r="V137" s="53">
        <v>0</v>
      </c>
      <c r="W137" s="54">
        <v>0</v>
      </c>
      <c r="X137" s="55">
        <v>791</v>
      </c>
      <c r="Y137" s="56">
        <v>3</v>
      </c>
      <c r="Z137" s="57">
        <v>1</v>
      </c>
      <c r="AA137" s="58">
        <v>996</v>
      </c>
      <c r="AB137" s="59">
        <v>33</v>
      </c>
      <c r="AC137" s="60">
        <v>4</v>
      </c>
      <c r="AD137" s="55">
        <v>455</v>
      </c>
      <c r="AE137" s="56">
        <v>105</v>
      </c>
      <c r="AF137" s="57">
        <v>5</v>
      </c>
      <c r="AG137" s="52">
        <v>146</v>
      </c>
      <c r="AH137" s="53">
        <v>0</v>
      </c>
      <c r="AI137" s="54">
        <v>0</v>
      </c>
      <c r="AJ137" s="55">
        <v>661</v>
      </c>
      <c r="AK137" s="56">
        <v>0</v>
      </c>
      <c r="AL137" s="57">
        <v>0</v>
      </c>
      <c r="AM137" s="58">
        <v>826</v>
      </c>
      <c r="AN137" s="59">
        <v>12</v>
      </c>
      <c r="AO137" s="60">
        <v>1</v>
      </c>
      <c r="AP137" s="55">
        <v>359</v>
      </c>
      <c r="AQ137" s="56">
        <v>55</v>
      </c>
      <c r="AR137" s="57">
        <v>1</v>
      </c>
      <c r="AS137" s="51">
        <v>545439</v>
      </c>
      <c r="AT137" s="51"/>
      <c r="AU137" s="51">
        <v>5</v>
      </c>
      <c r="AV137" s="51"/>
      <c r="AW137" s="51"/>
      <c r="AX137" s="51"/>
      <c r="AY137" s="51" t="str">
        <f t="shared" si="2"/>
        <v>2020-W31</v>
      </c>
      <c r="AZ137" s="61">
        <f t="shared" si="3"/>
        <v>7</v>
      </c>
      <c r="BA137" s="61">
        <v>128</v>
      </c>
      <c r="BB137" s="134">
        <v>106</v>
      </c>
      <c r="BI137" s="50">
        <f>(S137-S130)/(F137-F130)</f>
        <v>0.83333333333333337</v>
      </c>
      <c r="BJ137" s="38">
        <f>SUM(E131:E137)*1000000/10718565</f>
        <v>0.5597764252957369</v>
      </c>
      <c r="BK137" s="50">
        <f>(D137-D130)/(AS137+AT137-AS130-AT130)</f>
        <v>4.7977576365161529E-3</v>
      </c>
      <c r="BL137" s="97">
        <f>(I137-I130)/(I137+L137+O137+R137-I130-L130-O130-R130)</f>
        <v>7.3008849557522126E-2</v>
      </c>
      <c r="BM137" s="97">
        <f>(L137-L130)/(I137+L137+O137+R137-I130-L130-O130-R130)</f>
        <v>0.46238938053097345</v>
      </c>
      <c r="BN137" s="97">
        <f>(O137-O130)/(I137+L137+O137+R137-I130-L130-O130-R130)</f>
        <v>0.38716814159292035</v>
      </c>
      <c r="BO137" s="97">
        <f>(R137-R130)/(I137+L137+O137+R137-I130-L130-O130-R130)</f>
        <v>7.7433628318584066E-2</v>
      </c>
      <c r="BP137" s="97">
        <f>AVERAGE(K131:K137)/AVERAGE(G131:G137)</f>
        <v>0</v>
      </c>
      <c r="BQ137" s="97">
        <f>AVERAGE(N131:N137)/AVERAGE(G131:G137)</f>
        <v>0.1111111111111111</v>
      </c>
      <c r="BR137" s="97">
        <f>AVERAGE(Q131:Q137)/AVERAGE(G131:G137)</f>
        <v>0.53968253968253965</v>
      </c>
      <c r="BS137" s="97">
        <f>AVERAGE(T131:T137)/AVERAGE(G131:G137)</f>
        <v>0.33333333333333331</v>
      </c>
      <c r="BT137" s="97">
        <f>(J137-J130)/(J137+M137+P137+S137-S130-P130-M130-J130)</f>
        <v>0</v>
      </c>
      <c r="BU137" s="97">
        <f>(M137-M130)/(J137+M137+P137+S137-S130-P130-M130-J130)</f>
        <v>0</v>
      </c>
      <c r="BV137" s="97">
        <f>(P137-P130)/(J137+M137+P137+S137-S130-P130-M130-J130)</f>
        <v>0.16666666666666666</v>
      </c>
      <c r="BW137" s="97">
        <f>(S137-S130)/(J137+M137+P137+S137-S130-P130-M130-J130)</f>
        <v>0.83333333333333337</v>
      </c>
      <c r="BX137" s="48">
        <f>SUM(BB131:BB137)</f>
        <v>106</v>
      </c>
      <c r="BY137" s="38">
        <f>F137-F130</f>
        <v>6</v>
      </c>
      <c r="BZ137" s="50">
        <f>BY137/BX130</f>
        <v>8.8235294117647065E-2</v>
      </c>
    </row>
    <row r="138" spans="1:78" x14ac:dyDescent="0.3">
      <c r="A138" s="93">
        <v>44046</v>
      </c>
      <c r="B138" s="62">
        <v>77</v>
      </c>
      <c r="C138" s="62">
        <v>8</v>
      </c>
      <c r="D138" s="62">
        <v>4737</v>
      </c>
      <c r="E138" s="62">
        <v>1</v>
      </c>
      <c r="F138" s="62">
        <v>209</v>
      </c>
      <c r="G138" s="65">
        <v>13</v>
      </c>
      <c r="H138" s="99"/>
      <c r="I138" s="63">
        <v>294</v>
      </c>
      <c r="J138" s="62">
        <v>0</v>
      </c>
      <c r="K138" s="64">
        <v>0</v>
      </c>
      <c r="L138" s="63">
        <v>1481</v>
      </c>
      <c r="M138" s="62">
        <v>3</v>
      </c>
      <c r="N138" s="64">
        <v>1</v>
      </c>
      <c r="O138" s="63">
        <v>1845</v>
      </c>
      <c r="P138" s="62">
        <v>45</v>
      </c>
      <c r="Q138" s="64">
        <v>5</v>
      </c>
      <c r="R138" s="63">
        <v>820</v>
      </c>
      <c r="S138" s="62">
        <v>161</v>
      </c>
      <c r="T138" s="64">
        <v>7</v>
      </c>
      <c r="U138" s="63">
        <v>146</v>
      </c>
      <c r="V138" s="62">
        <v>0</v>
      </c>
      <c r="W138" s="64">
        <v>0</v>
      </c>
      <c r="X138" s="63">
        <v>807</v>
      </c>
      <c r="Y138" s="62">
        <v>3</v>
      </c>
      <c r="Z138" s="64">
        <v>1</v>
      </c>
      <c r="AA138" s="63">
        <v>1005</v>
      </c>
      <c r="AB138" s="62">
        <v>33</v>
      </c>
      <c r="AC138" s="64">
        <v>4</v>
      </c>
      <c r="AD138" s="63">
        <v>459</v>
      </c>
      <c r="AE138" s="62">
        <v>106</v>
      </c>
      <c r="AF138" s="64">
        <v>5</v>
      </c>
      <c r="AG138" s="63">
        <v>148</v>
      </c>
      <c r="AH138" s="62">
        <v>0</v>
      </c>
      <c r="AI138" s="64">
        <v>0</v>
      </c>
      <c r="AJ138" s="63">
        <v>674</v>
      </c>
      <c r="AK138" s="62">
        <v>0</v>
      </c>
      <c r="AL138" s="64">
        <v>0</v>
      </c>
      <c r="AM138" s="63">
        <v>839</v>
      </c>
      <c r="AN138" s="62">
        <v>12</v>
      </c>
      <c r="AO138" s="64">
        <v>1</v>
      </c>
      <c r="AP138" s="63">
        <v>361</v>
      </c>
      <c r="AQ138" s="62">
        <v>55</v>
      </c>
      <c r="AR138" s="64">
        <v>2</v>
      </c>
      <c r="AS138" s="62">
        <v>564856</v>
      </c>
      <c r="AT138" s="62"/>
      <c r="AU138" s="62">
        <v>2</v>
      </c>
      <c r="AV138" s="62"/>
      <c r="AW138" s="62"/>
      <c r="AX138" s="62"/>
      <c r="AY138" s="62" t="str">
        <f t="shared" si="2"/>
        <v>2020-W32</v>
      </c>
      <c r="AZ138" s="65">
        <f t="shared" si="3"/>
        <v>1</v>
      </c>
      <c r="BA138" s="65">
        <v>128</v>
      </c>
      <c r="BB138" s="99"/>
      <c r="BC138" s="65"/>
      <c r="BD138" s="65"/>
      <c r="BE138" s="65"/>
      <c r="BF138" s="99"/>
      <c r="BG138" s="99"/>
      <c r="BH138" s="65"/>
      <c r="BI138" s="65"/>
      <c r="BJ138" s="65"/>
      <c r="BK138" s="65"/>
      <c r="BL138" s="65"/>
      <c r="BM138" s="65"/>
      <c r="BN138" s="65"/>
      <c r="BO138" s="65"/>
    </row>
    <row r="139" spans="1:78" x14ac:dyDescent="0.3">
      <c r="A139" s="37">
        <v>44047</v>
      </c>
      <c r="B139" s="38">
        <v>121</v>
      </c>
      <c r="C139" s="38">
        <v>5</v>
      </c>
      <c r="D139" s="38">
        <v>4855</v>
      </c>
      <c r="F139" s="38">
        <v>209</v>
      </c>
      <c r="G139" s="48">
        <v>13</v>
      </c>
      <c r="I139" s="39">
        <v>303</v>
      </c>
      <c r="J139" s="40">
        <v>0</v>
      </c>
      <c r="K139" s="41">
        <v>0</v>
      </c>
      <c r="L139" s="42">
        <v>1548</v>
      </c>
      <c r="M139" s="43">
        <v>3</v>
      </c>
      <c r="N139" s="44">
        <v>1</v>
      </c>
      <c r="O139" s="45">
        <v>1890</v>
      </c>
      <c r="P139" s="46">
        <v>45</v>
      </c>
      <c r="Q139" s="47">
        <v>4</v>
      </c>
      <c r="R139" s="42">
        <v>834</v>
      </c>
      <c r="S139" s="43">
        <v>161</v>
      </c>
      <c r="T139" s="44">
        <v>8</v>
      </c>
      <c r="U139" s="39">
        <v>150</v>
      </c>
      <c r="V139" s="40">
        <v>0</v>
      </c>
      <c r="W139" s="41">
        <v>0</v>
      </c>
      <c r="X139" s="42">
        <v>841</v>
      </c>
      <c r="Y139" s="43">
        <v>3</v>
      </c>
      <c r="Z139" s="44">
        <v>1</v>
      </c>
      <c r="AA139" s="45">
        <v>1030</v>
      </c>
      <c r="AB139" s="46">
        <v>33</v>
      </c>
      <c r="AC139" s="47">
        <v>4</v>
      </c>
      <c r="AD139" s="42">
        <v>464</v>
      </c>
      <c r="AE139" s="43">
        <v>106</v>
      </c>
      <c r="AF139" s="44">
        <v>5</v>
      </c>
      <c r="AG139" s="39">
        <v>153</v>
      </c>
      <c r="AH139" s="40">
        <v>0</v>
      </c>
      <c r="AI139" s="41">
        <v>0</v>
      </c>
      <c r="AJ139" s="42">
        <v>707</v>
      </c>
      <c r="AK139" s="43">
        <v>0</v>
      </c>
      <c r="AL139" s="44">
        <v>0</v>
      </c>
      <c r="AM139" s="45">
        <v>858</v>
      </c>
      <c r="AN139" s="46">
        <v>12</v>
      </c>
      <c r="AO139" s="47">
        <v>0</v>
      </c>
      <c r="AP139" s="42">
        <v>370</v>
      </c>
      <c r="AQ139" s="43">
        <v>55</v>
      </c>
      <c r="AR139" s="44">
        <v>3</v>
      </c>
      <c r="AS139" s="38">
        <v>599709</v>
      </c>
      <c r="AU139" s="38">
        <v>7</v>
      </c>
      <c r="AY139" s="38" t="str">
        <f t="shared" si="2"/>
        <v>2020-W32</v>
      </c>
      <c r="AZ139" s="48">
        <f t="shared" si="3"/>
        <v>2</v>
      </c>
      <c r="BA139" s="48">
        <v>129</v>
      </c>
    </row>
    <row r="140" spans="1:78" x14ac:dyDescent="0.3">
      <c r="A140" s="37">
        <v>44048</v>
      </c>
      <c r="B140" s="38">
        <v>124</v>
      </c>
      <c r="C140" s="38">
        <v>15</v>
      </c>
      <c r="D140" s="38">
        <v>4973</v>
      </c>
      <c r="E140" s="38">
        <v>1</v>
      </c>
      <c r="F140" s="38">
        <v>210</v>
      </c>
      <c r="G140" s="48">
        <v>13</v>
      </c>
      <c r="I140" s="39">
        <v>308</v>
      </c>
      <c r="J140" s="40">
        <v>0</v>
      </c>
      <c r="K140" s="41">
        <v>0</v>
      </c>
      <c r="L140" s="42">
        <v>1602</v>
      </c>
      <c r="M140" s="43">
        <v>3</v>
      </c>
      <c r="N140" s="44">
        <v>1</v>
      </c>
      <c r="O140" s="45">
        <v>1937</v>
      </c>
      <c r="P140" s="46">
        <v>45</v>
      </c>
      <c r="Q140" s="47">
        <v>4</v>
      </c>
      <c r="R140" s="42">
        <v>842</v>
      </c>
      <c r="S140" s="43">
        <v>162</v>
      </c>
      <c r="T140" s="44">
        <v>8</v>
      </c>
      <c r="U140" s="39">
        <v>153</v>
      </c>
      <c r="V140" s="40">
        <v>0</v>
      </c>
      <c r="W140" s="41">
        <v>0</v>
      </c>
      <c r="X140" s="42">
        <v>870</v>
      </c>
      <c r="Y140" s="43">
        <v>3</v>
      </c>
      <c r="Z140" s="44">
        <v>1</v>
      </c>
      <c r="AA140" s="45">
        <v>1053</v>
      </c>
      <c r="AB140" s="46">
        <v>33</v>
      </c>
      <c r="AC140" s="47">
        <v>3</v>
      </c>
      <c r="AD140" s="42">
        <v>471</v>
      </c>
      <c r="AE140" s="43">
        <v>107</v>
      </c>
      <c r="AF140" s="44">
        <v>6</v>
      </c>
      <c r="AG140" s="39">
        <v>155</v>
      </c>
      <c r="AH140" s="40">
        <v>0</v>
      </c>
      <c r="AI140" s="41">
        <v>0</v>
      </c>
      <c r="AJ140" s="42">
        <v>732</v>
      </c>
      <c r="AK140" s="43">
        <v>0</v>
      </c>
      <c r="AL140" s="44">
        <v>0</v>
      </c>
      <c r="AM140" s="45">
        <v>882</v>
      </c>
      <c r="AN140" s="46">
        <v>12</v>
      </c>
      <c r="AO140" s="47">
        <v>1</v>
      </c>
      <c r="AP140" s="42">
        <v>371</v>
      </c>
      <c r="AQ140" s="43">
        <v>55</v>
      </c>
      <c r="AR140" s="44">
        <v>2</v>
      </c>
      <c r="AS140" s="38">
        <v>608583</v>
      </c>
      <c r="AU140" s="38">
        <v>9</v>
      </c>
      <c r="AY140" s="38" t="str">
        <f t="shared" si="2"/>
        <v>2020-W32</v>
      </c>
      <c r="AZ140" s="48">
        <f t="shared" si="3"/>
        <v>3</v>
      </c>
      <c r="BA140" s="48">
        <v>129</v>
      </c>
    </row>
    <row r="141" spans="1:78" x14ac:dyDescent="0.3">
      <c r="A141" s="37">
        <v>44049</v>
      </c>
      <c r="B141" s="38">
        <v>153</v>
      </c>
      <c r="C141" s="38">
        <v>11</v>
      </c>
      <c r="D141" s="38">
        <v>5123</v>
      </c>
      <c r="F141" s="38">
        <v>210</v>
      </c>
      <c r="G141" s="48">
        <v>14</v>
      </c>
      <c r="I141" s="39">
        <v>313</v>
      </c>
      <c r="J141" s="40">
        <v>0</v>
      </c>
      <c r="K141" s="41">
        <v>0</v>
      </c>
      <c r="L141" s="42">
        <v>1687</v>
      </c>
      <c r="M141" s="43">
        <v>3</v>
      </c>
      <c r="N141" s="44">
        <v>2</v>
      </c>
      <c r="O141" s="45">
        <v>1979</v>
      </c>
      <c r="P141" s="46">
        <v>45</v>
      </c>
      <c r="Q141" s="47">
        <v>4</v>
      </c>
      <c r="R141" s="42">
        <v>851</v>
      </c>
      <c r="S141" s="43">
        <v>162</v>
      </c>
      <c r="T141" s="44">
        <v>8</v>
      </c>
      <c r="U141" s="39">
        <v>154</v>
      </c>
      <c r="V141" s="40">
        <v>0</v>
      </c>
      <c r="W141" s="41">
        <v>0</v>
      </c>
      <c r="X141" s="42">
        <v>915</v>
      </c>
      <c r="Y141" s="43">
        <v>3</v>
      </c>
      <c r="Z141" s="44">
        <v>2</v>
      </c>
      <c r="AA141" s="45">
        <v>1075</v>
      </c>
      <c r="AB141" s="46">
        <v>33</v>
      </c>
      <c r="AC141" s="47">
        <v>3</v>
      </c>
      <c r="AD141" s="42">
        <v>477</v>
      </c>
      <c r="AE141" s="43">
        <v>107</v>
      </c>
      <c r="AF141" s="44">
        <v>6</v>
      </c>
      <c r="AG141" s="39">
        <v>159</v>
      </c>
      <c r="AH141" s="40">
        <v>0</v>
      </c>
      <c r="AI141" s="41">
        <v>0</v>
      </c>
      <c r="AJ141" s="42">
        <v>772</v>
      </c>
      <c r="AK141" s="43">
        <v>0</v>
      </c>
      <c r="AL141" s="44">
        <v>0</v>
      </c>
      <c r="AM141" s="45">
        <v>903</v>
      </c>
      <c r="AN141" s="46">
        <v>12</v>
      </c>
      <c r="AO141" s="47">
        <v>1</v>
      </c>
      <c r="AP141" s="42">
        <v>374</v>
      </c>
      <c r="AQ141" s="43">
        <v>55</v>
      </c>
      <c r="AR141" s="44">
        <v>2</v>
      </c>
      <c r="AS141" s="38">
        <v>619393</v>
      </c>
      <c r="AU141" s="38">
        <v>7</v>
      </c>
      <c r="AY141" s="38" t="str">
        <f t="shared" si="2"/>
        <v>2020-W32</v>
      </c>
      <c r="AZ141" s="48">
        <f t="shared" si="3"/>
        <v>4</v>
      </c>
      <c r="BA141" s="48">
        <v>129</v>
      </c>
    </row>
    <row r="142" spans="1:78" x14ac:dyDescent="0.3">
      <c r="A142" s="37">
        <v>44050</v>
      </c>
      <c r="B142" s="38">
        <v>151</v>
      </c>
      <c r="C142" s="38">
        <v>7</v>
      </c>
      <c r="D142" s="38">
        <v>5270</v>
      </c>
      <c r="F142" s="38">
        <v>210</v>
      </c>
      <c r="G142" s="48">
        <v>14</v>
      </c>
      <c r="I142" s="39">
        <v>320</v>
      </c>
      <c r="J142" s="40">
        <v>0</v>
      </c>
      <c r="K142" s="41">
        <v>0</v>
      </c>
      <c r="L142" s="42">
        <v>1764</v>
      </c>
      <c r="M142" s="43">
        <v>3</v>
      </c>
      <c r="N142" s="44">
        <v>2</v>
      </c>
      <c r="O142" s="45">
        <v>2003</v>
      </c>
      <c r="P142" s="46">
        <v>45</v>
      </c>
      <c r="Q142" s="47">
        <v>4</v>
      </c>
      <c r="R142" s="42">
        <v>862</v>
      </c>
      <c r="S142" s="43">
        <v>162</v>
      </c>
      <c r="T142" s="44">
        <v>8</v>
      </c>
      <c r="U142" s="39">
        <v>159</v>
      </c>
      <c r="V142" s="40">
        <v>0</v>
      </c>
      <c r="W142" s="41">
        <v>0</v>
      </c>
      <c r="X142" s="42">
        <v>959</v>
      </c>
      <c r="Y142" s="43">
        <v>3</v>
      </c>
      <c r="Z142" s="44">
        <v>2</v>
      </c>
      <c r="AA142" s="45">
        <v>1090</v>
      </c>
      <c r="AB142" s="46">
        <v>33</v>
      </c>
      <c r="AC142" s="47">
        <v>3</v>
      </c>
      <c r="AD142" s="42">
        <v>480</v>
      </c>
      <c r="AE142" s="43">
        <v>107</v>
      </c>
      <c r="AF142" s="44">
        <v>6</v>
      </c>
      <c r="AG142" s="39">
        <v>161</v>
      </c>
      <c r="AH142" s="40">
        <v>0</v>
      </c>
      <c r="AI142" s="41">
        <v>0</v>
      </c>
      <c r="AJ142" s="42">
        <v>805</v>
      </c>
      <c r="AK142" s="43">
        <v>0</v>
      </c>
      <c r="AL142" s="44">
        <v>0</v>
      </c>
      <c r="AM142" s="45">
        <v>912</v>
      </c>
      <c r="AN142" s="46">
        <v>12</v>
      </c>
      <c r="AO142" s="47">
        <v>1</v>
      </c>
      <c r="AP142" s="42">
        <v>382</v>
      </c>
      <c r="AQ142" s="43">
        <v>55</v>
      </c>
      <c r="AR142" s="44">
        <v>2</v>
      </c>
      <c r="AS142" s="38">
        <v>630983</v>
      </c>
      <c r="AU142" s="38">
        <v>5</v>
      </c>
      <c r="AY142" s="38" t="str">
        <f t="shared" si="2"/>
        <v>2020-W32</v>
      </c>
      <c r="AZ142" s="48">
        <f t="shared" si="3"/>
        <v>5</v>
      </c>
      <c r="BA142" s="48">
        <v>129</v>
      </c>
    </row>
    <row r="143" spans="1:78" x14ac:dyDescent="0.3">
      <c r="A143" s="37">
        <v>44051</v>
      </c>
      <c r="B143" s="38">
        <v>152</v>
      </c>
      <c r="C143" s="38">
        <v>22</v>
      </c>
      <c r="D143" s="38">
        <v>5421</v>
      </c>
      <c r="E143" s="38">
        <v>1</v>
      </c>
      <c r="F143" s="38">
        <v>211</v>
      </c>
      <c r="G143" s="48">
        <v>17</v>
      </c>
      <c r="I143" s="39">
        <v>328</v>
      </c>
      <c r="J143" s="40">
        <v>0</v>
      </c>
      <c r="K143" s="41">
        <v>0</v>
      </c>
      <c r="L143" s="42">
        <v>1858</v>
      </c>
      <c r="M143" s="43">
        <v>3</v>
      </c>
      <c r="N143" s="44">
        <v>2</v>
      </c>
      <c r="O143" s="45">
        <v>2039</v>
      </c>
      <c r="P143" s="46">
        <v>45</v>
      </c>
      <c r="Q143" s="47">
        <v>7</v>
      </c>
      <c r="R143" s="42">
        <v>879</v>
      </c>
      <c r="S143" s="43">
        <v>163</v>
      </c>
      <c r="T143" s="44">
        <v>8</v>
      </c>
      <c r="U143" s="39">
        <v>163</v>
      </c>
      <c r="V143" s="40">
        <v>0</v>
      </c>
      <c r="W143" s="41">
        <v>0</v>
      </c>
      <c r="X143" s="42">
        <v>1009</v>
      </c>
      <c r="Y143" s="43">
        <v>3</v>
      </c>
      <c r="Z143" s="44">
        <v>2</v>
      </c>
      <c r="AA143" s="45">
        <v>1112</v>
      </c>
      <c r="AB143" s="46">
        <v>33</v>
      </c>
      <c r="AC143" s="47">
        <v>5</v>
      </c>
      <c r="AD143" s="42">
        <v>492</v>
      </c>
      <c r="AE143" s="43">
        <v>107</v>
      </c>
      <c r="AF143" s="44">
        <v>6</v>
      </c>
      <c r="AG143" s="39">
        <v>165</v>
      </c>
      <c r="AH143" s="40">
        <v>0</v>
      </c>
      <c r="AI143" s="41">
        <v>0</v>
      </c>
      <c r="AJ143" s="42">
        <v>849</v>
      </c>
      <c r="AK143" s="43">
        <v>0</v>
      </c>
      <c r="AL143" s="44">
        <v>0</v>
      </c>
      <c r="AM143" s="45">
        <v>926</v>
      </c>
      <c r="AN143" s="46">
        <v>12</v>
      </c>
      <c r="AO143" s="47">
        <v>2</v>
      </c>
      <c r="AP143" s="42">
        <v>387</v>
      </c>
      <c r="AQ143" s="43">
        <v>56</v>
      </c>
      <c r="AR143" s="44">
        <v>2</v>
      </c>
      <c r="AS143" s="38">
        <v>640297</v>
      </c>
      <c r="AU143" s="38">
        <v>3</v>
      </c>
      <c r="AY143" s="38" t="str">
        <f t="shared" si="2"/>
        <v>2020-W32</v>
      </c>
      <c r="AZ143" s="48">
        <f t="shared" si="3"/>
        <v>6</v>
      </c>
      <c r="BA143" s="48">
        <v>129</v>
      </c>
    </row>
    <row r="144" spans="1:78" ht="12.5" thickBot="1" x14ac:dyDescent="0.35">
      <c r="A144" s="37">
        <v>44052</v>
      </c>
      <c r="B144" s="51">
        <v>203</v>
      </c>
      <c r="C144" s="51">
        <v>29</v>
      </c>
      <c r="D144" s="51">
        <v>5623</v>
      </c>
      <c r="E144" s="51">
        <v>1</v>
      </c>
      <c r="F144" s="51">
        <v>212</v>
      </c>
      <c r="G144" s="61">
        <v>22</v>
      </c>
      <c r="H144" s="134"/>
      <c r="I144" s="52">
        <v>332</v>
      </c>
      <c r="J144" s="53">
        <v>0</v>
      </c>
      <c r="K144" s="54">
        <v>0</v>
      </c>
      <c r="L144" s="55">
        <v>1971</v>
      </c>
      <c r="M144" s="56">
        <v>3</v>
      </c>
      <c r="N144" s="57">
        <v>1</v>
      </c>
      <c r="O144" s="58">
        <v>2111</v>
      </c>
      <c r="P144" s="59">
        <v>45</v>
      </c>
      <c r="Q144" s="59">
        <v>11</v>
      </c>
      <c r="R144" s="66">
        <v>886</v>
      </c>
      <c r="S144" s="56">
        <v>164</v>
      </c>
      <c r="T144" s="57">
        <v>10</v>
      </c>
      <c r="U144" s="52">
        <v>166</v>
      </c>
      <c r="V144" s="53">
        <v>0</v>
      </c>
      <c r="W144" s="54">
        <v>0</v>
      </c>
      <c r="X144" s="55">
        <v>1088</v>
      </c>
      <c r="Y144" s="56">
        <v>3</v>
      </c>
      <c r="Z144" s="57">
        <v>1</v>
      </c>
      <c r="AA144" s="58">
        <v>1149</v>
      </c>
      <c r="AB144" s="59">
        <v>33</v>
      </c>
      <c r="AC144" s="60">
        <v>8</v>
      </c>
      <c r="AD144" s="55">
        <v>493</v>
      </c>
      <c r="AE144" s="56">
        <v>107</v>
      </c>
      <c r="AF144" s="57">
        <v>8</v>
      </c>
      <c r="AG144" s="52">
        <v>166</v>
      </c>
      <c r="AH144" s="53">
        <v>0</v>
      </c>
      <c r="AI144" s="54">
        <v>0</v>
      </c>
      <c r="AJ144" s="55">
        <v>883</v>
      </c>
      <c r="AK144" s="56">
        <v>0</v>
      </c>
      <c r="AL144" s="57">
        <v>0</v>
      </c>
      <c r="AM144" s="58">
        <v>961</v>
      </c>
      <c r="AN144" s="59">
        <v>12</v>
      </c>
      <c r="AO144" s="60">
        <v>3</v>
      </c>
      <c r="AP144" s="55">
        <v>393</v>
      </c>
      <c r="AQ144" s="56">
        <v>57</v>
      </c>
      <c r="AR144" s="57">
        <v>2</v>
      </c>
      <c r="AS144" s="51">
        <v>650998</v>
      </c>
      <c r="AT144" s="51"/>
      <c r="AU144" s="51">
        <v>4</v>
      </c>
      <c r="AV144" s="51"/>
      <c r="AW144" s="51"/>
      <c r="AX144" s="51"/>
      <c r="AY144" s="51" t="str">
        <f t="shared" ref="AY144:AY207" si="6">_xlfn.CONCAT(YEAR(A144),"-W",_xlfn.ISOWEEKNUM(A144))</f>
        <v>2020-W32</v>
      </c>
      <c r="AZ144" s="61">
        <f t="shared" ref="AZ144:AZ207" si="7">WEEKDAY(A144,2)</f>
        <v>7</v>
      </c>
      <c r="BA144" s="61">
        <v>129</v>
      </c>
      <c r="BB144" s="134">
        <v>106</v>
      </c>
      <c r="BI144" s="50">
        <f>(S144-S137)/(F144-F137)</f>
        <v>1</v>
      </c>
      <c r="BJ144" s="38">
        <f>SUM(E138:E144)*1000000/10718565</f>
        <v>0.37318428353049127</v>
      </c>
      <c r="BK144" s="50">
        <f>(D144-D137)/(AS144+AT144-AS137-AT137)</f>
        <v>9.1039134512452755E-3</v>
      </c>
      <c r="BL144" s="97">
        <f>(I144-I137)/(I144+L144+O144+R144-I137-L137-O137-R137)</f>
        <v>4.7670639219934995E-2</v>
      </c>
      <c r="BM144" s="97">
        <f>(L144-L137)/(I144+L144+O144+R144-I137-L137-O137-R137)</f>
        <v>0.56229685807150598</v>
      </c>
      <c r="BN144" s="97">
        <f>(O144-O137)/(I144+L144+O144+R144-I137-L137-O137-R137)</f>
        <v>0.31202600216684723</v>
      </c>
      <c r="BO144" s="97">
        <f>(R144-R137)/(I144+L144+O144+R144-I137-L137-O137-R137)</f>
        <v>7.8006500541711807E-2</v>
      </c>
      <c r="BP144" s="97">
        <f>AVERAGE(K138:K144)/AVERAGE(G138:G144)</f>
        <v>0</v>
      </c>
      <c r="BQ144" s="97">
        <f>AVERAGE(N138:N144)/AVERAGE(G138:G144)</f>
        <v>9.4339622641509441E-2</v>
      </c>
      <c r="BR144" s="97">
        <f>AVERAGE(Q138:Q144)/AVERAGE(G138:G144)</f>
        <v>0.36792452830188677</v>
      </c>
      <c r="BS144" s="97">
        <f>AVERAGE(T138:T144)/AVERAGE(G138:G144)</f>
        <v>0.53773584905660377</v>
      </c>
      <c r="BT144" s="97">
        <f>(J144-J137)/(J144+M144+P144+S144-S137-P137-M137-J137)</f>
        <v>0</v>
      </c>
      <c r="BU144" s="97">
        <f>(M144-M137)/(J144+M144+P144+S144-S137-P137-M137-J137)</f>
        <v>0</v>
      </c>
      <c r="BV144" s="97">
        <f>(P144-P137)/(J144+M144+P144+S144-S137-P137-M137-J137)</f>
        <v>0</v>
      </c>
      <c r="BW144" s="97">
        <f>(S144-S137)/(J144+M144+P144+S144-S137-P137-M137-J137)</f>
        <v>1</v>
      </c>
      <c r="BX144" s="48">
        <f>SUM(BB138:BB144)</f>
        <v>106</v>
      </c>
      <c r="BY144" s="38">
        <f>F144-F137</f>
        <v>4</v>
      </c>
      <c r="BZ144" s="50">
        <f>BY144/BX137</f>
        <v>3.7735849056603772E-2</v>
      </c>
    </row>
    <row r="145" spans="1:78" x14ac:dyDescent="0.3">
      <c r="A145" s="93">
        <v>44053</v>
      </c>
      <c r="B145" s="62">
        <v>126</v>
      </c>
      <c r="C145" s="62">
        <v>10</v>
      </c>
      <c r="D145" s="62">
        <v>5749</v>
      </c>
      <c r="E145" s="62">
        <v>1</v>
      </c>
      <c r="F145" s="62">
        <v>213</v>
      </c>
      <c r="G145" s="65">
        <v>24</v>
      </c>
      <c r="H145" s="99"/>
      <c r="I145" s="63">
        <v>349</v>
      </c>
      <c r="J145" s="62">
        <v>0</v>
      </c>
      <c r="K145" s="64">
        <v>0</v>
      </c>
      <c r="L145" s="63">
        <v>2054</v>
      </c>
      <c r="M145" s="62">
        <v>3</v>
      </c>
      <c r="N145" s="64">
        <v>2</v>
      </c>
      <c r="O145" s="63">
        <v>2132</v>
      </c>
      <c r="P145" s="62">
        <v>45</v>
      </c>
      <c r="Q145" s="64">
        <v>11</v>
      </c>
      <c r="R145" s="63">
        <v>893</v>
      </c>
      <c r="S145" s="62">
        <v>165</v>
      </c>
      <c r="T145" s="64">
        <v>11</v>
      </c>
      <c r="U145" s="63">
        <v>181</v>
      </c>
      <c r="V145" s="62">
        <v>0</v>
      </c>
      <c r="W145" s="64">
        <v>0</v>
      </c>
      <c r="X145" s="63">
        <v>1141</v>
      </c>
      <c r="Y145" s="62">
        <v>3</v>
      </c>
      <c r="Z145" s="64">
        <v>2</v>
      </c>
      <c r="AA145" s="63">
        <v>1157</v>
      </c>
      <c r="AB145" s="62">
        <v>33</v>
      </c>
      <c r="AC145" s="64">
        <v>8</v>
      </c>
      <c r="AD145" s="63">
        <v>494</v>
      </c>
      <c r="AE145" s="62">
        <v>107</v>
      </c>
      <c r="AF145" s="64">
        <v>8</v>
      </c>
      <c r="AG145" s="63">
        <v>168</v>
      </c>
      <c r="AH145" s="62">
        <v>0</v>
      </c>
      <c r="AI145" s="64">
        <v>0</v>
      </c>
      <c r="AJ145" s="63">
        <v>913</v>
      </c>
      <c r="AK145" s="62">
        <v>0</v>
      </c>
      <c r="AL145" s="64">
        <v>0</v>
      </c>
      <c r="AM145" s="63">
        <v>974</v>
      </c>
      <c r="AN145" s="62">
        <v>12</v>
      </c>
      <c r="AO145" s="64">
        <v>3</v>
      </c>
      <c r="AP145" s="63">
        <v>399</v>
      </c>
      <c r="AQ145" s="62">
        <v>58</v>
      </c>
      <c r="AR145" s="64">
        <v>3</v>
      </c>
      <c r="AS145" s="62">
        <v>658178</v>
      </c>
      <c r="AT145" s="62"/>
      <c r="AU145" s="62">
        <v>26</v>
      </c>
      <c r="AV145" s="62"/>
      <c r="AW145" s="62"/>
      <c r="AX145" s="62"/>
      <c r="AY145" s="62" t="str">
        <f t="shared" si="6"/>
        <v>2020-W33</v>
      </c>
      <c r="AZ145" s="65">
        <f t="shared" si="7"/>
        <v>1</v>
      </c>
      <c r="BA145" s="65">
        <v>129</v>
      </c>
      <c r="BB145" s="99"/>
      <c r="BC145" s="65"/>
      <c r="BD145" s="65"/>
      <c r="BE145" s="65"/>
      <c r="BF145" s="99"/>
      <c r="BG145" s="99"/>
      <c r="BH145" s="65"/>
      <c r="BI145" s="65"/>
      <c r="BJ145" s="65"/>
      <c r="BK145" s="65"/>
      <c r="BL145" s="65"/>
      <c r="BM145" s="65"/>
      <c r="BN145" s="65"/>
      <c r="BO145" s="65"/>
    </row>
    <row r="146" spans="1:78" x14ac:dyDescent="0.3">
      <c r="A146" s="37">
        <v>44054</v>
      </c>
      <c r="B146" s="38">
        <v>196</v>
      </c>
      <c r="C146" s="38">
        <v>20</v>
      </c>
      <c r="D146" s="38">
        <v>5942</v>
      </c>
      <c r="E146" s="38">
        <v>1</v>
      </c>
      <c r="F146" s="38">
        <v>214</v>
      </c>
      <c r="G146" s="48">
        <v>26</v>
      </c>
      <c r="I146" s="39">
        <v>355</v>
      </c>
      <c r="J146" s="40">
        <v>0</v>
      </c>
      <c r="K146" s="41">
        <v>0</v>
      </c>
      <c r="L146" s="42">
        <v>2177</v>
      </c>
      <c r="M146" s="43">
        <v>3</v>
      </c>
      <c r="N146" s="44">
        <v>2</v>
      </c>
      <c r="O146" s="45">
        <v>2172</v>
      </c>
      <c r="P146" s="46">
        <v>45</v>
      </c>
      <c r="Q146" s="47">
        <v>11</v>
      </c>
      <c r="R146" s="42">
        <v>908</v>
      </c>
      <c r="S146" s="43">
        <v>166</v>
      </c>
      <c r="T146" s="44">
        <v>13</v>
      </c>
      <c r="U146" s="39">
        <v>185</v>
      </c>
      <c r="V146" s="40">
        <v>0</v>
      </c>
      <c r="W146" s="41">
        <v>0</v>
      </c>
      <c r="X146" s="42">
        <v>1206</v>
      </c>
      <c r="Y146" s="43">
        <v>3</v>
      </c>
      <c r="Z146" s="44">
        <v>2</v>
      </c>
      <c r="AA146" s="45">
        <v>1177</v>
      </c>
      <c r="AB146" s="46">
        <v>33</v>
      </c>
      <c r="AC146" s="47">
        <v>8</v>
      </c>
      <c r="AD146" s="42">
        <v>500</v>
      </c>
      <c r="AE146" s="43">
        <v>107</v>
      </c>
      <c r="AF146" s="44">
        <v>8</v>
      </c>
      <c r="AG146" s="39">
        <v>170</v>
      </c>
      <c r="AH146" s="40">
        <v>0</v>
      </c>
      <c r="AI146" s="41">
        <v>0</v>
      </c>
      <c r="AJ146" s="42">
        <v>970</v>
      </c>
      <c r="AK146" s="43">
        <v>0</v>
      </c>
      <c r="AL146" s="44">
        <v>0</v>
      </c>
      <c r="AM146" s="45">
        <v>994</v>
      </c>
      <c r="AN146" s="46">
        <v>12</v>
      </c>
      <c r="AO146" s="47">
        <v>3</v>
      </c>
      <c r="AP146" s="42">
        <v>408</v>
      </c>
      <c r="AQ146" s="43">
        <v>59</v>
      </c>
      <c r="AR146" s="44">
        <v>5</v>
      </c>
      <c r="AS146" s="38">
        <v>668739</v>
      </c>
      <c r="AU146" s="38">
        <v>6</v>
      </c>
      <c r="AY146" s="38" t="str">
        <f t="shared" si="6"/>
        <v>2020-W33</v>
      </c>
      <c r="AZ146" s="48">
        <f t="shared" si="7"/>
        <v>2</v>
      </c>
      <c r="BA146" s="48">
        <v>130</v>
      </c>
    </row>
    <row r="147" spans="1:78" x14ac:dyDescent="0.3">
      <c r="A147" s="37">
        <v>44055</v>
      </c>
      <c r="B147" s="38">
        <v>262</v>
      </c>
      <c r="C147" s="38">
        <v>22</v>
      </c>
      <c r="D147" s="38">
        <v>6177</v>
      </c>
      <c r="E147" s="38">
        <v>2</v>
      </c>
      <c r="F147" s="38">
        <v>216</v>
      </c>
      <c r="G147" s="48">
        <v>24</v>
      </c>
      <c r="I147" s="39">
        <v>374</v>
      </c>
      <c r="J147" s="40">
        <v>0</v>
      </c>
      <c r="K147" s="41">
        <v>0</v>
      </c>
      <c r="L147" s="42">
        <v>2291</v>
      </c>
      <c r="M147" s="43">
        <v>3</v>
      </c>
      <c r="N147" s="44">
        <v>2</v>
      </c>
      <c r="O147" s="45">
        <v>2230</v>
      </c>
      <c r="P147" s="46">
        <v>45</v>
      </c>
      <c r="Q147" s="47">
        <v>11</v>
      </c>
      <c r="R147" s="42">
        <v>955</v>
      </c>
      <c r="S147" s="43">
        <v>168</v>
      </c>
      <c r="T147" s="44">
        <v>11</v>
      </c>
      <c r="U147" s="39">
        <v>197</v>
      </c>
      <c r="V147" s="40">
        <v>0</v>
      </c>
      <c r="W147" s="41">
        <v>0</v>
      </c>
      <c r="X147" s="42">
        <v>1266</v>
      </c>
      <c r="Y147" s="43">
        <v>3</v>
      </c>
      <c r="Z147" s="44">
        <v>1</v>
      </c>
      <c r="AA147" s="45">
        <v>1216</v>
      </c>
      <c r="AB147" s="46">
        <v>33</v>
      </c>
      <c r="AC147" s="47">
        <v>8</v>
      </c>
      <c r="AD147" s="42">
        <v>512</v>
      </c>
      <c r="AE147" s="43">
        <v>107</v>
      </c>
      <c r="AF147" s="44">
        <v>7</v>
      </c>
      <c r="AG147" s="39">
        <v>177</v>
      </c>
      <c r="AH147" s="40">
        <v>0</v>
      </c>
      <c r="AI147" s="41">
        <v>0</v>
      </c>
      <c r="AJ147" s="42">
        <v>1023</v>
      </c>
      <c r="AK147" s="43">
        <v>0</v>
      </c>
      <c r="AL147" s="44">
        <v>1</v>
      </c>
      <c r="AM147" s="45">
        <v>1013</v>
      </c>
      <c r="AN147" s="46">
        <v>12</v>
      </c>
      <c r="AO147" s="47">
        <v>3</v>
      </c>
      <c r="AP147" s="42">
        <v>443</v>
      </c>
      <c r="AQ147" s="43">
        <v>61</v>
      </c>
      <c r="AR147" s="44">
        <v>4</v>
      </c>
      <c r="AS147" s="38">
        <v>679785</v>
      </c>
      <c r="AU147" s="38">
        <v>7</v>
      </c>
      <c r="AY147" s="38" t="str">
        <f t="shared" si="6"/>
        <v>2020-W33</v>
      </c>
      <c r="AZ147" s="48">
        <f t="shared" si="7"/>
        <v>3</v>
      </c>
      <c r="BA147" s="48">
        <v>132</v>
      </c>
    </row>
    <row r="148" spans="1:78" x14ac:dyDescent="0.3">
      <c r="A148" s="37">
        <v>44056</v>
      </c>
      <c r="B148" s="38">
        <v>204</v>
      </c>
      <c r="C148" s="38">
        <v>12</v>
      </c>
      <c r="D148" s="38">
        <v>6381</v>
      </c>
      <c r="E148" s="38">
        <v>5</v>
      </c>
      <c r="F148" s="38">
        <v>221</v>
      </c>
      <c r="G148" s="48">
        <v>22</v>
      </c>
      <c r="I148" s="39">
        <v>395</v>
      </c>
      <c r="J148" s="40">
        <v>0</v>
      </c>
      <c r="K148" s="41">
        <v>0</v>
      </c>
      <c r="L148" s="42">
        <v>2405</v>
      </c>
      <c r="M148" s="43">
        <v>3</v>
      </c>
      <c r="N148" s="44">
        <v>1</v>
      </c>
      <c r="O148" s="45">
        <v>2274</v>
      </c>
      <c r="P148" s="46">
        <v>45</v>
      </c>
      <c r="Q148" s="47">
        <v>10</v>
      </c>
      <c r="R148" s="42">
        <v>974</v>
      </c>
      <c r="S148" s="43">
        <v>173</v>
      </c>
      <c r="T148" s="44">
        <v>11</v>
      </c>
      <c r="U148" s="39">
        <v>213</v>
      </c>
      <c r="V148" s="40">
        <v>0</v>
      </c>
      <c r="W148" s="41">
        <v>0</v>
      </c>
      <c r="X148" s="42">
        <v>1335</v>
      </c>
      <c r="Y148" s="43">
        <v>3</v>
      </c>
      <c r="Z148" s="44">
        <v>1</v>
      </c>
      <c r="AA148" s="45">
        <v>1241</v>
      </c>
      <c r="AB148" s="46">
        <v>33</v>
      </c>
      <c r="AC148" s="47">
        <v>7</v>
      </c>
      <c r="AD148" s="42">
        <v>522</v>
      </c>
      <c r="AE148" s="43">
        <v>110</v>
      </c>
      <c r="AF148" s="44">
        <v>7</v>
      </c>
      <c r="AG148" s="39">
        <v>182</v>
      </c>
      <c r="AH148" s="40">
        <v>0</v>
      </c>
      <c r="AI148" s="41">
        <v>0</v>
      </c>
      <c r="AJ148" s="42">
        <v>1068</v>
      </c>
      <c r="AK148" s="43">
        <v>0</v>
      </c>
      <c r="AL148" s="44">
        <v>0</v>
      </c>
      <c r="AM148" s="45">
        <v>1032</v>
      </c>
      <c r="AN148" s="46">
        <v>12</v>
      </c>
      <c r="AO148" s="47">
        <v>3</v>
      </c>
      <c r="AP148" s="42">
        <v>452</v>
      </c>
      <c r="AQ148" s="43">
        <v>63</v>
      </c>
      <c r="AR148" s="44">
        <v>4</v>
      </c>
      <c r="AS148" s="38">
        <v>687338</v>
      </c>
      <c r="AU148" s="38">
        <v>11</v>
      </c>
      <c r="AY148" s="38" t="str">
        <f t="shared" si="6"/>
        <v>2020-W33</v>
      </c>
      <c r="AZ148" s="48">
        <f t="shared" si="7"/>
        <v>4</v>
      </c>
      <c r="BA148" s="48">
        <v>136</v>
      </c>
    </row>
    <row r="149" spans="1:78" x14ac:dyDescent="0.3">
      <c r="A149" s="37">
        <v>44057</v>
      </c>
      <c r="B149" s="38">
        <v>254</v>
      </c>
      <c r="C149" s="38">
        <v>20</v>
      </c>
      <c r="D149" s="38">
        <v>6632</v>
      </c>
      <c r="E149" s="38">
        <v>2</v>
      </c>
      <c r="F149" s="38">
        <v>223</v>
      </c>
      <c r="G149" s="48">
        <v>22</v>
      </c>
      <c r="I149" s="39">
        <v>414</v>
      </c>
      <c r="J149" s="40">
        <v>0</v>
      </c>
      <c r="K149" s="41">
        <v>0</v>
      </c>
      <c r="L149" s="42">
        <v>2538</v>
      </c>
      <c r="M149" s="43">
        <v>3</v>
      </c>
      <c r="N149" s="44">
        <v>1</v>
      </c>
      <c r="O149" s="45">
        <v>2337</v>
      </c>
      <c r="P149" s="46">
        <v>45</v>
      </c>
      <c r="Q149" s="47">
        <v>11</v>
      </c>
      <c r="R149" s="42">
        <v>993</v>
      </c>
      <c r="S149" s="43">
        <v>175</v>
      </c>
      <c r="T149" s="44">
        <v>10</v>
      </c>
      <c r="U149" s="39">
        <v>224</v>
      </c>
      <c r="V149" s="40">
        <v>0</v>
      </c>
      <c r="W149" s="41">
        <v>0</v>
      </c>
      <c r="X149" s="42">
        <v>1413</v>
      </c>
      <c r="Y149" s="43">
        <v>3</v>
      </c>
      <c r="Z149" s="44">
        <v>0</v>
      </c>
      <c r="AA149" s="45">
        <v>1273</v>
      </c>
      <c r="AB149" s="46">
        <v>33</v>
      </c>
      <c r="AC149" s="47">
        <v>8</v>
      </c>
      <c r="AD149" s="42">
        <v>531</v>
      </c>
      <c r="AE149" s="43">
        <v>110</v>
      </c>
      <c r="AF149" s="44">
        <v>7</v>
      </c>
      <c r="AG149" s="39">
        <v>190</v>
      </c>
      <c r="AH149" s="40">
        <v>0</v>
      </c>
      <c r="AI149" s="41">
        <v>0</v>
      </c>
      <c r="AJ149" s="42">
        <v>1123</v>
      </c>
      <c r="AK149" s="43">
        <v>0</v>
      </c>
      <c r="AL149" s="44">
        <v>1</v>
      </c>
      <c r="AM149" s="45">
        <v>1063</v>
      </c>
      <c r="AN149" s="46">
        <v>12</v>
      </c>
      <c r="AO149" s="47">
        <v>3</v>
      </c>
      <c r="AP149" s="42">
        <v>462</v>
      </c>
      <c r="AQ149" s="43">
        <v>65</v>
      </c>
      <c r="AR149" s="44">
        <v>3</v>
      </c>
      <c r="AS149" s="38">
        <v>704921</v>
      </c>
      <c r="AU149" s="38">
        <v>2</v>
      </c>
      <c r="AY149" s="38" t="str">
        <f t="shared" si="6"/>
        <v>2020-W33</v>
      </c>
      <c r="AZ149" s="48">
        <f t="shared" si="7"/>
        <v>5</v>
      </c>
      <c r="BA149" s="48">
        <v>136</v>
      </c>
    </row>
    <row r="150" spans="1:78" x14ac:dyDescent="0.3">
      <c r="A150" s="37">
        <v>44058</v>
      </c>
      <c r="B150" s="38">
        <v>230</v>
      </c>
      <c r="C150" s="38">
        <v>27</v>
      </c>
      <c r="D150" s="38">
        <v>6858</v>
      </c>
      <c r="E150" s="38">
        <v>3</v>
      </c>
      <c r="F150" s="38">
        <v>226</v>
      </c>
      <c r="G150" s="48">
        <v>23</v>
      </c>
      <c r="I150" s="39">
        <v>425</v>
      </c>
      <c r="J150" s="40">
        <v>0</v>
      </c>
      <c r="K150" s="41">
        <v>1</v>
      </c>
      <c r="L150" s="42">
        <v>2687</v>
      </c>
      <c r="M150" s="43">
        <v>3</v>
      </c>
      <c r="N150" s="44">
        <v>1</v>
      </c>
      <c r="O150" s="45">
        <v>2386</v>
      </c>
      <c r="P150" s="46">
        <v>45</v>
      </c>
      <c r="Q150" s="47">
        <v>12</v>
      </c>
      <c r="R150" s="42">
        <v>1003</v>
      </c>
      <c r="S150" s="43">
        <v>178</v>
      </c>
      <c r="T150" s="44">
        <v>9</v>
      </c>
      <c r="U150" s="39">
        <v>231</v>
      </c>
      <c r="V150" s="40">
        <v>0</v>
      </c>
      <c r="W150" s="41">
        <v>0</v>
      </c>
      <c r="X150" s="42">
        <v>1510</v>
      </c>
      <c r="Y150" s="43">
        <v>3</v>
      </c>
      <c r="Z150" s="44">
        <v>0</v>
      </c>
      <c r="AA150" s="45">
        <v>1296</v>
      </c>
      <c r="AB150" s="46">
        <v>33</v>
      </c>
      <c r="AC150" s="47">
        <v>9</v>
      </c>
      <c r="AD150" s="42">
        <v>538</v>
      </c>
      <c r="AE150" s="43">
        <v>112</v>
      </c>
      <c r="AF150" s="44">
        <v>6</v>
      </c>
      <c r="AG150" s="39">
        <v>194</v>
      </c>
      <c r="AH150" s="40">
        <v>0</v>
      </c>
      <c r="AI150" s="41">
        <v>1</v>
      </c>
      <c r="AJ150" s="42">
        <v>1174</v>
      </c>
      <c r="AK150" s="43">
        <v>0</v>
      </c>
      <c r="AL150" s="44">
        <v>1</v>
      </c>
      <c r="AM150" s="45">
        <v>1089</v>
      </c>
      <c r="AN150" s="46">
        <v>12</v>
      </c>
      <c r="AO150" s="47">
        <v>3</v>
      </c>
      <c r="AP150" s="42">
        <v>465</v>
      </c>
      <c r="AQ150" s="43">
        <v>66</v>
      </c>
      <c r="AR150" s="44">
        <v>3</v>
      </c>
      <c r="AS150" s="38">
        <v>715503</v>
      </c>
      <c r="AU150" s="38">
        <v>14</v>
      </c>
      <c r="AY150" s="38" t="str">
        <f t="shared" si="6"/>
        <v>2020-W33</v>
      </c>
      <c r="AZ150" s="48">
        <f t="shared" si="7"/>
        <v>6</v>
      </c>
      <c r="BA150" s="48">
        <v>136</v>
      </c>
    </row>
    <row r="151" spans="1:78" ht="12.5" thickBot="1" x14ac:dyDescent="0.35">
      <c r="A151" s="37">
        <v>44059</v>
      </c>
      <c r="B151" s="51">
        <v>217</v>
      </c>
      <c r="C151" s="51">
        <v>15</v>
      </c>
      <c r="D151" s="51">
        <v>7075</v>
      </c>
      <c r="E151" s="51">
        <v>2</v>
      </c>
      <c r="F151" s="51">
        <v>228</v>
      </c>
      <c r="G151" s="61">
        <v>24</v>
      </c>
      <c r="H151" s="134"/>
      <c r="I151" s="52">
        <v>429</v>
      </c>
      <c r="J151" s="53">
        <v>0</v>
      </c>
      <c r="K151" s="54">
        <v>1</v>
      </c>
      <c r="L151" s="55">
        <v>2806</v>
      </c>
      <c r="M151" s="56">
        <v>3</v>
      </c>
      <c r="N151" s="57">
        <v>1</v>
      </c>
      <c r="O151" s="58">
        <v>2434</v>
      </c>
      <c r="P151" s="59">
        <v>45</v>
      </c>
      <c r="Q151" s="59">
        <v>11</v>
      </c>
      <c r="R151" s="66">
        <v>1019</v>
      </c>
      <c r="S151" s="56">
        <v>180</v>
      </c>
      <c r="T151" s="57">
        <v>11</v>
      </c>
      <c r="U151" s="52">
        <v>232</v>
      </c>
      <c r="V151" s="53">
        <v>0</v>
      </c>
      <c r="W151" s="54">
        <v>0</v>
      </c>
      <c r="X151" s="55">
        <v>1574</v>
      </c>
      <c r="Y151" s="56">
        <v>3</v>
      </c>
      <c r="Z151" s="57">
        <v>0</v>
      </c>
      <c r="AA151" s="58">
        <v>1329</v>
      </c>
      <c r="AB151" s="59">
        <v>33</v>
      </c>
      <c r="AC151" s="60">
        <v>9</v>
      </c>
      <c r="AD151" s="55">
        <v>547</v>
      </c>
      <c r="AE151" s="56">
        <v>113</v>
      </c>
      <c r="AF151" s="57">
        <v>7</v>
      </c>
      <c r="AG151" s="52">
        <v>197</v>
      </c>
      <c r="AH151" s="53">
        <v>0</v>
      </c>
      <c r="AI151" s="54">
        <v>1</v>
      </c>
      <c r="AJ151" s="55">
        <v>1229</v>
      </c>
      <c r="AK151" s="56">
        <v>0</v>
      </c>
      <c r="AL151" s="57">
        <v>1</v>
      </c>
      <c r="AM151" s="58">
        <v>1104</v>
      </c>
      <c r="AN151" s="59">
        <v>12</v>
      </c>
      <c r="AO151" s="60">
        <v>2</v>
      </c>
      <c r="AP151" s="55">
        <v>472</v>
      </c>
      <c r="AQ151" s="56">
        <v>67</v>
      </c>
      <c r="AR151" s="57">
        <v>4</v>
      </c>
      <c r="AS151" s="51">
        <v>719311</v>
      </c>
      <c r="AT151" s="51"/>
      <c r="AU151" s="51">
        <v>3</v>
      </c>
      <c r="AV151" s="51"/>
      <c r="AW151" s="51"/>
      <c r="AX151" s="51"/>
      <c r="AY151" s="51" t="str">
        <f t="shared" si="6"/>
        <v>2020-W33</v>
      </c>
      <c r="AZ151" s="61">
        <f t="shared" si="7"/>
        <v>7</v>
      </c>
      <c r="BA151" s="61">
        <v>136</v>
      </c>
      <c r="BB151" s="134">
        <v>229</v>
      </c>
      <c r="BI151" s="50">
        <f>(S151-S144)/(F151-F144)</f>
        <v>1</v>
      </c>
      <c r="BJ151" s="38">
        <f>SUM(E145:E151)*1000000/10718565</f>
        <v>1.4927371341219651</v>
      </c>
      <c r="BK151" s="50">
        <f>(D151-D144)/(AS151+AT151-AS144-AT144)</f>
        <v>2.1255105177638223E-2</v>
      </c>
      <c r="BL151" s="97">
        <f>(I151-I144)/(I151+L151+O151+R151-I144-L144-O144-R144)</f>
        <v>6.9884726224783866E-2</v>
      </c>
      <c r="BM151" s="97">
        <f>(L151-L144)/(I151+L151+O151+R151-I144-L144-O144-R144)</f>
        <v>0.60158501440922185</v>
      </c>
      <c r="BN151" s="97">
        <f>(O151-O144)/(I151+L151+O151+R151-I144-L144-O144-R144)</f>
        <v>0.23270893371757925</v>
      </c>
      <c r="BO151" s="97">
        <f>(R151-R144)/(I151+L151+O151+R151-I144-L144-O144-R144)</f>
        <v>9.5821325648414987E-2</v>
      </c>
      <c r="BP151" s="97">
        <f>AVERAGE(K145:K151)/AVERAGE(G145:G151)</f>
        <v>1.2121212121212119E-2</v>
      </c>
      <c r="BQ151" s="97">
        <f>AVERAGE(N145:N151)/AVERAGE(G145:G151)</f>
        <v>6.0606060606060601E-2</v>
      </c>
      <c r="BR151" s="97">
        <f>AVERAGE(Q145:Q151)/AVERAGE(G145:G151)</f>
        <v>0.46666666666666662</v>
      </c>
      <c r="BS151" s="97">
        <f>AVERAGE(T145:T151)/AVERAGE(G145:G151)</f>
        <v>0.46060606060606057</v>
      </c>
      <c r="BT151" s="97">
        <f>(J151-J144)/(J151+M151+P151+S151-S144-P144-M144-J144)</f>
        <v>0</v>
      </c>
      <c r="BU151" s="97">
        <f>(M151-M144)/(J151+M151+P151+S151-S144-P144-M144-J144)</f>
        <v>0</v>
      </c>
      <c r="BV151" s="97">
        <f>(P151-P144)/(J151+M151+P151+S151-S144-P144-M144-J144)</f>
        <v>0</v>
      </c>
      <c r="BW151" s="97">
        <f>(S151-S144)/(J151+M151+P151+S151-S144-P144-M144-J144)</f>
        <v>1</v>
      </c>
      <c r="BX151" s="48">
        <f>SUM(BB145:BB151)</f>
        <v>229</v>
      </c>
      <c r="BY151" s="38">
        <f>F151-F144</f>
        <v>16</v>
      </c>
      <c r="BZ151" s="50">
        <f>BY151/BX144</f>
        <v>0.15094339622641509</v>
      </c>
    </row>
    <row r="152" spans="1:78" x14ac:dyDescent="0.3">
      <c r="A152" s="93">
        <v>44060</v>
      </c>
      <c r="B152" s="62">
        <v>150</v>
      </c>
      <c r="C152" s="62">
        <v>17</v>
      </c>
      <c r="D152" s="62">
        <v>7222</v>
      </c>
      <c r="E152" s="62">
        <v>2</v>
      </c>
      <c r="F152" s="62">
        <v>230</v>
      </c>
      <c r="G152" s="65">
        <v>23</v>
      </c>
      <c r="H152" s="99"/>
      <c r="I152" s="63">
        <v>443</v>
      </c>
      <c r="J152" s="62">
        <v>0</v>
      </c>
      <c r="K152" s="64">
        <v>1</v>
      </c>
      <c r="L152" s="63">
        <v>2874</v>
      </c>
      <c r="M152" s="62">
        <v>3</v>
      </c>
      <c r="N152" s="64">
        <v>1</v>
      </c>
      <c r="O152" s="63">
        <v>2485</v>
      </c>
      <c r="P152" s="62">
        <v>45</v>
      </c>
      <c r="Q152" s="64">
        <v>9</v>
      </c>
      <c r="R152" s="63">
        <v>1032</v>
      </c>
      <c r="S152" s="62">
        <v>182</v>
      </c>
      <c r="T152" s="64">
        <v>12</v>
      </c>
      <c r="U152" s="63">
        <v>238</v>
      </c>
      <c r="V152" s="62">
        <v>0</v>
      </c>
      <c r="W152" s="64">
        <v>0</v>
      </c>
      <c r="X152" s="63">
        <v>1614</v>
      </c>
      <c r="Y152" s="62">
        <v>3</v>
      </c>
      <c r="Z152" s="64">
        <v>0</v>
      </c>
      <c r="AA152" s="63">
        <v>1355</v>
      </c>
      <c r="AB152" s="62">
        <v>33</v>
      </c>
      <c r="AC152" s="64">
        <v>8</v>
      </c>
      <c r="AD152" s="63">
        <v>553</v>
      </c>
      <c r="AE152" s="62">
        <v>113</v>
      </c>
      <c r="AF152" s="64">
        <v>8</v>
      </c>
      <c r="AG152" s="63">
        <v>205</v>
      </c>
      <c r="AH152" s="62">
        <v>0</v>
      </c>
      <c r="AI152" s="64">
        <v>1</v>
      </c>
      <c r="AJ152" s="63">
        <v>1257</v>
      </c>
      <c r="AK152" s="62">
        <v>0</v>
      </c>
      <c r="AL152" s="64">
        <v>1</v>
      </c>
      <c r="AM152" s="63">
        <v>1129</v>
      </c>
      <c r="AN152" s="62">
        <v>12</v>
      </c>
      <c r="AO152" s="64">
        <v>1</v>
      </c>
      <c r="AP152" s="63">
        <v>479</v>
      </c>
      <c r="AQ152" s="62">
        <v>69</v>
      </c>
      <c r="AR152" s="64">
        <v>4</v>
      </c>
      <c r="AS152" s="62">
        <v>726961</v>
      </c>
      <c r="AT152" s="62"/>
      <c r="AU152" s="62">
        <v>6</v>
      </c>
      <c r="AV152" s="62"/>
      <c r="AW152" s="62"/>
      <c r="AX152" s="62"/>
      <c r="AY152" s="62" t="str">
        <f t="shared" si="6"/>
        <v>2020-W34</v>
      </c>
      <c r="AZ152" s="65">
        <f t="shared" si="7"/>
        <v>1</v>
      </c>
      <c r="BA152" s="65">
        <v>136</v>
      </c>
      <c r="BB152" s="99"/>
      <c r="BC152" s="65"/>
      <c r="BD152" s="65"/>
      <c r="BE152" s="65"/>
      <c r="BF152" s="99"/>
      <c r="BG152" s="99"/>
      <c r="BH152" s="65"/>
      <c r="BI152" s="65"/>
      <c r="BJ152" s="65"/>
      <c r="BK152" s="65"/>
      <c r="BL152" s="65"/>
      <c r="BM152" s="65"/>
      <c r="BN152" s="65"/>
      <c r="BO152" s="65"/>
    </row>
    <row r="153" spans="1:78" x14ac:dyDescent="0.3">
      <c r="A153" s="37">
        <v>44061</v>
      </c>
      <c r="B153" s="38">
        <v>269</v>
      </c>
      <c r="C153" s="38">
        <v>39</v>
      </c>
      <c r="D153" s="38">
        <v>7472</v>
      </c>
      <c r="E153" s="38">
        <v>2</v>
      </c>
      <c r="F153" s="38">
        <v>232</v>
      </c>
      <c r="G153" s="48">
        <v>25</v>
      </c>
      <c r="I153" s="39">
        <v>453</v>
      </c>
      <c r="J153" s="40">
        <v>0</v>
      </c>
      <c r="K153" s="41">
        <v>1</v>
      </c>
      <c r="L153" s="42">
        <v>3004</v>
      </c>
      <c r="M153" s="43">
        <v>3</v>
      </c>
      <c r="N153" s="44">
        <v>0</v>
      </c>
      <c r="O153" s="45">
        <v>2545</v>
      </c>
      <c r="P153" s="46">
        <v>46</v>
      </c>
      <c r="Q153" s="47">
        <v>9</v>
      </c>
      <c r="R153" s="42">
        <v>1043</v>
      </c>
      <c r="S153" s="43">
        <v>183</v>
      </c>
      <c r="T153" s="44">
        <v>15</v>
      </c>
      <c r="U153" s="39">
        <v>239</v>
      </c>
      <c r="V153" s="40">
        <v>0</v>
      </c>
      <c r="W153" s="41">
        <v>0</v>
      </c>
      <c r="X153" s="42">
        <v>1696</v>
      </c>
      <c r="Y153" s="43">
        <v>3</v>
      </c>
      <c r="Z153" s="44">
        <v>0</v>
      </c>
      <c r="AA153" s="45">
        <v>1399</v>
      </c>
      <c r="AB153" s="46">
        <v>34</v>
      </c>
      <c r="AC153" s="47">
        <v>7</v>
      </c>
      <c r="AD153" s="42">
        <v>557</v>
      </c>
      <c r="AE153" s="43">
        <v>113</v>
      </c>
      <c r="AF153" s="44">
        <v>11</v>
      </c>
      <c r="AG153" s="39">
        <v>214</v>
      </c>
      <c r="AH153" s="40">
        <v>0</v>
      </c>
      <c r="AI153" s="41">
        <v>1</v>
      </c>
      <c r="AJ153" s="42">
        <v>1305</v>
      </c>
      <c r="AK153" s="43">
        <v>0</v>
      </c>
      <c r="AL153" s="44">
        <v>0</v>
      </c>
      <c r="AM153" s="45">
        <v>1145</v>
      </c>
      <c r="AN153" s="46">
        <v>12</v>
      </c>
      <c r="AO153" s="47">
        <v>2</v>
      </c>
      <c r="AP153" s="42">
        <v>486</v>
      </c>
      <c r="AQ153" s="43">
        <v>70</v>
      </c>
      <c r="AR153" s="44">
        <v>4</v>
      </c>
      <c r="AS153" s="38">
        <v>740871</v>
      </c>
      <c r="AU153" s="38">
        <v>10</v>
      </c>
      <c r="AY153" s="38" t="str">
        <f t="shared" si="6"/>
        <v>2020-W34</v>
      </c>
      <c r="AZ153" s="48">
        <f t="shared" si="7"/>
        <v>2</v>
      </c>
      <c r="BA153" s="48">
        <v>137</v>
      </c>
    </row>
    <row r="154" spans="1:78" x14ac:dyDescent="0.3">
      <c r="A154" s="37">
        <v>44062</v>
      </c>
      <c r="B154" s="80">
        <v>217</v>
      </c>
      <c r="C154" s="80">
        <v>16</v>
      </c>
      <c r="D154" s="80">
        <v>7684</v>
      </c>
      <c r="E154" s="80">
        <v>3</v>
      </c>
      <c r="F154" s="80">
        <v>235</v>
      </c>
      <c r="G154" s="82">
        <v>28</v>
      </c>
      <c r="H154" s="86"/>
      <c r="I154" s="83">
        <v>462</v>
      </c>
      <c r="J154" s="84">
        <v>0</v>
      </c>
      <c r="K154" s="85">
        <v>1</v>
      </c>
      <c r="L154" s="83">
        <v>3104</v>
      </c>
      <c r="M154" s="84">
        <v>3</v>
      </c>
      <c r="N154" s="85">
        <v>0</v>
      </c>
      <c r="O154" s="83">
        <v>2619</v>
      </c>
      <c r="P154" s="84">
        <v>47</v>
      </c>
      <c r="Q154" s="85">
        <v>9</v>
      </c>
      <c r="R154" s="83">
        <v>1065</v>
      </c>
      <c r="S154" s="84">
        <v>185</v>
      </c>
      <c r="T154" s="85">
        <v>18</v>
      </c>
      <c r="U154" s="83">
        <v>244</v>
      </c>
      <c r="V154" s="84">
        <v>0</v>
      </c>
      <c r="W154" s="85">
        <v>0</v>
      </c>
      <c r="X154" s="83">
        <v>1749</v>
      </c>
      <c r="Y154" s="84">
        <v>3</v>
      </c>
      <c r="Z154" s="85">
        <v>0</v>
      </c>
      <c r="AA154" s="83">
        <v>1441</v>
      </c>
      <c r="AB154" s="84">
        <v>35</v>
      </c>
      <c r="AC154" s="85">
        <v>7</v>
      </c>
      <c r="AD154" s="83">
        <v>573</v>
      </c>
      <c r="AE154" s="84">
        <v>115</v>
      </c>
      <c r="AF154" s="85">
        <v>13</v>
      </c>
      <c r="AG154" s="83">
        <v>218</v>
      </c>
      <c r="AH154" s="84">
        <v>0</v>
      </c>
      <c r="AI154" s="85">
        <v>1</v>
      </c>
      <c r="AJ154" s="83">
        <v>1351</v>
      </c>
      <c r="AK154" s="84">
        <v>0</v>
      </c>
      <c r="AL154" s="85">
        <v>0</v>
      </c>
      <c r="AM154" s="83">
        <v>1177</v>
      </c>
      <c r="AN154" s="84">
        <v>12</v>
      </c>
      <c r="AO154" s="85">
        <v>2</v>
      </c>
      <c r="AP154" s="83">
        <v>492</v>
      </c>
      <c r="AQ154" s="84">
        <v>70</v>
      </c>
      <c r="AR154" s="85">
        <v>5</v>
      </c>
      <c r="AS154" s="80">
        <v>804282</v>
      </c>
      <c r="AU154" s="38">
        <v>6</v>
      </c>
      <c r="AY154" s="38" t="str">
        <f t="shared" si="6"/>
        <v>2020-W34</v>
      </c>
      <c r="AZ154" s="48">
        <f t="shared" si="7"/>
        <v>3</v>
      </c>
      <c r="BA154" s="48">
        <v>140</v>
      </c>
    </row>
    <row r="155" spans="1:78" x14ac:dyDescent="0.3">
      <c r="A155" s="37">
        <v>44063</v>
      </c>
      <c r="B155" s="38">
        <v>269</v>
      </c>
      <c r="C155" s="38">
        <v>11</v>
      </c>
      <c r="D155" s="38">
        <v>7934</v>
      </c>
      <c r="F155" s="38">
        <v>235</v>
      </c>
      <c r="G155" s="48">
        <v>30</v>
      </c>
      <c r="I155" s="39">
        <v>476</v>
      </c>
      <c r="J155" s="40">
        <v>0</v>
      </c>
      <c r="K155" s="41">
        <v>1</v>
      </c>
      <c r="L155" s="42">
        <v>3242</v>
      </c>
      <c r="M155" s="43">
        <v>3</v>
      </c>
      <c r="N155" s="44">
        <v>0</v>
      </c>
      <c r="O155" s="45">
        <v>2671</v>
      </c>
      <c r="P155" s="46">
        <v>47</v>
      </c>
      <c r="Q155" s="47">
        <v>8</v>
      </c>
      <c r="R155" s="42">
        <v>1085</v>
      </c>
      <c r="S155" s="43">
        <v>185</v>
      </c>
      <c r="T155" s="44">
        <v>21</v>
      </c>
      <c r="U155" s="39">
        <v>250</v>
      </c>
      <c r="V155" s="40">
        <v>0</v>
      </c>
      <c r="W155" s="41">
        <v>0</v>
      </c>
      <c r="X155" s="42">
        <v>1830</v>
      </c>
      <c r="Y155" s="43">
        <v>3</v>
      </c>
      <c r="Z155" s="44">
        <v>0</v>
      </c>
      <c r="AA155" s="45">
        <v>1472</v>
      </c>
      <c r="AB155" s="46">
        <v>35</v>
      </c>
      <c r="AC155" s="47">
        <v>7</v>
      </c>
      <c r="AD155" s="42">
        <v>581</v>
      </c>
      <c r="AE155" s="43">
        <v>115</v>
      </c>
      <c r="AF155" s="44">
        <v>16</v>
      </c>
      <c r="AG155" s="39">
        <v>226</v>
      </c>
      <c r="AH155" s="40">
        <v>0</v>
      </c>
      <c r="AI155" s="41">
        <v>1</v>
      </c>
      <c r="AJ155" s="42">
        <v>1409</v>
      </c>
      <c r="AK155" s="43">
        <v>0</v>
      </c>
      <c r="AL155" s="44">
        <v>0</v>
      </c>
      <c r="AM155" s="45">
        <v>1198</v>
      </c>
      <c r="AN155" s="46">
        <v>12</v>
      </c>
      <c r="AO155" s="47">
        <v>1</v>
      </c>
      <c r="AP155" s="42">
        <v>504</v>
      </c>
      <c r="AQ155" s="43">
        <v>70</v>
      </c>
      <c r="AR155" s="44">
        <v>5</v>
      </c>
      <c r="AS155" s="38">
        <v>816450</v>
      </c>
      <c r="AU155" s="38">
        <v>8</v>
      </c>
      <c r="AY155" s="38" t="str">
        <f t="shared" si="6"/>
        <v>2020-W34</v>
      </c>
      <c r="AZ155" s="48">
        <f t="shared" si="7"/>
        <v>4</v>
      </c>
      <c r="BA155" s="48">
        <v>140</v>
      </c>
    </row>
    <row r="156" spans="1:78" x14ac:dyDescent="0.3">
      <c r="A156" s="37">
        <v>44064</v>
      </c>
      <c r="B156" s="38">
        <v>209</v>
      </c>
      <c r="C156" s="38">
        <v>11</v>
      </c>
      <c r="D156" s="38">
        <v>8138</v>
      </c>
      <c r="E156" s="38">
        <v>3</v>
      </c>
      <c r="F156" s="38">
        <v>238</v>
      </c>
      <c r="G156" s="48">
        <v>28</v>
      </c>
      <c r="I156" s="39">
        <v>489</v>
      </c>
      <c r="J156" s="40">
        <v>0</v>
      </c>
      <c r="K156" s="41">
        <v>1</v>
      </c>
      <c r="L156" s="42">
        <v>3358</v>
      </c>
      <c r="M156" s="43">
        <v>3</v>
      </c>
      <c r="N156" s="44">
        <v>0</v>
      </c>
      <c r="O156" s="45">
        <v>2724</v>
      </c>
      <c r="P156" s="46">
        <v>48</v>
      </c>
      <c r="Q156" s="47">
        <v>8</v>
      </c>
      <c r="R156" s="42">
        <v>1105</v>
      </c>
      <c r="S156" s="43">
        <v>187</v>
      </c>
      <c r="T156" s="44">
        <v>19</v>
      </c>
      <c r="U156" s="39">
        <v>256</v>
      </c>
      <c r="V156" s="40">
        <v>0</v>
      </c>
      <c r="W156" s="41">
        <v>0</v>
      </c>
      <c r="X156" s="42">
        <v>1894</v>
      </c>
      <c r="Y156" s="43">
        <v>3</v>
      </c>
      <c r="Z156" s="44">
        <v>0</v>
      </c>
      <c r="AA156" s="45">
        <v>1499</v>
      </c>
      <c r="AB156" s="46">
        <v>36</v>
      </c>
      <c r="AC156" s="47">
        <v>7</v>
      </c>
      <c r="AD156" s="42">
        <v>590</v>
      </c>
      <c r="AE156" s="43">
        <v>116</v>
      </c>
      <c r="AF156" s="44">
        <v>15</v>
      </c>
      <c r="AG156" s="39">
        <v>233</v>
      </c>
      <c r="AH156" s="40">
        <v>0</v>
      </c>
      <c r="AI156" s="41">
        <v>1</v>
      </c>
      <c r="AJ156" s="42">
        <v>1460</v>
      </c>
      <c r="AK156" s="43">
        <v>0</v>
      </c>
      <c r="AL156" s="44">
        <v>0</v>
      </c>
      <c r="AM156" s="45">
        <v>1224</v>
      </c>
      <c r="AN156" s="46">
        <v>12</v>
      </c>
      <c r="AO156" s="47">
        <v>1</v>
      </c>
      <c r="AP156" s="42">
        <v>515</v>
      </c>
      <c r="AQ156" s="43">
        <v>71</v>
      </c>
      <c r="AR156" s="44">
        <v>4</v>
      </c>
      <c r="AS156" s="38">
        <v>826804</v>
      </c>
      <c r="AU156" s="38">
        <v>6</v>
      </c>
      <c r="AY156" s="38" t="str">
        <f t="shared" si="6"/>
        <v>2020-W34</v>
      </c>
      <c r="AZ156" s="48">
        <f t="shared" si="7"/>
        <v>5</v>
      </c>
      <c r="BA156" s="48">
        <v>143</v>
      </c>
    </row>
    <row r="157" spans="1:78" x14ac:dyDescent="0.3">
      <c r="A157" s="37">
        <v>44065</v>
      </c>
      <c r="B157" s="38">
        <v>264</v>
      </c>
      <c r="C157" s="38">
        <v>29</v>
      </c>
      <c r="D157" s="38">
        <v>8381</v>
      </c>
      <c r="E157" s="38">
        <v>2</v>
      </c>
      <c r="F157" s="38">
        <v>240</v>
      </c>
      <c r="G157" s="48">
        <v>31</v>
      </c>
      <c r="I157" s="39">
        <v>496</v>
      </c>
      <c r="J157" s="40">
        <v>0</v>
      </c>
      <c r="K157" s="41">
        <v>2</v>
      </c>
      <c r="L157" s="42">
        <v>3487</v>
      </c>
      <c r="M157" s="43">
        <v>3</v>
      </c>
      <c r="N157" s="44">
        <v>0</v>
      </c>
      <c r="O157" s="45">
        <v>2797</v>
      </c>
      <c r="P157" s="46">
        <v>48</v>
      </c>
      <c r="Q157" s="47">
        <v>10</v>
      </c>
      <c r="R157" s="42">
        <v>1119</v>
      </c>
      <c r="S157" s="43">
        <v>189</v>
      </c>
      <c r="T157" s="44">
        <v>19</v>
      </c>
      <c r="U157" s="39">
        <v>260</v>
      </c>
      <c r="V157" s="40">
        <v>0</v>
      </c>
      <c r="W157" s="41">
        <v>1</v>
      </c>
      <c r="X157" s="42">
        <v>1962</v>
      </c>
      <c r="Y157" s="43">
        <v>3</v>
      </c>
      <c r="Z157" s="44">
        <v>0</v>
      </c>
      <c r="AA157" s="45">
        <v>1536</v>
      </c>
      <c r="AB157" s="46">
        <v>36</v>
      </c>
      <c r="AC157" s="47">
        <v>8</v>
      </c>
      <c r="AD157" s="42">
        <v>598</v>
      </c>
      <c r="AE157" s="43">
        <v>117</v>
      </c>
      <c r="AF157" s="44">
        <v>15</v>
      </c>
      <c r="AG157" s="39">
        <v>236</v>
      </c>
      <c r="AH157" s="40">
        <v>0</v>
      </c>
      <c r="AI157" s="41">
        <v>1</v>
      </c>
      <c r="AJ157" s="42">
        <v>1521</v>
      </c>
      <c r="AK157" s="43">
        <v>0</v>
      </c>
      <c r="AL157" s="44">
        <v>0</v>
      </c>
      <c r="AM157" s="45">
        <v>1260</v>
      </c>
      <c r="AN157" s="46">
        <v>12</v>
      </c>
      <c r="AO157" s="47">
        <v>2</v>
      </c>
      <c r="AP157" s="42">
        <v>521</v>
      </c>
      <c r="AQ157" s="43">
        <v>72</v>
      </c>
      <c r="AR157" s="44">
        <v>4</v>
      </c>
      <c r="AS157" s="38">
        <v>838015</v>
      </c>
      <c r="AU157" s="38">
        <v>2</v>
      </c>
      <c r="AY157" s="38" t="str">
        <f t="shared" si="6"/>
        <v>2020-W34</v>
      </c>
      <c r="AZ157" s="48">
        <f t="shared" si="7"/>
        <v>6</v>
      </c>
      <c r="BA157" s="48">
        <v>143</v>
      </c>
    </row>
    <row r="158" spans="1:78" ht="12.5" thickBot="1" x14ac:dyDescent="0.35">
      <c r="A158" s="37">
        <v>44066</v>
      </c>
      <c r="B158" s="51">
        <v>284</v>
      </c>
      <c r="C158" s="51">
        <v>17</v>
      </c>
      <c r="D158" s="51">
        <v>8664</v>
      </c>
      <c r="E158" s="51">
        <v>2</v>
      </c>
      <c r="F158" s="51">
        <v>242</v>
      </c>
      <c r="G158" s="61">
        <v>31</v>
      </c>
      <c r="H158" s="134"/>
      <c r="I158" s="52">
        <v>505</v>
      </c>
      <c r="J158" s="53">
        <v>0</v>
      </c>
      <c r="K158" s="54">
        <v>2</v>
      </c>
      <c r="L158" s="55">
        <v>3631</v>
      </c>
      <c r="M158" s="56">
        <v>3</v>
      </c>
      <c r="N158" s="57">
        <v>1</v>
      </c>
      <c r="O158" s="58">
        <v>2867</v>
      </c>
      <c r="P158" s="59">
        <v>48</v>
      </c>
      <c r="Q158" s="59">
        <v>10</v>
      </c>
      <c r="R158" s="66">
        <v>1140</v>
      </c>
      <c r="S158" s="56">
        <v>191</v>
      </c>
      <c r="T158" s="57">
        <v>18</v>
      </c>
      <c r="U158" s="52">
        <v>264</v>
      </c>
      <c r="V158" s="53">
        <v>0</v>
      </c>
      <c r="W158" s="54">
        <v>1</v>
      </c>
      <c r="X158" s="55">
        <v>2048</v>
      </c>
      <c r="Y158" s="56">
        <v>3</v>
      </c>
      <c r="Z158" s="57">
        <v>0</v>
      </c>
      <c r="AA158" s="58">
        <v>1574</v>
      </c>
      <c r="AB158" s="59">
        <v>36</v>
      </c>
      <c r="AC158" s="60">
        <v>8</v>
      </c>
      <c r="AD158" s="55">
        <v>608</v>
      </c>
      <c r="AE158" s="56">
        <v>119</v>
      </c>
      <c r="AF158" s="57">
        <v>14</v>
      </c>
      <c r="AG158" s="52">
        <v>241</v>
      </c>
      <c r="AH158" s="53">
        <v>0</v>
      </c>
      <c r="AI158" s="54">
        <v>1</v>
      </c>
      <c r="AJ158" s="55">
        <v>1578</v>
      </c>
      <c r="AK158" s="56">
        <v>0</v>
      </c>
      <c r="AL158" s="57">
        <v>1</v>
      </c>
      <c r="AM158" s="58">
        <v>1292</v>
      </c>
      <c r="AN158" s="59">
        <v>12</v>
      </c>
      <c r="AO158" s="60">
        <v>2</v>
      </c>
      <c r="AP158" s="55">
        <v>532</v>
      </c>
      <c r="AQ158" s="56">
        <v>72</v>
      </c>
      <c r="AR158" s="57">
        <v>4</v>
      </c>
      <c r="AS158" s="51">
        <v>848380</v>
      </c>
      <c r="AT158" s="51"/>
      <c r="AU158" s="51">
        <v>2</v>
      </c>
      <c r="AV158" s="51"/>
      <c r="AW158" s="51"/>
      <c r="AX158" s="51"/>
      <c r="AY158" s="51" t="str">
        <f t="shared" si="6"/>
        <v>2020-W34</v>
      </c>
      <c r="AZ158" s="61">
        <f t="shared" si="7"/>
        <v>7</v>
      </c>
      <c r="BA158" s="61">
        <v>143</v>
      </c>
      <c r="BB158" s="134">
        <v>180</v>
      </c>
      <c r="BI158" s="50">
        <f>(S158-S151)/(F158-F151)</f>
        <v>0.7857142857142857</v>
      </c>
      <c r="BJ158" s="38">
        <f>SUM(E152:E158)*1000000/10718565</f>
        <v>1.3061449923567194</v>
      </c>
      <c r="BK158" s="50">
        <f>(D158-D151)/(AS158+AT158-AS151-AT151)</f>
        <v>1.2311244373164741E-2</v>
      </c>
      <c r="BL158" s="97">
        <f>(I158-I151)/(I158+L158+O158+R158-I151-L151-O151-R151)</f>
        <v>5.2233676975945019E-2</v>
      </c>
      <c r="BM158" s="97">
        <f>(L158-L151)/(I158+L158+O158+R158-I151-L151-O151-R151)</f>
        <v>0.5670103092783505</v>
      </c>
      <c r="BN158" s="97">
        <f>(O158-O151)/(I158+L158+O158+R158-I151-L151-O151-R151)</f>
        <v>0.29759450171821306</v>
      </c>
      <c r="BO158" s="97">
        <f>(R158-R151)/(I158+L158+O158+R158-I151-L151-O151-R151)</f>
        <v>8.3161512027491405E-2</v>
      </c>
      <c r="BP158" s="97">
        <f>AVERAGE(K152:K158)/AVERAGE(G152:G158)</f>
        <v>4.5918367346938778E-2</v>
      </c>
      <c r="BQ158" s="97">
        <f>AVERAGE(N152:N158)/AVERAGE(G152:G158)</f>
        <v>1.020408163265306E-2</v>
      </c>
      <c r="BR158" s="97">
        <f>AVERAGE(Q152:Q158)/AVERAGE(G152:G158)</f>
        <v>0.32142857142857145</v>
      </c>
      <c r="BS158" s="97">
        <f>AVERAGE(T152:T158)/AVERAGE(G152:G158)</f>
        <v>0.62244897959183665</v>
      </c>
      <c r="BT158" s="97">
        <f>(J158-J151)/(J158+M158+P158+S158-S151-P151-M151-J151)</f>
        <v>0</v>
      </c>
      <c r="BU158" s="97">
        <f>(M158-M151)/(J158+M158+P158+S158-S151-P151-M151-J151)</f>
        <v>0</v>
      </c>
      <c r="BV158" s="97">
        <f>(P158-P151)/(J158+M158+P158+S158-S151-P151-M151-J151)</f>
        <v>0.21428571428571427</v>
      </c>
      <c r="BW158" s="97">
        <f>(S158-S151)/(J158+M158+P158+S158-S151-P151-M151-J151)</f>
        <v>0.7857142857142857</v>
      </c>
      <c r="BX158" s="48">
        <f>SUM(BB152:BB158)</f>
        <v>180</v>
      </c>
      <c r="BY158" s="38">
        <f>F158-F151</f>
        <v>14</v>
      </c>
      <c r="BZ158" s="50">
        <f>BY158/BX151</f>
        <v>6.1135371179039298E-2</v>
      </c>
    </row>
    <row r="159" spans="1:78" x14ac:dyDescent="0.3">
      <c r="A159" s="93">
        <v>44067</v>
      </c>
      <c r="B159" s="62">
        <v>170</v>
      </c>
      <c r="C159" s="62">
        <v>27</v>
      </c>
      <c r="D159" s="62">
        <v>8819</v>
      </c>
      <c r="E159" s="62"/>
      <c r="F159" s="62">
        <v>242</v>
      </c>
      <c r="G159" s="65">
        <v>31</v>
      </c>
      <c r="H159" s="99"/>
      <c r="I159" s="63">
        <v>511</v>
      </c>
      <c r="J159" s="62">
        <v>0</v>
      </c>
      <c r="K159" s="64">
        <v>2</v>
      </c>
      <c r="L159" s="63">
        <v>3722</v>
      </c>
      <c r="M159" s="62">
        <v>3</v>
      </c>
      <c r="N159" s="64">
        <v>1</v>
      </c>
      <c r="O159" s="63">
        <v>2921</v>
      </c>
      <c r="P159" s="62">
        <v>48</v>
      </c>
      <c r="Q159" s="64">
        <v>11</v>
      </c>
      <c r="R159" s="63">
        <v>1145</v>
      </c>
      <c r="S159" s="62">
        <v>191</v>
      </c>
      <c r="T159" s="64">
        <v>17</v>
      </c>
      <c r="U159" s="63">
        <v>265</v>
      </c>
      <c r="V159" s="62">
        <v>0</v>
      </c>
      <c r="W159" s="64">
        <v>1</v>
      </c>
      <c r="X159" s="63">
        <v>2107</v>
      </c>
      <c r="Y159" s="62">
        <v>3</v>
      </c>
      <c r="Z159" s="64">
        <v>0</v>
      </c>
      <c r="AA159" s="63">
        <v>1603</v>
      </c>
      <c r="AB159" s="62">
        <v>36</v>
      </c>
      <c r="AC159" s="64">
        <v>8</v>
      </c>
      <c r="AD159" s="63">
        <v>608</v>
      </c>
      <c r="AE159" s="62">
        <v>119</v>
      </c>
      <c r="AF159" s="64">
        <v>13</v>
      </c>
      <c r="AG159" s="63">
        <v>246</v>
      </c>
      <c r="AH159" s="62">
        <v>0</v>
      </c>
      <c r="AI159" s="64">
        <v>1</v>
      </c>
      <c r="AJ159" s="63">
        <v>1610</v>
      </c>
      <c r="AK159" s="62">
        <v>0</v>
      </c>
      <c r="AL159" s="64">
        <v>1</v>
      </c>
      <c r="AM159" s="63">
        <v>1317</v>
      </c>
      <c r="AN159" s="62">
        <v>12</v>
      </c>
      <c r="AO159" s="64">
        <v>3</v>
      </c>
      <c r="AP159" s="63">
        <v>537</v>
      </c>
      <c r="AQ159" s="62">
        <v>72</v>
      </c>
      <c r="AR159" s="64">
        <v>4</v>
      </c>
      <c r="AS159" s="62">
        <v>858138</v>
      </c>
      <c r="AT159" s="62"/>
      <c r="AU159" s="62">
        <v>9</v>
      </c>
      <c r="AV159" s="62"/>
      <c r="AW159" s="62"/>
      <c r="AX159" s="62"/>
      <c r="AY159" s="62" t="str">
        <f t="shared" si="6"/>
        <v>2020-W35</v>
      </c>
      <c r="AZ159" s="65">
        <f t="shared" si="7"/>
        <v>1</v>
      </c>
      <c r="BA159" s="65">
        <v>143</v>
      </c>
      <c r="BB159" s="99"/>
      <c r="BC159" s="65"/>
      <c r="BD159" s="65"/>
      <c r="BE159" s="65"/>
      <c r="BF159" s="99"/>
      <c r="BG159" s="99"/>
      <c r="BH159" s="65"/>
      <c r="BI159" s="65"/>
      <c r="BJ159" s="65"/>
      <c r="BK159" s="65"/>
      <c r="BL159" s="65"/>
      <c r="BM159" s="65"/>
      <c r="BN159" s="65"/>
      <c r="BO159" s="65"/>
    </row>
    <row r="160" spans="1:78" x14ac:dyDescent="0.3">
      <c r="A160" s="37">
        <v>44068</v>
      </c>
      <c r="B160" s="38">
        <v>168</v>
      </c>
      <c r="C160" s="38">
        <v>20</v>
      </c>
      <c r="D160" s="38">
        <v>8987</v>
      </c>
      <c r="E160" s="38">
        <v>1</v>
      </c>
      <c r="F160" s="38">
        <v>243</v>
      </c>
      <c r="G160" s="48">
        <v>31</v>
      </c>
      <c r="I160" s="39">
        <v>521</v>
      </c>
      <c r="J160" s="40">
        <v>0</v>
      </c>
      <c r="K160" s="41">
        <v>2</v>
      </c>
      <c r="L160" s="42">
        <v>3828</v>
      </c>
      <c r="M160" s="43">
        <v>3</v>
      </c>
      <c r="N160" s="44">
        <v>1</v>
      </c>
      <c r="O160" s="45">
        <v>2967</v>
      </c>
      <c r="P160" s="46">
        <v>48</v>
      </c>
      <c r="Q160" s="47">
        <v>11</v>
      </c>
      <c r="R160" s="42">
        <v>1164</v>
      </c>
      <c r="S160" s="43">
        <v>191</v>
      </c>
      <c r="T160" s="44">
        <v>17</v>
      </c>
      <c r="U160" s="39">
        <v>271</v>
      </c>
      <c r="V160" s="40">
        <v>0</v>
      </c>
      <c r="W160" s="41">
        <v>1</v>
      </c>
      <c r="X160" s="42">
        <v>2171</v>
      </c>
      <c r="Y160" s="43">
        <v>3</v>
      </c>
      <c r="Z160" s="44">
        <v>0</v>
      </c>
      <c r="AA160" s="45">
        <v>1631</v>
      </c>
      <c r="AB160" s="46">
        <v>36</v>
      </c>
      <c r="AC160" s="47">
        <v>8</v>
      </c>
      <c r="AD160" s="42">
        <v>623</v>
      </c>
      <c r="AE160" s="43">
        <v>120</v>
      </c>
      <c r="AF160" s="44">
        <v>13</v>
      </c>
      <c r="AG160" s="39">
        <v>250</v>
      </c>
      <c r="AH160" s="40">
        <v>0</v>
      </c>
      <c r="AI160" s="41">
        <v>1</v>
      </c>
      <c r="AJ160" s="42">
        <v>1652</v>
      </c>
      <c r="AK160" s="43">
        <v>0</v>
      </c>
      <c r="AL160" s="44">
        <v>1</v>
      </c>
      <c r="AM160" s="45">
        <v>1335</v>
      </c>
      <c r="AN160" s="46">
        <v>12</v>
      </c>
      <c r="AO160" s="47">
        <v>3</v>
      </c>
      <c r="AP160" s="42">
        <v>541</v>
      </c>
      <c r="AQ160" s="43">
        <v>72</v>
      </c>
      <c r="AR160" s="44">
        <v>4</v>
      </c>
      <c r="AS160" s="38">
        <v>872550</v>
      </c>
      <c r="AU160" s="38">
        <v>3</v>
      </c>
      <c r="AY160" s="38" t="str">
        <f t="shared" si="6"/>
        <v>2020-W35</v>
      </c>
      <c r="AZ160" s="48">
        <f t="shared" si="7"/>
        <v>2</v>
      </c>
      <c r="BA160" s="48">
        <v>143</v>
      </c>
    </row>
    <row r="161" spans="1:78" x14ac:dyDescent="0.3">
      <c r="A161" s="37">
        <v>44069</v>
      </c>
      <c r="B161" s="38">
        <v>293</v>
      </c>
      <c r="C161" s="38">
        <v>22</v>
      </c>
      <c r="D161" s="38">
        <v>9280</v>
      </c>
      <c r="E161" s="38">
        <v>5</v>
      </c>
      <c r="F161" s="38">
        <v>248</v>
      </c>
      <c r="G161" s="48">
        <v>33</v>
      </c>
      <c r="I161" s="39">
        <v>538</v>
      </c>
      <c r="J161" s="40">
        <v>0</v>
      </c>
      <c r="K161" s="41">
        <v>2</v>
      </c>
      <c r="L161" s="42">
        <v>3949</v>
      </c>
      <c r="M161" s="43">
        <v>3</v>
      </c>
      <c r="N161" s="44">
        <v>1</v>
      </c>
      <c r="O161" s="45">
        <v>3059</v>
      </c>
      <c r="P161" s="46">
        <v>48</v>
      </c>
      <c r="Q161" s="47">
        <v>11</v>
      </c>
      <c r="R161" s="42">
        <v>1201</v>
      </c>
      <c r="S161" s="43">
        <v>197</v>
      </c>
      <c r="T161" s="44">
        <v>19</v>
      </c>
      <c r="U161" s="39">
        <v>282</v>
      </c>
      <c r="V161" s="40">
        <v>0</v>
      </c>
      <c r="W161" s="41">
        <v>1</v>
      </c>
      <c r="X161" s="42">
        <v>2241</v>
      </c>
      <c r="Y161" s="43">
        <v>3</v>
      </c>
      <c r="Z161" s="44">
        <v>0</v>
      </c>
      <c r="AA161" s="45">
        <v>1687</v>
      </c>
      <c r="AB161" s="46">
        <v>36</v>
      </c>
      <c r="AC161" s="47">
        <v>8</v>
      </c>
      <c r="AD161" s="42">
        <v>643</v>
      </c>
      <c r="AE161" s="43">
        <v>121</v>
      </c>
      <c r="AF161" s="44">
        <v>14</v>
      </c>
      <c r="AG161" s="39">
        <v>256</v>
      </c>
      <c r="AH161" s="40">
        <v>0</v>
      </c>
      <c r="AI161" s="41">
        <v>1</v>
      </c>
      <c r="AJ161" s="42">
        <v>1703</v>
      </c>
      <c r="AK161" s="43">
        <v>0</v>
      </c>
      <c r="AL161" s="44">
        <v>1</v>
      </c>
      <c r="AM161" s="45">
        <v>1371</v>
      </c>
      <c r="AN161" s="46">
        <v>12</v>
      </c>
      <c r="AO161" s="47">
        <v>3</v>
      </c>
      <c r="AP161" s="42">
        <v>558</v>
      </c>
      <c r="AQ161" s="43">
        <v>76</v>
      </c>
      <c r="AR161" s="44">
        <v>5</v>
      </c>
      <c r="AS161" s="38">
        <v>887991</v>
      </c>
      <c r="AU161" s="38">
        <v>10</v>
      </c>
      <c r="AY161" s="38" t="str">
        <f t="shared" si="6"/>
        <v>2020-W35</v>
      </c>
      <c r="AZ161" s="48">
        <f t="shared" si="7"/>
        <v>3</v>
      </c>
      <c r="BA161" s="48">
        <v>145</v>
      </c>
    </row>
    <row r="162" spans="1:78" x14ac:dyDescent="0.3">
      <c r="A162" s="37">
        <v>44070</v>
      </c>
      <c r="B162" s="38">
        <v>259</v>
      </c>
      <c r="C162" s="38">
        <v>25</v>
      </c>
      <c r="D162" s="38">
        <v>9531</v>
      </c>
      <c r="E162" s="38">
        <v>6</v>
      </c>
      <c r="F162" s="38">
        <v>254</v>
      </c>
      <c r="G162" s="48">
        <v>35</v>
      </c>
      <c r="I162" s="39">
        <v>555</v>
      </c>
      <c r="J162" s="40">
        <v>0</v>
      </c>
      <c r="K162" s="41">
        <v>1</v>
      </c>
      <c r="L162" s="42">
        <v>4068</v>
      </c>
      <c r="M162" s="43">
        <v>3</v>
      </c>
      <c r="N162" s="44">
        <v>0</v>
      </c>
      <c r="O162" s="45">
        <v>3138</v>
      </c>
      <c r="P162" s="46">
        <v>49</v>
      </c>
      <c r="Q162" s="47">
        <v>11</v>
      </c>
      <c r="R162" s="42">
        <v>1227</v>
      </c>
      <c r="S162" s="43">
        <v>202</v>
      </c>
      <c r="T162" s="44">
        <v>23</v>
      </c>
      <c r="U162" s="39">
        <v>294</v>
      </c>
      <c r="V162" s="40">
        <v>0</v>
      </c>
      <c r="W162" s="41">
        <v>0</v>
      </c>
      <c r="X162" s="42">
        <v>2303</v>
      </c>
      <c r="Y162" s="43">
        <v>3</v>
      </c>
      <c r="Z162" s="44">
        <v>0</v>
      </c>
      <c r="AA162" s="45">
        <v>1733</v>
      </c>
      <c r="AB162" s="46">
        <v>37</v>
      </c>
      <c r="AC162" s="47">
        <v>8</v>
      </c>
      <c r="AD162" s="42">
        <v>654</v>
      </c>
      <c r="AE162" s="43">
        <v>125</v>
      </c>
      <c r="AF162" s="44">
        <v>16</v>
      </c>
      <c r="AG162" s="39">
        <v>261</v>
      </c>
      <c r="AH162" s="40">
        <v>0</v>
      </c>
      <c r="AI162" s="41">
        <v>1</v>
      </c>
      <c r="AJ162" s="42">
        <v>1760</v>
      </c>
      <c r="AK162" s="43">
        <v>0</v>
      </c>
      <c r="AL162" s="44">
        <v>0</v>
      </c>
      <c r="AM162" s="45">
        <v>1404</v>
      </c>
      <c r="AN162" s="46">
        <v>12</v>
      </c>
      <c r="AO162" s="47">
        <v>3</v>
      </c>
      <c r="AP162" s="42">
        <v>573</v>
      </c>
      <c r="AQ162" s="43">
        <v>77</v>
      </c>
      <c r="AR162" s="44">
        <v>7</v>
      </c>
      <c r="AS162" s="38">
        <v>903432</v>
      </c>
      <c r="AU162" s="38">
        <v>6</v>
      </c>
      <c r="AY162" s="38" t="str">
        <f t="shared" si="6"/>
        <v>2020-W35</v>
      </c>
      <c r="AZ162" s="48">
        <f t="shared" si="7"/>
        <v>4</v>
      </c>
      <c r="BA162" s="48">
        <v>147</v>
      </c>
    </row>
    <row r="163" spans="1:78" x14ac:dyDescent="0.3">
      <c r="A163" s="37">
        <v>44071</v>
      </c>
      <c r="B163" s="38">
        <v>270</v>
      </c>
      <c r="C163" s="38">
        <v>26</v>
      </c>
      <c r="D163" s="38">
        <v>9800</v>
      </c>
      <c r="E163" s="38">
        <v>5</v>
      </c>
      <c r="F163" s="38">
        <v>259</v>
      </c>
      <c r="G163" s="48">
        <v>35</v>
      </c>
      <c r="I163" s="39">
        <v>568</v>
      </c>
      <c r="J163" s="40">
        <v>0</v>
      </c>
      <c r="K163" s="41">
        <v>1</v>
      </c>
      <c r="L163" s="42">
        <v>4186</v>
      </c>
      <c r="M163" s="43">
        <v>3</v>
      </c>
      <c r="N163" s="44">
        <v>0</v>
      </c>
      <c r="O163" s="45">
        <v>3225</v>
      </c>
      <c r="P163" s="46">
        <v>50</v>
      </c>
      <c r="Q163" s="47">
        <v>12</v>
      </c>
      <c r="R163" s="42">
        <v>1262</v>
      </c>
      <c r="S163" s="43">
        <v>206</v>
      </c>
      <c r="T163" s="44">
        <v>22</v>
      </c>
      <c r="U163" s="39">
        <v>302</v>
      </c>
      <c r="V163" s="40">
        <v>0</v>
      </c>
      <c r="W163" s="41">
        <v>0</v>
      </c>
      <c r="X163" s="42">
        <v>2373</v>
      </c>
      <c r="Y163" s="43">
        <v>3</v>
      </c>
      <c r="Z163" s="44">
        <v>0</v>
      </c>
      <c r="AA163" s="45">
        <v>1785</v>
      </c>
      <c r="AB163" s="46">
        <v>38</v>
      </c>
      <c r="AC163" s="47">
        <v>8</v>
      </c>
      <c r="AD163" s="42">
        <v>672</v>
      </c>
      <c r="AE163" s="43">
        <v>127</v>
      </c>
      <c r="AF163" s="44">
        <v>15</v>
      </c>
      <c r="AG163" s="39">
        <v>266</v>
      </c>
      <c r="AH163" s="40">
        <v>0</v>
      </c>
      <c r="AI163" s="41">
        <v>1</v>
      </c>
      <c r="AJ163" s="42">
        <v>1808</v>
      </c>
      <c r="AK163" s="43">
        <v>0</v>
      </c>
      <c r="AL163" s="44">
        <v>0</v>
      </c>
      <c r="AM163" s="45">
        <v>1439</v>
      </c>
      <c r="AN163" s="46">
        <v>12</v>
      </c>
      <c r="AO163" s="47">
        <v>4</v>
      </c>
      <c r="AP163" s="42">
        <v>590</v>
      </c>
      <c r="AQ163" s="43">
        <v>79</v>
      </c>
      <c r="AR163" s="44">
        <v>7</v>
      </c>
      <c r="AS163" s="38">
        <v>917265</v>
      </c>
      <c r="AU163" s="38">
        <v>6</v>
      </c>
      <c r="AY163" s="38" t="str">
        <f t="shared" si="6"/>
        <v>2020-W35</v>
      </c>
      <c r="AZ163" s="48">
        <f t="shared" si="7"/>
        <v>5</v>
      </c>
      <c r="BA163" s="48">
        <v>147</v>
      </c>
    </row>
    <row r="164" spans="1:78" x14ac:dyDescent="0.3">
      <c r="A164" s="37">
        <v>44072</v>
      </c>
      <c r="B164" s="38">
        <v>177</v>
      </c>
      <c r="C164" s="38">
        <v>20</v>
      </c>
      <c r="D164" s="38">
        <v>9977</v>
      </c>
      <c r="E164" s="38">
        <v>1</v>
      </c>
      <c r="F164" s="38">
        <v>260</v>
      </c>
      <c r="G164" s="48">
        <v>36</v>
      </c>
      <c r="I164" s="39">
        <v>574</v>
      </c>
      <c r="J164" s="40">
        <v>0</v>
      </c>
      <c r="K164" s="41">
        <v>0</v>
      </c>
      <c r="L164" s="42">
        <v>4272</v>
      </c>
      <c r="M164" s="43">
        <v>3</v>
      </c>
      <c r="N164" s="44">
        <v>0</v>
      </c>
      <c r="O164" s="45">
        <v>3289</v>
      </c>
      <c r="P164" s="46">
        <v>50</v>
      </c>
      <c r="Q164" s="47">
        <v>12</v>
      </c>
      <c r="R164" s="42">
        <v>1277</v>
      </c>
      <c r="S164" s="43">
        <v>207</v>
      </c>
      <c r="T164" s="44">
        <v>24</v>
      </c>
      <c r="U164" s="39">
        <v>306</v>
      </c>
      <c r="V164" s="40">
        <v>0</v>
      </c>
      <c r="W164" s="41">
        <v>0</v>
      </c>
      <c r="X164" s="42">
        <v>2422</v>
      </c>
      <c r="Y164" s="43">
        <v>3</v>
      </c>
      <c r="Z164" s="44">
        <v>0</v>
      </c>
      <c r="AA164" s="45">
        <v>1820</v>
      </c>
      <c r="AB164" s="46">
        <v>38</v>
      </c>
      <c r="AC164" s="47">
        <v>8</v>
      </c>
      <c r="AD164" s="42">
        <v>679</v>
      </c>
      <c r="AE164" s="43">
        <v>127</v>
      </c>
      <c r="AF164" s="44">
        <v>17</v>
      </c>
      <c r="AG164" s="39">
        <v>268</v>
      </c>
      <c r="AH164" s="40">
        <v>0</v>
      </c>
      <c r="AI164" s="41">
        <v>0</v>
      </c>
      <c r="AJ164" s="42">
        <v>1845</v>
      </c>
      <c r="AK164" s="43">
        <v>0</v>
      </c>
      <c r="AL164" s="44">
        <v>0</v>
      </c>
      <c r="AM164" s="45">
        <v>1468</v>
      </c>
      <c r="AN164" s="46">
        <v>12</v>
      </c>
      <c r="AO164" s="47">
        <v>4</v>
      </c>
      <c r="AP164" s="42">
        <v>595</v>
      </c>
      <c r="AQ164" s="43">
        <v>80</v>
      </c>
      <c r="AR164" s="44">
        <v>7</v>
      </c>
      <c r="AS164" s="38">
        <v>931002</v>
      </c>
      <c r="AU164" s="38">
        <v>1</v>
      </c>
      <c r="AY164" s="38" t="str">
        <f t="shared" si="6"/>
        <v>2020-W35</v>
      </c>
      <c r="AZ164" s="48">
        <f t="shared" si="7"/>
        <v>6</v>
      </c>
      <c r="BA164" s="48">
        <v>148</v>
      </c>
    </row>
    <row r="165" spans="1:78" ht="12.5" thickBot="1" x14ac:dyDescent="0.35">
      <c r="A165" s="37">
        <v>44073</v>
      </c>
      <c r="B165" s="51">
        <v>157</v>
      </c>
      <c r="C165" s="51">
        <v>41</v>
      </c>
      <c r="D165" s="51">
        <v>10134</v>
      </c>
      <c r="E165" s="51">
        <v>2</v>
      </c>
      <c r="F165" s="51">
        <v>262</v>
      </c>
      <c r="G165" s="61">
        <v>35</v>
      </c>
      <c r="H165" s="134"/>
      <c r="I165" s="52">
        <v>584</v>
      </c>
      <c r="J165" s="53">
        <v>0</v>
      </c>
      <c r="K165" s="54">
        <v>0</v>
      </c>
      <c r="L165" s="55">
        <v>4353</v>
      </c>
      <c r="M165" s="56">
        <v>3</v>
      </c>
      <c r="N165" s="57">
        <v>0</v>
      </c>
      <c r="O165" s="58">
        <v>3340</v>
      </c>
      <c r="P165" s="59">
        <v>51</v>
      </c>
      <c r="Q165" s="59">
        <v>11</v>
      </c>
      <c r="R165" s="66">
        <v>1291</v>
      </c>
      <c r="S165" s="56">
        <v>208</v>
      </c>
      <c r="T165" s="57">
        <v>24</v>
      </c>
      <c r="U165" s="52">
        <v>311</v>
      </c>
      <c r="V165" s="53">
        <v>0</v>
      </c>
      <c r="W165" s="54">
        <v>0</v>
      </c>
      <c r="X165" s="55">
        <v>2465</v>
      </c>
      <c r="Y165" s="56">
        <v>3</v>
      </c>
      <c r="Z165" s="57">
        <v>0</v>
      </c>
      <c r="AA165" s="58">
        <v>1841</v>
      </c>
      <c r="AB165" s="59">
        <v>39</v>
      </c>
      <c r="AC165" s="60">
        <v>7</v>
      </c>
      <c r="AD165" s="55">
        <v>685</v>
      </c>
      <c r="AE165" s="56">
        <v>127</v>
      </c>
      <c r="AF165" s="57">
        <v>18</v>
      </c>
      <c r="AG165" s="52">
        <v>273</v>
      </c>
      <c r="AH165" s="53">
        <v>0</v>
      </c>
      <c r="AI165" s="54">
        <v>0</v>
      </c>
      <c r="AJ165" s="55">
        <v>1883</v>
      </c>
      <c r="AK165" s="56">
        <v>0</v>
      </c>
      <c r="AL165" s="57">
        <v>0</v>
      </c>
      <c r="AM165" s="58">
        <v>1498</v>
      </c>
      <c r="AN165" s="59">
        <v>12</v>
      </c>
      <c r="AO165" s="60">
        <v>4</v>
      </c>
      <c r="AP165" s="55">
        <v>606</v>
      </c>
      <c r="AQ165" s="56">
        <v>81</v>
      </c>
      <c r="AR165" s="57">
        <v>6</v>
      </c>
      <c r="AS165" s="51">
        <v>940882</v>
      </c>
      <c r="AT165" s="51"/>
      <c r="AU165" s="51">
        <v>3</v>
      </c>
      <c r="AV165" s="51"/>
      <c r="AW165" s="51"/>
      <c r="AX165" s="51"/>
      <c r="AY165" s="51" t="str">
        <f t="shared" si="6"/>
        <v>2020-W35</v>
      </c>
      <c r="AZ165" s="61">
        <f t="shared" si="7"/>
        <v>7</v>
      </c>
      <c r="BA165" s="61">
        <v>149</v>
      </c>
      <c r="BB165" s="134">
        <v>200</v>
      </c>
      <c r="BI165" s="50">
        <f>(S165-S158)/(F165-F158)</f>
        <v>0.85</v>
      </c>
      <c r="BJ165" s="38">
        <f>SUM(E159:E165)*1000000/10718565</f>
        <v>1.8659214176524563</v>
      </c>
      <c r="BK165" s="50">
        <f>(D165-D158)/(AS165+AT165-AS158-AT158)</f>
        <v>1.5891548290847764E-2</v>
      </c>
      <c r="BL165" s="97">
        <f>(I165-I158)/(I165+L165+O165+R165-I158-L158-O158-R158)</f>
        <v>5.5438596491228072E-2</v>
      </c>
      <c r="BM165" s="97">
        <f>(L165-L158)/(I165+L165+O165+R165-I158-L158-O158-R158)</f>
        <v>0.50666666666666671</v>
      </c>
      <c r="BN165" s="97">
        <f>(O165-O158)/(I165+L165+O165+R165-I158-L158-O158-R158)</f>
        <v>0.33192982456140352</v>
      </c>
      <c r="BO165" s="97">
        <f>(R165-R158)/(I165+L165+O165+R165-I158-L158-O158-R158)</f>
        <v>0.10596491228070175</v>
      </c>
      <c r="BP165" s="97">
        <f>AVERAGE(K159:K165)/AVERAGE(G159:G165)</f>
        <v>3.3898305084745763E-2</v>
      </c>
      <c r="BQ165" s="97">
        <f>AVERAGE(N159:N165)/AVERAGE(G159:G165)</f>
        <v>1.271186440677966E-2</v>
      </c>
      <c r="BR165" s="97">
        <f>AVERAGE(Q159:Q165)/AVERAGE(G159:G165)</f>
        <v>0.3347457627118644</v>
      </c>
      <c r="BS165" s="97">
        <f>AVERAGE(T159:T165)/AVERAGE(G159:G165)</f>
        <v>0.61864406779661019</v>
      </c>
      <c r="BT165" s="97">
        <f>(J165-J158)/(J165+M165+P165+S165-S158-P158-M158-J158)</f>
        <v>0</v>
      </c>
      <c r="BU165" s="97">
        <f>(M165-M158)/(J165+M165+P165+S165-S158-P158-M158-J158)</f>
        <v>0</v>
      </c>
      <c r="BV165" s="97">
        <f>(P165-P158)/(J165+M165+P165+S165-S158-P158-M158-J158)</f>
        <v>0.15</v>
      </c>
      <c r="BW165" s="97">
        <f>(S165-S158)/(J165+M165+P165+S165-S158-P158-M158-J158)</f>
        <v>0.85</v>
      </c>
      <c r="BX165" s="48">
        <f>SUM(BB159:BB165)</f>
        <v>200</v>
      </c>
      <c r="BY165" s="38">
        <f>F165-F158</f>
        <v>20</v>
      </c>
      <c r="BZ165" s="50">
        <f>BY165/BX158</f>
        <v>0.1111111111111111</v>
      </c>
    </row>
    <row r="166" spans="1:78" x14ac:dyDescent="0.3">
      <c r="A166" s="93">
        <v>44074</v>
      </c>
      <c r="B166" s="62">
        <v>183</v>
      </c>
      <c r="C166" s="62">
        <v>10</v>
      </c>
      <c r="D166" s="62">
        <v>10317</v>
      </c>
      <c r="E166" s="62">
        <v>4</v>
      </c>
      <c r="F166" s="62">
        <v>266</v>
      </c>
      <c r="G166" s="65">
        <v>36</v>
      </c>
      <c r="H166" s="99"/>
      <c r="I166" s="63">
        <v>612</v>
      </c>
      <c r="J166" s="62">
        <v>0</v>
      </c>
      <c r="K166" s="64">
        <v>0</v>
      </c>
      <c r="L166" s="63">
        <v>4413</v>
      </c>
      <c r="M166" s="62">
        <v>3</v>
      </c>
      <c r="N166" s="64">
        <v>0</v>
      </c>
      <c r="O166" s="63">
        <v>3401</v>
      </c>
      <c r="P166" s="62">
        <v>51</v>
      </c>
      <c r="Q166" s="64">
        <v>12</v>
      </c>
      <c r="R166" s="63">
        <v>1305</v>
      </c>
      <c r="S166" s="62">
        <v>212</v>
      </c>
      <c r="T166" s="64">
        <v>24</v>
      </c>
      <c r="U166" s="63">
        <v>338</v>
      </c>
      <c r="V166" s="62">
        <v>0</v>
      </c>
      <c r="W166" s="64">
        <v>0</v>
      </c>
      <c r="X166" s="63">
        <v>2499</v>
      </c>
      <c r="Y166" s="62">
        <v>3</v>
      </c>
      <c r="Z166" s="64">
        <v>0</v>
      </c>
      <c r="AA166" s="63">
        <v>1874</v>
      </c>
      <c r="AB166" s="62">
        <v>39</v>
      </c>
      <c r="AC166" s="64">
        <v>8</v>
      </c>
      <c r="AD166" s="63">
        <v>694</v>
      </c>
      <c r="AE166" s="62">
        <v>129</v>
      </c>
      <c r="AF166" s="64">
        <v>18</v>
      </c>
      <c r="AG166" s="63">
        <v>274</v>
      </c>
      <c r="AH166" s="62">
        <v>0</v>
      </c>
      <c r="AI166" s="64">
        <v>0</v>
      </c>
      <c r="AJ166" s="63">
        <v>1909</v>
      </c>
      <c r="AK166" s="62">
        <v>0</v>
      </c>
      <c r="AL166" s="64">
        <v>0</v>
      </c>
      <c r="AM166" s="63">
        <v>1526</v>
      </c>
      <c r="AN166" s="62">
        <v>12</v>
      </c>
      <c r="AO166" s="64">
        <v>4</v>
      </c>
      <c r="AP166" s="63">
        <v>611</v>
      </c>
      <c r="AQ166" s="62">
        <v>83</v>
      </c>
      <c r="AR166" s="64">
        <v>6</v>
      </c>
      <c r="AS166" s="62">
        <v>949367</v>
      </c>
      <c r="AT166" s="62"/>
      <c r="AU166" s="62">
        <v>0</v>
      </c>
      <c r="AV166" s="62"/>
      <c r="AW166" s="62"/>
      <c r="AX166" s="62"/>
      <c r="AY166" s="62" t="str">
        <f t="shared" si="6"/>
        <v>2020-W36</v>
      </c>
      <c r="AZ166" s="65">
        <f t="shared" si="7"/>
        <v>1</v>
      </c>
      <c r="BA166" s="65">
        <v>153</v>
      </c>
      <c r="BB166" s="99"/>
      <c r="BC166" s="65"/>
      <c r="BD166" s="65"/>
      <c r="BE166" s="65"/>
      <c r="BF166" s="99"/>
      <c r="BG166" s="99"/>
      <c r="BH166" s="65"/>
      <c r="BI166" s="65"/>
      <c r="BJ166" s="65"/>
      <c r="BK166" s="65"/>
      <c r="BL166" s="65"/>
      <c r="BM166" s="65"/>
      <c r="BN166" s="65"/>
      <c r="BO166" s="65"/>
    </row>
    <row r="167" spans="1:78" x14ac:dyDescent="0.3">
      <c r="A167" s="37">
        <v>44075</v>
      </c>
      <c r="B167" s="38">
        <v>207</v>
      </c>
      <c r="C167" s="38">
        <v>20</v>
      </c>
      <c r="D167" s="38">
        <v>10524</v>
      </c>
      <c r="E167" s="38">
        <v>5</v>
      </c>
      <c r="F167" s="38">
        <v>271</v>
      </c>
      <c r="G167" s="48">
        <v>38</v>
      </c>
      <c r="I167" s="39">
        <v>628</v>
      </c>
      <c r="J167" s="40">
        <v>0</v>
      </c>
      <c r="K167" s="41">
        <v>0</v>
      </c>
      <c r="L167" s="42">
        <v>4519</v>
      </c>
      <c r="M167" s="43">
        <v>3</v>
      </c>
      <c r="N167" s="44">
        <v>0</v>
      </c>
      <c r="O167" s="45">
        <v>3473</v>
      </c>
      <c r="P167" s="46">
        <v>51</v>
      </c>
      <c r="Q167" s="47">
        <v>13</v>
      </c>
      <c r="R167" s="42">
        <v>1326</v>
      </c>
      <c r="S167" s="43">
        <v>217</v>
      </c>
      <c r="T167" s="44">
        <v>25</v>
      </c>
      <c r="U167" s="39">
        <v>350</v>
      </c>
      <c r="V167" s="40">
        <v>0</v>
      </c>
      <c r="W167" s="41">
        <v>0</v>
      </c>
      <c r="X167" s="42">
        <v>2552</v>
      </c>
      <c r="Y167" s="43">
        <v>3</v>
      </c>
      <c r="Z167" s="44">
        <v>0</v>
      </c>
      <c r="AA167" s="45">
        <v>1916</v>
      </c>
      <c r="AB167" s="46">
        <v>39</v>
      </c>
      <c r="AC167" s="47">
        <v>9</v>
      </c>
      <c r="AD167" s="42">
        <v>703</v>
      </c>
      <c r="AE167" s="43">
        <v>133</v>
      </c>
      <c r="AF167" s="44">
        <v>19</v>
      </c>
      <c r="AG167" s="39">
        <v>278</v>
      </c>
      <c r="AH167" s="40">
        <v>0</v>
      </c>
      <c r="AI167" s="41">
        <v>0</v>
      </c>
      <c r="AJ167" s="42">
        <v>1962</v>
      </c>
      <c r="AK167" s="43">
        <v>0</v>
      </c>
      <c r="AL167" s="44">
        <v>0</v>
      </c>
      <c r="AM167" s="45">
        <v>1556</v>
      </c>
      <c r="AN167" s="46">
        <v>12</v>
      </c>
      <c r="AO167" s="47">
        <v>4</v>
      </c>
      <c r="AP167" s="42">
        <v>623</v>
      </c>
      <c r="AQ167" s="43">
        <v>84</v>
      </c>
      <c r="AR167" s="44">
        <v>6</v>
      </c>
      <c r="AS167" s="38">
        <v>966346</v>
      </c>
      <c r="AU167" s="38">
        <v>1</v>
      </c>
      <c r="AY167" s="38" t="str">
        <f t="shared" si="6"/>
        <v>2020-W36</v>
      </c>
      <c r="AZ167" s="48">
        <f t="shared" si="7"/>
        <v>2</v>
      </c>
      <c r="BA167" s="48">
        <v>153</v>
      </c>
    </row>
    <row r="168" spans="1:78" x14ac:dyDescent="0.3">
      <c r="A168" s="37">
        <v>44076</v>
      </c>
      <c r="B168" s="38">
        <v>233</v>
      </c>
      <c r="C168" s="38">
        <v>20</v>
      </c>
      <c r="D168" s="38">
        <v>10757</v>
      </c>
      <c r="E168" s="38">
        <v>2</v>
      </c>
      <c r="F168" s="38">
        <v>273</v>
      </c>
      <c r="G168" s="48">
        <v>38</v>
      </c>
      <c r="I168" s="39">
        <v>635</v>
      </c>
      <c r="J168" s="40">
        <v>0</v>
      </c>
      <c r="K168" s="41">
        <v>0</v>
      </c>
      <c r="L168" s="42">
        <v>4602</v>
      </c>
      <c r="M168" s="43">
        <v>3</v>
      </c>
      <c r="N168" s="44">
        <v>0</v>
      </c>
      <c r="O168" s="45">
        <v>3572</v>
      </c>
      <c r="P168" s="46">
        <v>51</v>
      </c>
      <c r="Q168" s="47">
        <v>13</v>
      </c>
      <c r="R168" s="42">
        <v>1359</v>
      </c>
      <c r="S168" s="43">
        <v>219</v>
      </c>
      <c r="T168" s="44">
        <v>25</v>
      </c>
      <c r="U168" s="39">
        <v>355</v>
      </c>
      <c r="V168" s="40">
        <v>0</v>
      </c>
      <c r="W168" s="41">
        <v>0</v>
      </c>
      <c r="X168" s="42">
        <v>2603</v>
      </c>
      <c r="Y168" s="43">
        <v>3</v>
      </c>
      <c r="Z168" s="44">
        <v>0</v>
      </c>
      <c r="AA168" s="45">
        <v>1970</v>
      </c>
      <c r="AB168" s="46">
        <v>39</v>
      </c>
      <c r="AC168" s="47">
        <v>9</v>
      </c>
      <c r="AD168" s="42">
        <v>722</v>
      </c>
      <c r="AE168" s="43">
        <v>133</v>
      </c>
      <c r="AF168" s="44">
        <v>19</v>
      </c>
      <c r="AG168" s="39">
        <v>280</v>
      </c>
      <c r="AH168" s="40">
        <v>0</v>
      </c>
      <c r="AI168" s="41">
        <v>0</v>
      </c>
      <c r="AJ168" s="42">
        <v>1994</v>
      </c>
      <c r="AK168" s="43">
        <v>0</v>
      </c>
      <c r="AL168" s="44">
        <v>0</v>
      </c>
      <c r="AM168" s="45">
        <v>1601</v>
      </c>
      <c r="AN168" s="46">
        <v>12</v>
      </c>
      <c r="AO168" s="47">
        <v>4</v>
      </c>
      <c r="AP168" s="42">
        <v>637</v>
      </c>
      <c r="AQ168" s="43">
        <v>86</v>
      </c>
      <c r="AR168" s="44">
        <v>6</v>
      </c>
      <c r="AS168" s="38">
        <v>980500</v>
      </c>
      <c r="AU168" s="38">
        <v>6</v>
      </c>
      <c r="AY168" s="38" t="str">
        <f t="shared" si="6"/>
        <v>2020-W36</v>
      </c>
      <c r="AZ168" s="48">
        <f t="shared" si="7"/>
        <v>3</v>
      </c>
      <c r="BA168" s="48">
        <v>154</v>
      </c>
    </row>
    <row r="169" spans="1:78" x14ac:dyDescent="0.3">
      <c r="A169" s="37">
        <v>44077</v>
      </c>
      <c r="B169" s="38">
        <v>241</v>
      </c>
      <c r="C169" s="38">
        <v>31</v>
      </c>
      <c r="D169" s="38">
        <v>10998</v>
      </c>
      <c r="E169" s="38">
        <v>5</v>
      </c>
      <c r="F169" s="38">
        <v>278</v>
      </c>
      <c r="G169" s="48">
        <v>39</v>
      </c>
      <c r="I169" s="39">
        <v>654</v>
      </c>
      <c r="J169" s="40">
        <v>0</v>
      </c>
      <c r="K169" s="41">
        <v>0</v>
      </c>
      <c r="L169" s="42">
        <v>4712</v>
      </c>
      <c r="M169" s="43">
        <v>3</v>
      </c>
      <c r="N169" s="44">
        <v>0</v>
      </c>
      <c r="O169" s="45">
        <v>3663</v>
      </c>
      <c r="P169" s="46">
        <v>51</v>
      </c>
      <c r="Q169" s="47">
        <v>14</v>
      </c>
      <c r="R169" s="42">
        <v>1383</v>
      </c>
      <c r="S169" s="43">
        <v>224</v>
      </c>
      <c r="T169" s="44">
        <v>25</v>
      </c>
      <c r="U169" s="39">
        <v>367</v>
      </c>
      <c r="V169" s="40">
        <v>0</v>
      </c>
      <c r="W169" s="41">
        <v>0</v>
      </c>
      <c r="X169" s="42">
        <v>2671</v>
      </c>
      <c r="Y169" s="43">
        <v>3</v>
      </c>
      <c r="Z169" s="44">
        <v>0</v>
      </c>
      <c r="AA169" s="45">
        <v>2036</v>
      </c>
      <c r="AB169" s="46">
        <v>39</v>
      </c>
      <c r="AC169" s="47">
        <v>10</v>
      </c>
      <c r="AD169" s="42">
        <v>731</v>
      </c>
      <c r="AE169" s="43">
        <v>135</v>
      </c>
      <c r="AF169" s="44">
        <v>19</v>
      </c>
      <c r="AG169" s="39">
        <v>287</v>
      </c>
      <c r="AH169" s="40">
        <v>0</v>
      </c>
      <c r="AI169" s="41">
        <v>0</v>
      </c>
      <c r="AJ169" s="42">
        <v>2034</v>
      </c>
      <c r="AK169" s="43">
        <v>0</v>
      </c>
      <c r="AL169" s="44">
        <v>0</v>
      </c>
      <c r="AM169" s="45">
        <v>1626</v>
      </c>
      <c r="AN169" s="46">
        <v>12</v>
      </c>
      <c r="AO169" s="47">
        <v>4</v>
      </c>
      <c r="AP169" s="42">
        <v>652</v>
      </c>
      <c r="AQ169" s="43">
        <v>89</v>
      </c>
      <c r="AR169" s="44">
        <v>6</v>
      </c>
      <c r="AS169" s="38">
        <v>992566</v>
      </c>
      <c r="AU169" s="38">
        <v>0</v>
      </c>
      <c r="AY169" s="38" t="str">
        <f t="shared" si="6"/>
        <v>2020-W36</v>
      </c>
      <c r="AZ169" s="48">
        <f t="shared" si="7"/>
        <v>4</v>
      </c>
      <c r="BA169" s="48">
        <v>154</v>
      </c>
    </row>
    <row r="170" spans="1:78" x14ac:dyDescent="0.3">
      <c r="A170" s="37">
        <v>44078</v>
      </c>
      <c r="B170" s="38">
        <v>202</v>
      </c>
      <c r="C170" s="38">
        <v>9</v>
      </c>
      <c r="D170" s="38">
        <v>11200</v>
      </c>
      <c r="E170" s="38">
        <v>1</v>
      </c>
      <c r="F170" s="38">
        <v>279</v>
      </c>
      <c r="G170" s="48">
        <v>38</v>
      </c>
      <c r="I170" s="39">
        <v>669</v>
      </c>
      <c r="J170" s="40">
        <v>0</v>
      </c>
      <c r="K170" s="41">
        <v>0</v>
      </c>
      <c r="L170" s="42">
        <v>4786</v>
      </c>
      <c r="M170" s="43">
        <v>3</v>
      </c>
      <c r="N170" s="44">
        <v>0</v>
      </c>
      <c r="O170" s="45">
        <v>3743</v>
      </c>
      <c r="P170" s="46">
        <v>51</v>
      </c>
      <c r="Q170" s="47">
        <v>12</v>
      </c>
      <c r="R170" s="42">
        <v>1409</v>
      </c>
      <c r="S170" s="43">
        <v>225</v>
      </c>
      <c r="T170" s="44">
        <v>26</v>
      </c>
      <c r="U170" s="39">
        <v>375</v>
      </c>
      <c r="V170" s="40">
        <v>0</v>
      </c>
      <c r="W170" s="41">
        <v>0</v>
      </c>
      <c r="X170" s="42">
        <v>2713</v>
      </c>
      <c r="Y170" s="43">
        <v>3</v>
      </c>
      <c r="Z170" s="44">
        <v>0</v>
      </c>
      <c r="AA170" s="45">
        <v>2078</v>
      </c>
      <c r="AB170" s="46">
        <v>39</v>
      </c>
      <c r="AC170" s="47">
        <v>9</v>
      </c>
      <c r="AD170" s="42">
        <v>741</v>
      </c>
      <c r="AE170" s="43">
        <v>136</v>
      </c>
      <c r="AF170" s="44">
        <v>19</v>
      </c>
      <c r="AG170" s="39">
        <v>294</v>
      </c>
      <c r="AH170" s="40">
        <v>0</v>
      </c>
      <c r="AI170" s="41">
        <v>0</v>
      </c>
      <c r="AJ170" s="42">
        <v>2068</v>
      </c>
      <c r="AK170" s="43">
        <v>0</v>
      </c>
      <c r="AL170" s="44">
        <v>0</v>
      </c>
      <c r="AM170" s="45">
        <v>1664</v>
      </c>
      <c r="AN170" s="46">
        <v>12</v>
      </c>
      <c r="AO170" s="47">
        <v>3</v>
      </c>
      <c r="AP170" s="42">
        <v>668</v>
      </c>
      <c r="AQ170" s="43">
        <v>89</v>
      </c>
      <c r="AR170" s="44">
        <v>7</v>
      </c>
      <c r="AS170" s="38">
        <v>1003142</v>
      </c>
      <c r="AU170" s="38">
        <v>1</v>
      </c>
      <c r="AY170" s="38" t="str">
        <f t="shared" si="6"/>
        <v>2020-W36</v>
      </c>
      <c r="AZ170" s="48">
        <f t="shared" si="7"/>
        <v>5</v>
      </c>
      <c r="BA170" s="48">
        <v>157</v>
      </c>
    </row>
    <row r="171" spans="1:78" x14ac:dyDescent="0.3">
      <c r="A171" s="37">
        <v>44079</v>
      </c>
      <c r="B171" s="38">
        <v>187</v>
      </c>
      <c r="C171" s="38">
        <v>27</v>
      </c>
      <c r="D171" s="38">
        <v>11386</v>
      </c>
      <c r="E171" s="38">
        <v>1</v>
      </c>
      <c r="F171" s="38">
        <v>280</v>
      </c>
      <c r="G171" s="48">
        <v>40</v>
      </c>
      <c r="I171" s="39">
        <v>683</v>
      </c>
      <c r="J171" s="40">
        <v>0</v>
      </c>
      <c r="K171" s="41">
        <v>0</v>
      </c>
      <c r="L171" s="42">
        <v>4852</v>
      </c>
      <c r="M171" s="43">
        <v>3</v>
      </c>
      <c r="N171" s="44">
        <v>0</v>
      </c>
      <c r="O171" s="45">
        <v>3808</v>
      </c>
      <c r="P171" s="46">
        <v>51</v>
      </c>
      <c r="Q171" s="47">
        <v>11</v>
      </c>
      <c r="R171" s="42">
        <v>1437</v>
      </c>
      <c r="S171" s="43">
        <v>226</v>
      </c>
      <c r="T171" s="44">
        <v>29</v>
      </c>
      <c r="U171" s="39">
        <v>386</v>
      </c>
      <c r="V171" s="40">
        <v>0</v>
      </c>
      <c r="W171" s="41">
        <v>0</v>
      </c>
      <c r="X171" s="42">
        <v>2754</v>
      </c>
      <c r="Y171" s="43">
        <v>3</v>
      </c>
      <c r="Z171" s="44">
        <v>0</v>
      </c>
      <c r="AA171" s="45">
        <v>2112</v>
      </c>
      <c r="AB171" s="46">
        <v>39</v>
      </c>
      <c r="AC171" s="47">
        <v>8</v>
      </c>
      <c r="AD171" s="42">
        <v>767</v>
      </c>
      <c r="AE171" s="43">
        <v>136</v>
      </c>
      <c r="AF171" s="44">
        <v>22</v>
      </c>
      <c r="AG171" s="39">
        <v>297</v>
      </c>
      <c r="AH171" s="40">
        <v>0</v>
      </c>
      <c r="AI171" s="41">
        <v>0</v>
      </c>
      <c r="AJ171" s="42">
        <v>2093</v>
      </c>
      <c r="AK171" s="43">
        <v>0</v>
      </c>
      <c r="AL171" s="44">
        <v>0</v>
      </c>
      <c r="AM171" s="45">
        <v>1695</v>
      </c>
      <c r="AN171" s="46">
        <v>12</v>
      </c>
      <c r="AO171" s="47">
        <v>3</v>
      </c>
      <c r="AP171" s="42">
        <v>680</v>
      </c>
      <c r="AQ171" s="43">
        <v>90</v>
      </c>
      <c r="AR171" s="44">
        <v>7</v>
      </c>
      <c r="AS171" s="38">
        <v>1015064</v>
      </c>
      <c r="AU171" s="38">
        <v>4</v>
      </c>
      <c r="AY171" s="38" t="str">
        <f t="shared" si="6"/>
        <v>2020-W36</v>
      </c>
      <c r="AZ171" s="48">
        <f t="shared" si="7"/>
        <v>6</v>
      </c>
      <c r="BA171" s="48">
        <v>157</v>
      </c>
    </row>
    <row r="172" spans="1:78" ht="12.5" thickBot="1" x14ac:dyDescent="0.35">
      <c r="A172" s="37">
        <v>44080</v>
      </c>
      <c r="B172" s="51">
        <v>144</v>
      </c>
      <c r="C172" s="51">
        <v>24</v>
      </c>
      <c r="D172" s="51">
        <v>11524</v>
      </c>
      <c r="E172" s="51">
        <v>4</v>
      </c>
      <c r="F172" s="51">
        <v>284</v>
      </c>
      <c r="G172" s="61">
        <v>41</v>
      </c>
      <c r="H172" s="134"/>
      <c r="I172" s="52">
        <v>685</v>
      </c>
      <c r="J172" s="53">
        <v>0</v>
      </c>
      <c r="K172" s="54">
        <v>0</v>
      </c>
      <c r="L172" s="55">
        <v>4910</v>
      </c>
      <c r="M172" s="56">
        <v>3</v>
      </c>
      <c r="N172" s="57">
        <v>0</v>
      </c>
      <c r="O172" s="58">
        <v>3858</v>
      </c>
      <c r="P172" s="59">
        <v>51</v>
      </c>
      <c r="Q172" s="59">
        <v>12</v>
      </c>
      <c r="R172" s="66">
        <v>1460</v>
      </c>
      <c r="S172" s="56">
        <v>230</v>
      </c>
      <c r="T172" s="57">
        <v>29</v>
      </c>
      <c r="U172" s="52">
        <v>387</v>
      </c>
      <c r="V172" s="53">
        <v>0</v>
      </c>
      <c r="W172" s="54">
        <v>0</v>
      </c>
      <c r="X172" s="55">
        <v>2783</v>
      </c>
      <c r="Y172" s="56">
        <v>3</v>
      </c>
      <c r="Z172" s="57">
        <v>0</v>
      </c>
      <c r="AA172" s="58">
        <v>2146</v>
      </c>
      <c r="AB172" s="59">
        <v>39</v>
      </c>
      <c r="AC172" s="60">
        <v>9</v>
      </c>
      <c r="AD172" s="55">
        <v>763</v>
      </c>
      <c r="AE172" s="56">
        <v>137</v>
      </c>
      <c r="AF172" s="57">
        <v>22</v>
      </c>
      <c r="AG172" s="52">
        <v>298</v>
      </c>
      <c r="AH172" s="53">
        <v>0</v>
      </c>
      <c r="AI172" s="54">
        <v>0</v>
      </c>
      <c r="AJ172" s="55">
        <v>2122</v>
      </c>
      <c r="AK172" s="56">
        <v>0</v>
      </c>
      <c r="AL172" s="57">
        <v>0</v>
      </c>
      <c r="AM172" s="58">
        <v>1711</v>
      </c>
      <c r="AN172" s="59">
        <v>12</v>
      </c>
      <c r="AO172" s="60">
        <v>3</v>
      </c>
      <c r="AP172" s="55">
        <v>697</v>
      </c>
      <c r="AQ172" s="56">
        <v>93</v>
      </c>
      <c r="AR172" s="57">
        <v>7</v>
      </c>
      <c r="AS172" s="51">
        <v>1027618</v>
      </c>
      <c r="AT172" s="51"/>
      <c r="AU172" s="51">
        <v>1</v>
      </c>
      <c r="AV172" s="51"/>
      <c r="AW172" s="51"/>
      <c r="AX172" s="51"/>
      <c r="AY172" s="51" t="str">
        <f t="shared" si="6"/>
        <v>2020-W36</v>
      </c>
      <c r="AZ172" s="61">
        <f t="shared" si="7"/>
        <v>7</v>
      </c>
      <c r="BA172" s="61">
        <v>161</v>
      </c>
      <c r="BB172" s="134">
        <v>215</v>
      </c>
      <c r="BI172" s="50">
        <f>(S172-S165)/(F172-F165)</f>
        <v>1</v>
      </c>
      <c r="BJ172" s="38">
        <f>SUM(E166:E172)*1000000/10718565</f>
        <v>2.0525135594177017</v>
      </c>
      <c r="BK172" s="50">
        <f>(D172-D165)/(AS172+AT172-AS165-AT165)</f>
        <v>1.6025641025641024E-2</v>
      </c>
      <c r="BL172" s="97">
        <f>(I172-I165)/(I172+L172+O172+R172-I165-L165-O165-R165)</f>
        <v>7.5092936802973978E-2</v>
      </c>
      <c r="BM172" s="97">
        <f>(L172-L165)/(I172+L172+O172+R172-I165-L165-O165-R165)</f>
        <v>0.4141263940520446</v>
      </c>
      <c r="BN172" s="97">
        <f>(O172-O165)/(I172+L172+O172+R172-I165-L165-O165-R165)</f>
        <v>0.38513011152416354</v>
      </c>
      <c r="BO172" s="97">
        <f>(R172-R165)/(I172+L172+O172+R172-I165-L165-O165-R165)</f>
        <v>0.12565055762081784</v>
      </c>
      <c r="BP172" s="97">
        <f>AVERAGE(K166:K172)/AVERAGE(G166:G172)</f>
        <v>0</v>
      </c>
      <c r="BQ172" s="97">
        <f>AVERAGE(N166:N172)/AVERAGE(G166:G172)</f>
        <v>0</v>
      </c>
      <c r="BR172" s="97">
        <f>AVERAGE(Q166:Q172)/AVERAGE(G166:G172)</f>
        <v>0.32222222222222224</v>
      </c>
      <c r="BS172" s="97">
        <f>AVERAGE(T166:T172)/AVERAGE(G166:G172)</f>
        <v>0.67777777777777781</v>
      </c>
      <c r="BT172" s="97">
        <f>(J172-J165)/(J172+M172+P172+S172-S165-P165-M165-J165)</f>
        <v>0</v>
      </c>
      <c r="BU172" s="97">
        <f>(M172-M165)/(J172+M172+P172+S172-S165-P165-M165-J165)</f>
        <v>0</v>
      </c>
      <c r="BV172" s="97">
        <f>(P172-P165)/(J172+M172+P172+S172-S165-P165-M165-J165)</f>
        <v>0</v>
      </c>
      <c r="BW172" s="97">
        <f>(S172-S165)/(J172+M172+P172+S172-S165-P165-M165-J165)</f>
        <v>1</v>
      </c>
      <c r="BX172" s="48">
        <f>SUM(BB166:BB172)</f>
        <v>215</v>
      </c>
      <c r="BY172" s="38">
        <f>F172-F165</f>
        <v>22</v>
      </c>
      <c r="BZ172" s="50">
        <f>BY172/BX165</f>
        <v>0.11</v>
      </c>
    </row>
    <row r="173" spans="1:78" x14ac:dyDescent="0.3">
      <c r="A173" s="93">
        <v>44081</v>
      </c>
      <c r="B173" s="62">
        <v>156</v>
      </c>
      <c r="C173" s="62">
        <v>13</v>
      </c>
      <c r="D173" s="62">
        <v>11663</v>
      </c>
      <c r="E173" s="62">
        <v>5</v>
      </c>
      <c r="F173" s="62">
        <v>289</v>
      </c>
      <c r="G173" s="65">
        <v>42</v>
      </c>
      <c r="H173" s="99"/>
      <c r="I173" s="63">
        <v>692</v>
      </c>
      <c r="J173" s="62">
        <v>0</v>
      </c>
      <c r="K173" s="64">
        <v>0</v>
      </c>
      <c r="L173" s="63">
        <v>4965</v>
      </c>
      <c r="M173" s="62">
        <v>3</v>
      </c>
      <c r="N173" s="64">
        <v>1</v>
      </c>
      <c r="O173" s="63">
        <v>3913</v>
      </c>
      <c r="P173" s="62">
        <v>53</v>
      </c>
      <c r="Q173" s="64">
        <v>12</v>
      </c>
      <c r="R173" s="63">
        <v>1474</v>
      </c>
      <c r="S173" s="62">
        <v>233</v>
      </c>
      <c r="T173" s="64">
        <v>29</v>
      </c>
      <c r="U173" s="63">
        <v>391</v>
      </c>
      <c r="V173" s="62">
        <v>0</v>
      </c>
      <c r="W173" s="64">
        <v>0</v>
      </c>
      <c r="X173" s="63">
        <v>2822</v>
      </c>
      <c r="Y173" s="62">
        <v>3</v>
      </c>
      <c r="Z173" s="64">
        <v>1</v>
      </c>
      <c r="AA173" s="63">
        <v>2180</v>
      </c>
      <c r="AB173" s="62">
        <v>40</v>
      </c>
      <c r="AC173" s="64">
        <v>9</v>
      </c>
      <c r="AD173" s="63">
        <v>773</v>
      </c>
      <c r="AE173" s="62">
        <v>139</v>
      </c>
      <c r="AF173" s="64">
        <v>22</v>
      </c>
      <c r="AG173" s="63">
        <v>301</v>
      </c>
      <c r="AH173" s="62">
        <v>0</v>
      </c>
      <c r="AI173" s="64">
        <v>0</v>
      </c>
      <c r="AJ173" s="63">
        <v>2138</v>
      </c>
      <c r="AK173" s="62">
        <v>0</v>
      </c>
      <c r="AL173" s="64">
        <v>0</v>
      </c>
      <c r="AM173" s="63">
        <v>1732</v>
      </c>
      <c r="AN173" s="62">
        <v>13</v>
      </c>
      <c r="AO173" s="64">
        <v>3</v>
      </c>
      <c r="AP173" s="63">
        <v>701</v>
      </c>
      <c r="AQ173" s="62">
        <v>94</v>
      </c>
      <c r="AR173" s="64">
        <v>7</v>
      </c>
      <c r="AS173" s="62">
        <v>1037836</v>
      </c>
      <c r="AT173" s="62"/>
      <c r="AU173" s="62">
        <v>1</v>
      </c>
      <c r="AV173" s="62"/>
      <c r="AW173" s="62"/>
      <c r="AX173" s="62"/>
      <c r="AY173" s="62" t="str">
        <f t="shared" si="6"/>
        <v>2020-W37</v>
      </c>
      <c r="AZ173" s="65">
        <f t="shared" si="7"/>
        <v>1</v>
      </c>
      <c r="BA173" s="65">
        <v>160</v>
      </c>
      <c r="BB173" s="99"/>
      <c r="BC173" s="65"/>
      <c r="BD173" s="65"/>
      <c r="BE173" s="65"/>
      <c r="BF173" s="99"/>
      <c r="BG173" s="99"/>
      <c r="BH173" s="65"/>
      <c r="BI173" s="65"/>
      <c r="BJ173" s="65"/>
      <c r="BK173" s="65"/>
      <c r="BL173" s="65"/>
      <c r="BM173" s="65"/>
      <c r="BN173" s="65"/>
      <c r="BO173" s="65"/>
    </row>
    <row r="174" spans="1:78" x14ac:dyDescent="0.3">
      <c r="A174" s="37">
        <v>44082</v>
      </c>
      <c r="B174" s="38">
        <v>169</v>
      </c>
      <c r="C174" s="38">
        <v>15</v>
      </c>
      <c r="D174" s="38">
        <v>11832</v>
      </c>
      <c r="E174" s="38">
        <v>1</v>
      </c>
      <c r="F174" s="38">
        <v>290</v>
      </c>
      <c r="G174" s="48">
        <v>42</v>
      </c>
      <c r="I174" s="39">
        <v>704</v>
      </c>
      <c r="J174" s="40">
        <v>0</v>
      </c>
      <c r="K174" s="41">
        <v>0</v>
      </c>
      <c r="L174" s="42">
        <v>5031</v>
      </c>
      <c r="M174" s="43">
        <v>3</v>
      </c>
      <c r="N174" s="44">
        <v>1</v>
      </c>
      <c r="O174" s="45">
        <v>3981</v>
      </c>
      <c r="P174" s="46">
        <v>54</v>
      </c>
      <c r="Q174" s="47">
        <v>12</v>
      </c>
      <c r="R174" s="42">
        <v>1490</v>
      </c>
      <c r="S174" s="43">
        <v>233</v>
      </c>
      <c r="T174" s="44">
        <v>29</v>
      </c>
      <c r="U174" s="39">
        <v>397</v>
      </c>
      <c r="V174" s="40">
        <v>0</v>
      </c>
      <c r="W174" s="41">
        <v>0</v>
      </c>
      <c r="X174" s="42">
        <v>2868</v>
      </c>
      <c r="Y174" s="43">
        <v>3</v>
      </c>
      <c r="Z174" s="44">
        <v>1</v>
      </c>
      <c r="AA174" s="45">
        <v>2213</v>
      </c>
      <c r="AB174" s="46">
        <v>41</v>
      </c>
      <c r="AC174" s="47">
        <v>9</v>
      </c>
      <c r="AD174" s="42">
        <v>780</v>
      </c>
      <c r="AE174" s="43">
        <v>139</v>
      </c>
      <c r="AF174" s="44">
        <v>22</v>
      </c>
      <c r="AG174" s="39">
        <v>307</v>
      </c>
      <c r="AH174" s="40">
        <v>0</v>
      </c>
      <c r="AI174" s="41">
        <v>0</v>
      </c>
      <c r="AJ174" s="42">
        <v>2158</v>
      </c>
      <c r="AK174" s="43">
        <v>0</v>
      </c>
      <c r="AL174" s="44">
        <v>0</v>
      </c>
      <c r="AM174" s="45">
        <v>1767</v>
      </c>
      <c r="AN174" s="46">
        <v>13</v>
      </c>
      <c r="AO174" s="47">
        <v>3</v>
      </c>
      <c r="AP174" s="42">
        <v>710</v>
      </c>
      <c r="AQ174" s="43">
        <v>94</v>
      </c>
      <c r="AR174" s="44">
        <v>7</v>
      </c>
      <c r="AS174" s="38">
        <v>1050259</v>
      </c>
      <c r="AU174" s="38">
        <v>1</v>
      </c>
      <c r="AY174" s="38" t="str">
        <f t="shared" si="6"/>
        <v>2020-W37</v>
      </c>
      <c r="AZ174" s="48">
        <f t="shared" si="7"/>
        <v>2</v>
      </c>
      <c r="BA174" s="48">
        <v>164</v>
      </c>
    </row>
    <row r="175" spans="1:78" x14ac:dyDescent="0.3">
      <c r="A175" s="37">
        <v>44083</v>
      </c>
      <c r="B175" s="38">
        <v>248</v>
      </c>
      <c r="C175" s="38">
        <v>19</v>
      </c>
      <c r="D175" s="38">
        <v>12080</v>
      </c>
      <c r="E175" s="38">
        <v>3</v>
      </c>
      <c r="F175" s="38">
        <v>293</v>
      </c>
      <c r="G175" s="48">
        <v>46</v>
      </c>
      <c r="I175" s="39">
        <v>719</v>
      </c>
      <c r="J175" s="40">
        <v>0</v>
      </c>
      <c r="K175" s="41">
        <v>0</v>
      </c>
      <c r="L175" s="42">
        <v>5132</v>
      </c>
      <c r="M175" s="43">
        <v>3</v>
      </c>
      <c r="N175" s="44">
        <v>1</v>
      </c>
      <c r="O175" s="45">
        <v>4084</v>
      </c>
      <c r="P175" s="46">
        <v>54</v>
      </c>
      <c r="Q175" s="47">
        <v>14</v>
      </c>
      <c r="R175" s="42">
        <v>1512</v>
      </c>
      <c r="S175" s="43">
        <v>236</v>
      </c>
      <c r="T175" s="44">
        <v>31</v>
      </c>
      <c r="U175" s="39">
        <v>403</v>
      </c>
      <c r="V175" s="40">
        <v>0</v>
      </c>
      <c r="W175" s="41">
        <v>0</v>
      </c>
      <c r="X175" s="42">
        <v>2914</v>
      </c>
      <c r="Y175" s="43">
        <v>3</v>
      </c>
      <c r="Z175" s="44">
        <v>1</v>
      </c>
      <c r="AA175" s="45">
        <v>2262</v>
      </c>
      <c r="AB175" s="46">
        <v>41</v>
      </c>
      <c r="AC175" s="47">
        <v>10</v>
      </c>
      <c r="AD175" s="42">
        <v>786</v>
      </c>
      <c r="AE175" s="43">
        <v>141</v>
      </c>
      <c r="AF175" s="44">
        <v>24</v>
      </c>
      <c r="AG175" s="39">
        <v>316</v>
      </c>
      <c r="AH175" s="40">
        <v>0</v>
      </c>
      <c r="AI175" s="41">
        <v>0</v>
      </c>
      <c r="AJ175" s="42">
        <v>2213</v>
      </c>
      <c r="AK175" s="43">
        <v>0</v>
      </c>
      <c r="AL175" s="44">
        <v>0</v>
      </c>
      <c r="AM175" s="45">
        <v>1821</v>
      </c>
      <c r="AN175" s="46">
        <v>13</v>
      </c>
      <c r="AO175" s="47">
        <v>4</v>
      </c>
      <c r="AP175" s="42">
        <v>726</v>
      </c>
      <c r="AQ175" s="43">
        <v>95</v>
      </c>
      <c r="AR175" s="44">
        <v>7</v>
      </c>
      <c r="AS175" s="38">
        <v>1066305</v>
      </c>
      <c r="AU175" s="38">
        <v>4</v>
      </c>
      <c r="AY175" s="38" t="str">
        <f t="shared" si="6"/>
        <v>2020-W37</v>
      </c>
      <c r="AZ175" s="48">
        <f t="shared" si="7"/>
        <v>3</v>
      </c>
      <c r="BA175" s="48">
        <v>167</v>
      </c>
    </row>
    <row r="176" spans="1:78" x14ac:dyDescent="0.3">
      <c r="A176" s="37">
        <v>44084</v>
      </c>
      <c r="B176" s="38">
        <v>372</v>
      </c>
      <c r="C176" s="38">
        <v>21</v>
      </c>
      <c r="D176" s="38">
        <v>12452</v>
      </c>
      <c r="E176" s="38">
        <v>4</v>
      </c>
      <c r="F176" s="38">
        <v>297</v>
      </c>
      <c r="G176" s="48">
        <v>49</v>
      </c>
      <c r="I176" s="39">
        <v>732</v>
      </c>
      <c r="J176" s="40">
        <v>0</v>
      </c>
      <c r="K176" s="41">
        <v>0</v>
      </c>
      <c r="L176" s="42">
        <v>5249</v>
      </c>
      <c r="M176" s="43">
        <v>3</v>
      </c>
      <c r="N176" s="44">
        <v>1</v>
      </c>
      <c r="O176" s="45">
        <v>4253</v>
      </c>
      <c r="P176" s="46">
        <v>56</v>
      </c>
      <c r="Q176" s="47">
        <v>12</v>
      </c>
      <c r="R176" s="42">
        <v>1532</v>
      </c>
      <c r="S176" s="43">
        <v>238</v>
      </c>
      <c r="T176" s="44">
        <v>36</v>
      </c>
      <c r="U176" s="39">
        <v>410</v>
      </c>
      <c r="V176" s="40">
        <v>0</v>
      </c>
      <c r="W176" s="41">
        <v>0</v>
      </c>
      <c r="X176" s="42">
        <v>2977</v>
      </c>
      <c r="Y176" s="43">
        <v>3</v>
      </c>
      <c r="Z176" s="44">
        <v>1</v>
      </c>
      <c r="AA176" s="45">
        <v>2344</v>
      </c>
      <c r="AB176" s="46">
        <v>42</v>
      </c>
      <c r="AC176" s="47">
        <v>10</v>
      </c>
      <c r="AD176" s="42">
        <v>797</v>
      </c>
      <c r="AE176" s="43">
        <v>142</v>
      </c>
      <c r="AF176" s="44">
        <v>26</v>
      </c>
      <c r="AG176" s="39">
        <v>322</v>
      </c>
      <c r="AH176" s="40">
        <v>0</v>
      </c>
      <c r="AI176" s="41">
        <v>0</v>
      </c>
      <c r="AJ176" s="42">
        <v>2264</v>
      </c>
      <c r="AK176" s="43">
        <v>0</v>
      </c>
      <c r="AL176" s="44">
        <v>0</v>
      </c>
      <c r="AM176" s="45">
        <v>1908</v>
      </c>
      <c r="AN176" s="46">
        <v>14</v>
      </c>
      <c r="AO176" s="47">
        <v>2</v>
      </c>
      <c r="AP176" s="42">
        <v>735</v>
      </c>
      <c r="AQ176" s="43">
        <v>96</v>
      </c>
      <c r="AR176" s="44">
        <v>10</v>
      </c>
      <c r="AS176" s="38">
        <v>1082401</v>
      </c>
      <c r="AU176" s="38">
        <v>6</v>
      </c>
      <c r="AY176" s="38" t="str">
        <f t="shared" si="6"/>
        <v>2020-W37</v>
      </c>
      <c r="AZ176" s="48">
        <f t="shared" si="7"/>
        <v>4</v>
      </c>
      <c r="BA176" s="48">
        <v>167</v>
      </c>
    </row>
    <row r="177" spans="1:78" x14ac:dyDescent="0.3">
      <c r="A177" s="37">
        <v>44085</v>
      </c>
      <c r="B177" s="38">
        <v>287</v>
      </c>
      <c r="C177" s="38">
        <v>15</v>
      </c>
      <c r="D177" s="38">
        <v>12734</v>
      </c>
      <c r="E177" s="38">
        <v>3</v>
      </c>
      <c r="F177" s="38">
        <v>300</v>
      </c>
      <c r="G177" s="48">
        <v>52</v>
      </c>
      <c r="I177" s="39">
        <v>740</v>
      </c>
      <c r="J177" s="40">
        <v>0</v>
      </c>
      <c r="K177" s="41">
        <v>0</v>
      </c>
      <c r="L177" s="42">
        <v>5361</v>
      </c>
      <c r="M177" s="43">
        <v>3</v>
      </c>
      <c r="N177" s="44">
        <v>1</v>
      </c>
      <c r="O177" s="45">
        <v>4361</v>
      </c>
      <c r="P177" s="46">
        <v>56</v>
      </c>
      <c r="Q177" s="47">
        <v>14</v>
      </c>
      <c r="R177" s="42">
        <v>1570</v>
      </c>
      <c r="S177" s="43">
        <v>241</v>
      </c>
      <c r="T177" s="44">
        <v>37</v>
      </c>
      <c r="U177" s="39">
        <v>410</v>
      </c>
      <c r="V177" s="40">
        <v>0</v>
      </c>
      <c r="W177" s="41">
        <v>0</v>
      </c>
      <c r="X177" s="42">
        <v>3039</v>
      </c>
      <c r="Y177" s="43">
        <v>3</v>
      </c>
      <c r="Z177" s="44">
        <v>1</v>
      </c>
      <c r="AA177" s="45">
        <v>2394</v>
      </c>
      <c r="AB177" s="46">
        <v>42</v>
      </c>
      <c r="AC177" s="47">
        <v>12</v>
      </c>
      <c r="AD177" s="42">
        <v>822</v>
      </c>
      <c r="AE177" s="43">
        <v>144</v>
      </c>
      <c r="AF177" s="44">
        <v>28</v>
      </c>
      <c r="AG177" s="39">
        <v>330</v>
      </c>
      <c r="AH177" s="40">
        <v>0</v>
      </c>
      <c r="AI177" s="41">
        <v>0</v>
      </c>
      <c r="AJ177" s="42">
        <v>2317</v>
      </c>
      <c r="AK177" s="43">
        <v>0</v>
      </c>
      <c r="AL177" s="44">
        <v>0</v>
      </c>
      <c r="AM177" s="45">
        <v>1966</v>
      </c>
      <c r="AN177" s="46">
        <v>14</v>
      </c>
      <c r="AO177" s="47">
        <v>2</v>
      </c>
      <c r="AP177" s="42">
        <v>748</v>
      </c>
      <c r="AQ177" s="43">
        <v>97</v>
      </c>
      <c r="AR177" s="44">
        <v>9</v>
      </c>
      <c r="AS177" s="38">
        <v>1094354</v>
      </c>
      <c r="AU177" s="38">
        <v>0</v>
      </c>
      <c r="AY177" s="38" t="str">
        <f t="shared" si="6"/>
        <v>2020-W37</v>
      </c>
      <c r="AZ177" s="48">
        <f t="shared" si="7"/>
        <v>5</v>
      </c>
      <c r="BA177" s="48">
        <v>169</v>
      </c>
    </row>
    <row r="178" spans="1:78" x14ac:dyDescent="0.3">
      <c r="A178" s="37">
        <v>44086</v>
      </c>
      <c r="B178" s="38">
        <v>302</v>
      </c>
      <c r="C178" s="38">
        <v>21</v>
      </c>
      <c r="D178" s="38">
        <v>13036</v>
      </c>
      <c r="E178" s="38">
        <v>2</v>
      </c>
      <c r="F178" s="38">
        <v>302</v>
      </c>
      <c r="G178" s="48">
        <v>53</v>
      </c>
      <c r="I178" s="39">
        <v>759</v>
      </c>
      <c r="J178" s="40">
        <v>0</v>
      </c>
      <c r="K178" s="41">
        <v>0</v>
      </c>
      <c r="L178" s="42">
        <v>5466</v>
      </c>
      <c r="M178" s="43">
        <v>3</v>
      </c>
      <c r="N178" s="44">
        <v>1</v>
      </c>
      <c r="O178" s="45">
        <v>4465</v>
      </c>
      <c r="P178" s="46">
        <v>58</v>
      </c>
      <c r="Q178" s="47">
        <v>14</v>
      </c>
      <c r="R178" s="42">
        <v>1609</v>
      </c>
      <c r="S178" s="43">
        <v>241</v>
      </c>
      <c r="T178" s="44">
        <v>38</v>
      </c>
      <c r="U178" s="39">
        <v>424</v>
      </c>
      <c r="V178" s="40">
        <v>0</v>
      </c>
      <c r="W178" s="41">
        <v>0</v>
      </c>
      <c r="X178" s="42">
        <v>3093</v>
      </c>
      <c r="Y178" s="43">
        <v>3</v>
      </c>
      <c r="Z178" s="44">
        <v>1</v>
      </c>
      <c r="AA178" s="45">
        <v>2456</v>
      </c>
      <c r="AB178" s="46">
        <v>43</v>
      </c>
      <c r="AC178" s="47">
        <v>13</v>
      </c>
      <c r="AD178" s="42">
        <v>838</v>
      </c>
      <c r="AE178" s="43">
        <v>144</v>
      </c>
      <c r="AF178" s="44">
        <v>28</v>
      </c>
      <c r="AG178" s="39">
        <v>335</v>
      </c>
      <c r="AH178" s="40">
        <v>0</v>
      </c>
      <c r="AI178" s="41">
        <v>0</v>
      </c>
      <c r="AJ178" s="42">
        <v>2368</v>
      </c>
      <c r="AK178" s="43">
        <v>0</v>
      </c>
      <c r="AL178" s="44">
        <v>0</v>
      </c>
      <c r="AM178" s="45">
        <v>2008</v>
      </c>
      <c r="AN178" s="46">
        <v>15</v>
      </c>
      <c r="AO178" s="47">
        <v>1</v>
      </c>
      <c r="AP178" s="42">
        <v>771</v>
      </c>
      <c r="AQ178" s="43">
        <v>97</v>
      </c>
      <c r="AR178" s="44">
        <v>10</v>
      </c>
      <c r="AS178" s="38">
        <v>1112992</v>
      </c>
      <c r="AU178" s="38">
        <v>0</v>
      </c>
      <c r="AY178" s="38" t="str">
        <f t="shared" si="6"/>
        <v>2020-W37</v>
      </c>
      <c r="AZ178" s="48">
        <f t="shared" si="7"/>
        <v>6</v>
      </c>
      <c r="BA178" s="48">
        <v>170</v>
      </c>
    </row>
    <row r="179" spans="1:78" ht="12.5" thickBot="1" x14ac:dyDescent="0.35">
      <c r="A179" s="37">
        <v>44087</v>
      </c>
      <c r="B179" s="51">
        <v>207</v>
      </c>
      <c r="C179" s="51">
        <v>29</v>
      </c>
      <c r="D179" s="51">
        <v>13240</v>
      </c>
      <c r="E179" s="51">
        <v>3</v>
      </c>
      <c r="F179" s="51">
        <v>305</v>
      </c>
      <c r="G179" s="61">
        <v>54</v>
      </c>
      <c r="H179" s="134"/>
      <c r="I179" s="52">
        <v>776</v>
      </c>
      <c r="J179" s="53">
        <v>0</v>
      </c>
      <c r="K179" s="54">
        <v>0</v>
      </c>
      <c r="L179" s="55">
        <v>5532</v>
      </c>
      <c r="M179" s="56">
        <v>3</v>
      </c>
      <c r="N179" s="57">
        <v>1</v>
      </c>
      <c r="O179" s="58">
        <v>4547</v>
      </c>
      <c r="P179" s="59">
        <v>58</v>
      </c>
      <c r="Q179" s="59">
        <v>15</v>
      </c>
      <c r="R179" s="66">
        <v>1629</v>
      </c>
      <c r="S179" s="56">
        <v>244</v>
      </c>
      <c r="T179" s="57">
        <v>38</v>
      </c>
      <c r="U179" s="52">
        <v>434</v>
      </c>
      <c r="V179" s="53">
        <v>0</v>
      </c>
      <c r="W179" s="54">
        <v>0</v>
      </c>
      <c r="X179" s="55">
        <v>3137</v>
      </c>
      <c r="Y179" s="56">
        <v>3</v>
      </c>
      <c r="Z179" s="57">
        <v>1</v>
      </c>
      <c r="AA179" s="58">
        <v>2507</v>
      </c>
      <c r="AB179" s="59">
        <v>43</v>
      </c>
      <c r="AC179" s="60">
        <v>13</v>
      </c>
      <c r="AD179" s="55">
        <v>845</v>
      </c>
      <c r="AE179" s="56">
        <v>147</v>
      </c>
      <c r="AF179" s="57">
        <v>28</v>
      </c>
      <c r="AG179" s="52">
        <v>342</v>
      </c>
      <c r="AH179" s="53">
        <v>0</v>
      </c>
      <c r="AI179" s="54">
        <v>0</v>
      </c>
      <c r="AJ179" s="55">
        <v>2390</v>
      </c>
      <c r="AK179" s="56">
        <v>0</v>
      </c>
      <c r="AL179" s="57">
        <v>0</v>
      </c>
      <c r="AM179" s="58">
        <v>2039</v>
      </c>
      <c r="AN179" s="59">
        <v>15</v>
      </c>
      <c r="AO179" s="60">
        <v>2</v>
      </c>
      <c r="AP179" s="55">
        <v>784</v>
      </c>
      <c r="AQ179" s="56">
        <v>97</v>
      </c>
      <c r="AR179" s="57">
        <v>10</v>
      </c>
      <c r="AS179" s="51">
        <v>1125882</v>
      </c>
      <c r="AT179" s="51"/>
      <c r="AU179" s="51">
        <v>1</v>
      </c>
      <c r="AV179" s="51"/>
      <c r="AW179" s="51"/>
      <c r="AX179" s="51"/>
      <c r="AY179" s="51" t="str">
        <f t="shared" si="6"/>
        <v>2020-W37</v>
      </c>
      <c r="AZ179" s="61">
        <f t="shared" si="7"/>
        <v>7</v>
      </c>
      <c r="BA179" s="61">
        <v>170</v>
      </c>
      <c r="BB179" s="134">
        <v>260</v>
      </c>
      <c r="BI179" s="50">
        <f>(S179-S172)/(F179-F172)</f>
        <v>0.66666666666666663</v>
      </c>
      <c r="BJ179" s="38">
        <f>SUM(E173:E179)*1000000/10718565</f>
        <v>1.959217488535079</v>
      </c>
      <c r="BK179" s="50">
        <f>(D179-D172)/(AS179+AT179-AS172-AT172)</f>
        <v>1.7463160465684278E-2</v>
      </c>
      <c r="BL179" s="97">
        <f>(I179-I172)/(I179+L179+O179+R179-I172-L172-O172-R172)</f>
        <v>5.7924888605983452E-2</v>
      </c>
      <c r="BM179" s="97">
        <f>(L179-L172)/(I179+L179+O179+R179-I172-L172-O172-R172)</f>
        <v>0.3959261616804583</v>
      </c>
      <c r="BN179" s="97">
        <f>(O179-O172)/(I179+L179+O179+R179-I172-L172-O172-R172)</f>
        <v>0.4385741565881604</v>
      </c>
      <c r="BO179" s="97">
        <f>(R179-R172)/(I179+L179+O179+R179-I172-L172-O172-R172)</f>
        <v>0.10757479312539783</v>
      </c>
      <c r="BP179" s="97">
        <f>AVERAGE(K173:K179)/AVERAGE(G173:G179)</f>
        <v>0</v>
      </c>
      <c r="BQ179" s="97">
        <f>AVERAGE(N173:N179)/AVERAGE(G173:G179)</f>
        <v>2.0710059171597635E-2</v>
      </c>
      <c r="BR179" s="97">
        <f>AVERAGE(Q173:Q179)/AVERAGE(G173:G179)</f>
        <v>0.27514792899408286</v>
      </c>
      <c r="BS179" s="97">
        <f>AVERAGE(T173:T179)/AVERAGE(G173:G179)</f>
        <v>0.70414201183431957</v>
      </c>
      <c r="BT179" s="97">
        <f>(J179-J172)/(J179+M179+P179+S179-S172-P172-M172-J172)</f>
        <v>0</v>
      </c>
      <c r="BU179" s="97">
        <f>(M179-M172)/(J179+M179+P179+S179-S172-P172-M172-J172)</f>
        <v>0</v>
      </c>
      <c r="BV179" s="97">
        <f>(P179-P172)/(J179+M179+P179+S179-S172-P172-M172-J172)</f>
        <v>0.33333333333333331</v>
      </c>
      <c r="BW179" s="97">
        <f>(S179-S172)/(J179+M179+P179+S179-S172-P172-M172-J172)</f>
        <v>0.66666666666666663</v>
      </c>
      <c r="BX179" s="48">
        <f>SUM(BB173:BB179)</f>
        <v>260</v>
      </c>
      <c r="BY179" s="38">
        <f>F179-F172</f>
        <v>21</v>
      </c>
      <c r="BZ179" s="50">
        <f>BY179/BX172</f>
        <v>9.7674418604651161E-2</v>
      </c>
    </row>
    <row r="180" spans="1:78" x14ac:dyDescent="0.3">
      <c r="A180" s="93">
        <v>44088</v>
      </c>
      <c r="B180" s="62">
        <v>180</v>
      </c>
      <c r="C180" s="62">
        <v>21</v>
      </c>
      <c r="D180" s="62">
        <v>13420</v>
      </c>
      <c r="E180" s="62">
        <v>5</v>
      </c>
      <c r="F180" s="62">
        <v>310</v>
      </c>
      <c r="G180" s="65">
        <v>59</v>
      </c>
      <c r="H180" s="99"/>
      <c r="I180" s="63">
        <v>790</v>
      </c>
      <c r="J180" s="62">
        <v>0</v>
      </c>
      <c r="K180" s="64">
        <v>1</v>
      </c>
      <c r="L180" s="63">
        <v>5612</v>
      </c>
      <c r="M180" s="62">
        <v>3</v>
      </c>
      <c r="N180" s="64">
        <v>1</v>
      </c>
      <c r="O180" s="63">
        <v>4605</v>
      </c>
      <c r="P180" s="62">
        <v>58</v>
      </c>
      <c r="Q180" s="64">
        <v>18</v>
      </c>
      <c r="R180" s="63">
        <v>1646</v>
      </c>
      <c r="S180" s="62">
        <v>249</v>
      </c>
      <c r="T180" s="64">
        <v>39</v>
      </c>
      <c r="U180" s="63">
        <v>440</v>
      </c>
      <c r="V180" s="62">
        <v>0</v>
      </c>
      <c r="W180" s="64">
        <v>0</v>
      </c>
      <c r="X180" s="63">
        <v>3184</v>
      </c>
      <c r="Y180" s="62">
        <v>3</v>
      </c>
      <c r="Z180" s="64">
        <v>1</v>
      </c>
      <c r="AA180" s="63">
        <v>2536</v>
      </c>
      <c r="AB180" s="62">
        <v>43</v>
      </c>
      <c r="AC180" s="64">
        <v>14</v>
      </c>
      <c r="AD180" s="63">
        <v>851</v>
      </c>
      <c r="AE180" s="62">
        <v>150</v>
      </c>
      <c r="AF180" s="64">
        <v>27</v>
      </c>
      <c r="AG180" s="63">
        <v>350</v>
      </c>
      <c r="AH180" s="62">
        <v>0</v>
      </c>
      <c r="AI180" s="64">
        <v>1</v>
      </c>
      <c r="AJ180" s="63">
        <v>2423</v>
      </c>
      <c r="AK180" s="62">
        <v>0</v>
      </c>
      <c r="AL180" s="64">
        <v>0</v>
      </c>
      <c r="AM180" s="63">
        <v>2071</v>
      </c>
      <c r="AN180" s="62">
        <v>15</v>
      </c>
      <c r="AO180" s="64">
        <v>4</v>
      </c>
      <c r="AP180" s="63">
        <v>795</v>
      </c>
      <c r="AQ180" s="62">
        <v>99</v>
      </c>
      <c r="AR180" s="64">
        <v>12</v>
      </c>
      <c r="AS180" s="62">
        <v>1133027</v>
      </c>
      <c r="AT180" s="62"/>
      <c r="AU180" s="62">
        <v>2</v>
      </c>
      <c r="AV180" s="62"/>
      <c r="AW180" s="62"/>
      <c r="AX180" s="62"/>
      <c r="AY180" s="62" t="str">
        <f t="shared" si="6"/>
        <v>2020-W38</v>
      </c>
      <c r="AZ180" s="65">
        <f t="shared" si="7"/>
        <v>1</v>
      </c>
      <c r="BA180" s="65">
        <v>173</v>
      </c>
      <c r="BB180" s="99"/>
      <c r="BC180" s="65"/>
      <c r="BD180" s="65"/>
      <c r="BE180" s="65"/>
      <c r="BF180" s="99"/>
      <c r="BG180" s="99"/>
      <c r="BH180" s="65"/>
      <c r="BI180" s="65"/>
      <c r="BJ180" s="65"/>
      <c r="BK180" s="65"/>
      <c r="BL180" s="65"/>
      <c r="BM180" s="65"/>
      <c r="BN180" s="65"/>
      <c r="BO180" s="65"/>
    </row>
    <row r="181" spans="1:78" x14ac:dyDescent="0.3">
      <c r="A181" s="37">
        <v>44089</v>
      </c>
      <c r="B181" s="38">
        <v>310</v>
      </c>
      <c r="C181" s="38">
        <v>12</v>
      </c>
      <c r="D181" s="38">
        <v>13730</v>
      </c>
      <c r="E181" s="38">
        <v>3</v>
      </c>
      <c r="F181" s="38">
        <v>313</v>
      </c>
      <c r="G181" s="48">
        <v>67</v>
      </c>
      <c r="I181" s="39">
        <v>808</v>
      </c>
      <c r="J181" s="40">
        <v>0</v>
      </c>
      <c r="K181" s="41">
        <v>1</v>
      </c>
      <c r="L181" s="42">
        <v>5739</v>
      </c>
      <c r="M181" s="43">
        <v>3</v>
      </c>
      <c r="N181" s="44">
        <v>1</v>
      </c>
      <c r="O181" s="45">
        <v>4722</v>
      </c>
      <c r="P181" s="46">
        <v>58</v>
      </c>
      <c r="Q181" s="47">
        <v>21</v>
      </c>
      <c r="R181" s="42">
        <v>1689</v>
      </c>
      <c r="S181" s="43">
        <v>252</v>
      </c>
      <c r="T181" s="44">
        <v>44</v>
      </c>
      <c r="U181" s="39">
        <v>446</v>
      </c>
      <c r="V181" s="40">
        <v>0</v>
      </c>
      <c r="W181" s="41">
        <v>0</v>
      </c>
      <c r="X181" s="42">
        <v>3258</v>
      </c>
      <c r="Y181" s="43">
        <v>3</v>
      </c>
      <c r="Z181" s="44">
        <v>1</v>
      </c>
      <c r="AA181" s="45">
        <v>2597</v>
      </c>
      <c r="AB181" s="46">
        <v>44</v>
      </c>
      <c r="AC181" s="47">
        <v>15</v>
      </c>
      <c r="AD181" s="83">
        <v>870</v>
      </c>
      <c r="AE181" s="43">
        <v>150</v>
      </c>
      <c r="AF181" s="44">
        <v>31</v>
      </c>
      <c r="AG181" s="39">
        <v>362</v>
      </c>
      <c r="AH181" s="40">
        <v>0</v>
      </c>
      <c r="AI181" s="41">
        <v>1</v>
      </c>
      <c r="AJ181" s="42">
        <v>2476</v>
      </c>
      <c r="AK181" s="43">
        <v>0</v>
      </c>
      <c r="AL181" s="44">
        <v>0</v>
      </c>
      <c r="AM181" s="45">
        <v>2124</v>
      </c>
      <c r="AN181" s="46">
        <v>15</v>
      </c>
      <c r="AO181" s="47">
        <v>6</v>
      </c>
      <c r="AP181" s="42">
        <v>812</v>
      </c>
      <c r="AQ181" s="43">
        <v>101</v>
      </c>
      <c r="AR181" s="44">
        <v>13</v>
      </c>
      <c r="AS181" s="38">
        <v>1144549</v>
      </c>
      <c r="AU181" s="38">
        <v>2</v>
      </c>
      <c r="AY181" s="38" t="str">
        <f t="shared" si="6"/>
        <v>2020-W38</v>
      </c>
      <c r="AZ181" s="48">
        <f t="shared" si="7"/>
        <v>2</v>
      </c>
      <c r="BA181" s="48">
        <v>175</v>
      </c>
    </row>
    <row r="182" spans="1:78" x14ac:dyDescent="0.3">
      <c r="A182" s="37">
        <v>44090</v>
      </c>
      <c r="B182" s="38">
        <v>312</v>
      </c>
      <c r="C182" s="38">
        <v>22</v>
      </c>
      <c r="D182" s="38">
        <v>14041</v>
      </c>
      <c r="E182" s="38">
        <v>3</v>
      </c>
      <c r="F182" s="38">
        <v>316</v>
      </c>
      <c r="G182" s="48">
        <v>67</v>
      </c>
      <c r="I182" s="39">
        <v>822</v>
      </c>
      <c r="J182" s="40">
        <v>0</v>
      </c>
      <c r="K182" s="41">
        <v>1</v>
      </c>
      <c r="L182" s="42">
        <v>5861</v>
      </c>
      <c r="M182" s="43">
        <v>3</v>
      </c>
      <c r="N182" s="44">
        <v>1</v>
      </c>
      <c r="O182" s="45">
        <v>4848</v>
      </c>
      <c r="P182" s="46">
        <v>59</v>
      </c>
      <c r="Q182" s="47">
        <v>21</v>
      </c>
      <c r="R182" s="42">
        <v>1731</v>
      </c>
      <c r="S182" s="43">
        <v>254</v>
      </c>
      <c r="T182" s="44">
        <v>44</v>
      </c>
      <c r="U182" s="39">
        <v>453</v>
      </c>
      <c r="V182" s="40">
        <v>0</v>
      </c>
      <c r="W182" s="41">
        <v>0</v>
      </c>
      <c r="X182" s="42">
        <v>3342</v>
      </c>
      <c r="Y182" s="43">
        <v>3</v>
      </c>
      <c r="Z182" s="44">
        <v>1</v>
      </c>
      <c r="AA182" s="45">
        <v>2659</v>
      </c>
      <c r="AB182" s="46">
        <v>44</v>
      </c>
      <c r="AC182" s="47">
        <v>14</v>
      </c>
      <c r="AD182" s="42">
        <v>902</v>
      </c>
      <c r="AE182" s="43">
        <v>152</v>
      </c>
      <c r="AF182" s="44">
        <v>30</v>
      </c>
      <c r="AG182" s="39">
        <v>369</v>
      </c>
      <c r="AH182" s="40">
        <v>0</v>
      </c>
      <c r="AI182" s="41">
        <v>1</v>
      </c>
      <c r="AJ182" s="42">
        <v>2514</v>
      </c>
      <c r="AK182" s="43">
        <v>0</v>
      </c>
      <c r="AL182" s="44">
        <v>0</v>
      </c>
      <c r="AM182" s="45">
        <v>2188</v>
      </c>
      <c r="AN182" s="46">
        <v>15</v>
      </c>
      <c r="AO182" s="47">
        <v>5</v>
      </c>
      <c r="AP182" s="42">
        <v>829</v>
      </c>
      <c r="AQ182" s="43">
        <v>102</v>
      </c>
      <c r="AR182" s="44">
        <v>14</v>
      </c>
      <c r="AS182" s="38">
        <v>1157897</v>
      </c>
      <c r="AU182" s="38">
        <v>6</v>
      </c>
      <c r="AY182" s="38" t="str">
        <f t="shared" si="6"/>
        <v>2020-W38</v>
      </c>
      <c r="AZ182" s="48">
        <f t="shared" si="7"/>
        <v>3</v>
      </c>
      <c r="BA182" s="48">
        <v>176</v>
      </c>
    </row>
    <row r="183" spans="1:78" x14ac:dyDescent="0.3">
      <c r="A183" s="37">
        <v>44091</v>
      </c>
      <c r="B183" s="38">
        <v>359</v>
      </c>
      <c r="C183" s="38">
        <v>36</v>
      </c>
      <c r="D183" s="38">
        <v>14400</v>
      </c>
      <c r="E183" s="38">
        <v>9</v>
      </c>
      <c r="F183" s="38">
        <v>325</v>
      </c>
      <c r="G183" s="48">
        <v>69</v>
      </c>
      <c r="I183" s="39">
        <v>851</v>
      </c>
      <c r="J183" s="40">
        <v>0</v>
      </c>
      <c r="K183" s="41">
        <v>1</v>
      </c>
      <c r="L183" s="42">
        <v>5995</v>
      </c>
      <c r="M183" s="43">
        <v>3</v>
      </c>
      <c r="N183" s="44">
        <v>2</v>
      </c>
      <c r="O183" s="45">
        <v>4993</v>
      </c>
      <c r="P183" s="46">
        <v>59</v>
      </c>
      <c r="Q183" s="47">
        <v>22</v>
      </c>
      <c r="R183" s="42">
        <v>1771</v>
      </c>
      <c r="S183" s="43">
        <v>263</v>
      </c>
      <c r="T183" s="44">
        <v>44</v>
      </c>
      <c r="U183" s="39">
        <v>474</v>
      </c>
      <c r="V183" s="40">
        <v>0</v>
      </c>
      <c r="W183" s="41">
        <v>0</v>
      </c>
      <c r="X183" s="42">
        <v>3418</v>
      </c>
      <c r="Y183" s="43">
        <v>3</v>
      </c>
      <c r="Z183" s="44">
        <v>2</v>
      </c>
      <c r="AA183" s="45">
        <v>2749</v>
      </c>
      <c r="AB183" s="46">
        <v>44</v>
      </c>
      <c r="AC183" s="47">
        <v>17</v>
      </c>
      <c r="AD183" s="42">
        <v>921</v>
      </c>
      <c r="AE183" s="43">
        <v>158</v>
      </c>
      <c r="AF183" s="44">
        <v>29</v>
      </c>
      <c r="AG183" s="39">
        <v>377</v>
      </c>
      <c r="AH183" s="40">
        <v>0</v>
      </c>
      <c r="AI183" s="41">
        <v>1</v>
      </c>
      <c r="AJ183" s="42">
        <v>2572</v>
      </c>
      <c r="AK183" s="43">
        <v>0</v>
      </c>
      <c r="AL183" s="44">
        <v>0</v>
      </c>
      <c r="AM183" s="45">
        <v>2243</v>
      </c>
      <c r="AN183" s="46">
        <v>15</v>
      </c>
      <c r="AO183" s="47">
        <v>5</v>
      </c>
      <c r="AP183" s="42">
        <v>850</v>
      </c>
      <c r="AQ183" s="43">
        <v>105</v>
      </c>
      <c r="AR183" s="44">
        <v>15</v>
      </c>
      <c r="AS183" s="38">
        <v>1170292</v>
      </c>
      <c r="AU183" s="38">
        <v>1</v>
      </c>
      <c r="AY183" s="38" t="str">
        <f t="shared" si="6"/>
        <v>2020-W38</v>
      </c>
      <c r="AZ183" s="48">
        <f t="shared" si="7"/>
        <v>4</v>
      </c>
      <c r="BA183" s="48">
        <v>177</v>
      </c>
    </row>
    <row r="184" spans="1:78" x14ac:dyDescent="0.3">
      <c r="A184" s="37">
        <v>44092</v>
      </c>
      <c r="B184" s="38">
        <v>339</v>
      </c>
      <c r="C184" s="38">
        <v>39</v>
      </c>
      <c r="D184" s="38">
        <v>14738</v>
      </c>
      <c r="E184" s="38">
        <v>2</v>
      </c>
      <c r="F184" s="38">
        <v>327</v>
      </c>
      <c r="G184" s="48">
        <v>71</v>
      </c>
      <c r="I184" s="39">
        <v>882</v>
      </c>
      <c r="J184" s="40">
        <v>0</v>
      </c>
      <c r="K184" s="41">
        <v>1</v>
      </c>
      <c r="L184" s="42">
        <v>6127</v>
      </c>
      <c r="M184" s="43">
        <v>3</v>
      </c>
      <c r="N184" s="44">
        <v>2</v>
      </c>
      <c r="O184" s="45">
        <v>5115</v>
      </c>
      <c r="P184" s="46">
        <v>60</v>
      </c>
      <c r="Q184" s="47">
        <v>23</v>
      </c>
      <c r="R184" s="42">
        <v>1800</v>
      </c>
      <c r="S184" s="43">
        <v>264</v>
      </c>
      <c r="T184" s="44">
        <v>45</v>
      </c>
      <c r="U184" s="39">
        <v>489</v>
      </c>
      <c r="V184" s="40">
        <v>0</v>
      </c>
      <c r="W184" s="41">
        <v>0</v>
      </c>
      <c r="X184" s="42">
        <v>3490</v>
      </c>
      <c r="Y184" s="43">
        <v>3</v>
      </c>
      <c r="Z184" s="44">
        <v>2</v>
      </c>
      <c r="AA184" s="45">
        <v>2818</v>
      </c>
      <c r="AB184" s="46">
        <v>45</v>
      </c>
      <c r="AC184" s="47">
        <v>18</v>
      </c>
      <c r="AD184" s="42">
        <v>936</v>
      </c>
      <c r="AE184" s="43">
        <v>158</v>
      </c>
      <c r="AF184" s="44">
        <v>31</v>
      </c>
      <c r="AG184" s="39">
        <v>391</v>
      </c>
      <c r="AH184" s="40">
        <v>0</v>
      </c>
      <c r="AI184" s="41">
        <v>1</v>
      </c>
      <c r="AJ184" s="42">
        <v>2627</v>
      </c>
      <c r="AK184" s="43">
        <v>0</v>
      </c>
      <c r="AL184" s="44">
        <v>0</v>
      </c>
      <c r="AM184" s="45">
        <v>2295</v>
      </c>
      <c r="AN184" s="46">
        <v>15</v>
      </c>
      <c r="AO184" s="47">
        <v>5</v>
      </c>
      <c r="AP184" s="42">
        <v>864</v>
      </c>
      <c r="AQ184" s="43">
        <v>106</v>
      </c>
      <c r="AR184" s="44">
        <v>14</v>
      </c>
      <c r="AS184" s="38">
        <v>1181712</v>
      </c>
      <c r="AU184" s="38">
        <v>1</v>
      </c>
      <c r="AY184" s="38" t="str">
        <f t="shared" si="6"/>
        <v>2020-W38</v>
      </c>
      <c r="AZ184" s="48">
        <f t="shared" si="7"/>
        <v>5</v>
      </c>
      <c r="BA184" s="48">
        <v>177</v>
      </c>
    </row>
    <row r="185" spans="1:78" x14ac:dyDescent="0.3">
      <c r="A185" s="37">
        <v>44093</v>
      </c>
      <c r="B185" s="38">
        <v>249</v>
      </c>
      <c r="C185" s="38">
        <v>34</v>
      </c>
      <c r="D185" s="38">
        <v>14978</v>
      </c>
      <c r="E185" s="38">
        <v>4</v>
      </c>
      <c r="F185" s="38">
        <v>331</v>
      </c>
      <c r="G185" s="48">
        <v>65</v>
      </c>
      <c r="I185" s="39">
        <v>909</v>
      </c>
      <c r="J185" s="40">
        <v>0</v>
      </c>
      <c r="K185" s="41">
        <v>1</v>
      </c>
      <c r="L185" s="42">
        <v>6213</v>
      </c>
      <c r="M185" s="43">
        <v>3</v>
      </c>
      <c r="N185" s="44">
        <v>1</v>
      </c>
      <c r="O185" s="45">
        <v>5206</v>
      </c>
      <c r="P185" s="46">
        <v>60</v>
      </c>
      <c r="Q185" s="47">
        <v>20</v>
      </c>
      <c r="R185" s="42">
        <v>1812</v>
      </c>
      <c r="S185" s="43">
        <v>268</v>
      </c>
      <c r="T185" s="44">
        <v>42</v>
      </c>
      <c r="U185" s="39">
        <v>508</v>
      </c>
      <c r="V185" s="40">
        <v>0</v>
      </c>
      <c r="W185" s="41">
        <v>0</v>
      </c>
      <c r="X185" s="42">
        <v>3540</v>
      </c>
      <c r="Y185" s="43">
        <v>3</v>
      </c>
      <c r="Z185" s="44">
        <v>1</v>
      </c>
      <c r="AA185" s="45">
        <v>2864</v>
      </c>
      <c r="AB185" s="46">
        <v>45</v>
      </c>
      <c r="AC185" s="47">
        <v>15</v>
      </c>
      <c r="AD185" s="42">
        <v>942</v>
      </c>
      <c r="AE185" s="43">
        <v>162</v>
      </c>
      <c r="AF185" s="44">
        <v>28</v>
      </c>
      <c r="AG185" s="39">
        <v>399</v>
      </c>
      <c r="AH185" s="40">
        <v>0</v>
      </c>
      <c r="AI185" s="41">
        <v>1</v>
      </c>
      <c r="AJ185" s="42">
        <v>2663</v>
      </c>
      <c r="AK185" s="43">
        <v>0</v>
      </c>
      <c r="AL185" s="44">
        <v>0</v>
      </c>
      <c r="AM185" s="45">
        <v>2340</v>
      </c>
      <c r="AN185" s="46">
        <v>15</v>
      </c>
      <c r="AO185" s="47">
        <v>5</v>
      </c>
      <c r="AP185" s="42">
        <v>870</v>
      </c>
      <c r="AQ185" s="43">
        <v>106</v>
      </c>
      <c r="AR185" s="44">
        <v>15</v>
      </c>
      <c r="AS185" s="38">
        <v>1194013</v>
      </c>
      <c r="AU185" s="38">
        <v>0</v>
      </c>
      <c r="AY185" s="38" t="str">
        <f t="shared" si="6"/>
        <v>2020-W38</v>
      </c>
      <c r="AZ185" s="48">
        <f t="shared" si="7"/>
        <v>6</v>
      </c>
      <c r="BA185" s="48">
        <v>177</v>
      </c>
    </row>
    <row r="186" spans="1:78" ht="12.5" thickBot="1" x14ac:dyDescent="0.35">
      <c r="A186" s="37">
        <v>44094</v>
      </c>
      <c r="B186" s="51">
        <v>170</v>
      </c>
      <c r="C186" s="51">
        <v>12</v>
      </c>
      <c r="D186" s="51">
        <v>15142</v>
      </c>
      <c r="E186" s="51">
        <v>7</v>
      </c>
      <c r="F186" s="51">
        <v>338</v>
      </c>
      <c r="G186" s="61">
        <v>78</v>
      </c>
      <c r="H186" s="134"/>
      <c r="I186" s="52">
        <v>907</v>
      </c>
      <c r="J186" s="53">
        <v>0</v>
      </c>
      <c r="K186" s="54">
        <v>1</v>
      </c>
      <c r="L186" s="55">
        <v>6251</v>
      </c>
      <c r="M186" s="56">
        <v>3</v>
      </c>
      <c r="N186" s="57">
        <v>3</v>
      </c>
      <c r="O186" s="58">
        <v>5264</v>
      </c>
      <c r="P186" s="59">
        <v>61</v>
      </c>
      <c r="Q186" s="59">
        <v>27</v>
      </c>
      <c r="R186" s="66">
        <v>1828</v>
      </c>
      <c r="S186" s="56">
        <v>274</v>
      </c>
      <c r="T186" s="57">
        <v>48</v>
      </c>
      <c r="U186" s="52">
        <v>507</v>
      </c>
      <c r="V186" s="53">
        <v>0</v>
      </c>
      <c r="W186" s="54">
        <v>0</v>
      </c>
      <c r="X186" s="55">
        <v>3562</v>
      </c>
      <c r="Y186" s="56">
        <v>3</v>
      </c>
      <c r="Z186" s="57">
        <v>2</v>
      </c>
      <c r="AA186" s="58">
        <v>2901</v>
      </c>
      <c r="AB186" s="59">
        <v>46</v>
      </c>
      <c r="AC186" s="60">
        <v>19</v>
      </c>
      <c r="AD186" s="55">
        <v>951</v>
      </c>
      <c r="AE186" s="56">
        <v>164</v>
      </c>
      <c r="AF186" s="57">
        <v>33</v>
      </c>
      <c r="AG186" s="52">
        <v>398</v>
      </c>
      <c r="AH186" s="53">
        <v>0</v>
      </c>
      <c r="AI186" s="54">
        <v>1</v>
      </c>
      <c r="AJ186" s="55">
        <v>2679</v>
      </c>
      <c r="AK186" s="56">
        <v>0</v>
      </c>
      <c r="AL186" s="57">
        <v>0</v>
      </c>
      <c r="AM186" s="58">
        <v>2361</v>
      </c>
      <c r="AN186" s="59">
        <v>15</v>
      </c>
      <c r="AO186" s="60">
        <v>8</v>
      </c>
      <c r="AP186" s="55">
        <v>877</v>
      </c>
      <c r="AQ186" s="56">
        <v>110</v>
      </c>
      <c r="AR186" s="57">
        <v>15</v>
      </c>
      <c r="AS186" s="51">
        <v>1202213</v>
      </c>
      <c r="AT186" s="51"/>
      <c r="AU186" s="51">
        <v>3</v>
      </c>
      <c r="AV186" s="51"/>
      <c r="AW186" s="51"/>
      <c r="AX186" s="51"/>
      <c r="AY186" s="51" t="str">
        <f t="shared" si="6"/>
        <v>2020-W38</v>
      </c>
      <c r="AZ186" s="61">
        <f t="shared" si="7"/>
        <v>7</v>
      </c>
      <c r="BA186" s="61">
        <v>177</v>
      </c>
      <c r="BB186" s="134">
        <v>340</v>
      </c>
      <c r="BI186" s="50">
        <f>(S186-S179)/(F186-F179)</f>
        <v>0.90909090909090906</v>
      </c>
      <c r="BJ186" s="38">
        <f>SUM(E180:E186)*1000000/10718565</f>
        <v>3.0787703391265531</v>
      </c>
      <c r="BK186" s="50">
        <f>(D186-D179)/(AS186+AT186-AS179-AT179)</f>
        <v>2.4917792246924579E-2</v>
      </c>
      <c r="BL186" s="97">
        <f>(I186-I179)/(I186+L186+O186+R186-I179-L179-O179-R179)</f>
        <v>7.4178935447338612E-2</v>
      </c>
      <c r="BM186" s="97">
        <f>(L186-L179)/(I186+L186+O186+R186-I179-L179-O179-R179)</f>
        <v>0.4071347678369196</v>
      </c>
      <c r="BN186" s="97">
        <f>(O186-O179)/(I186+L186+O186+R186-I179-L179-O179-R179)</f>
        <v>0.4060022650056625</v>
      </c>
      <c r="BO186" s="97">
        <f>(R186-R179)/(I186+L186+O186+R186-I179-L179-O179-R179)</f>
        <v>0.11268403171007928</v>
      </c>
      <c r="BP186" s="97">
        <f>AVERAGE(K180:K186)/AVERAGE(G180:G186)</f>
        <v>1.4705882352941176E-2</v>
      </c>
      <c r="BQ186" s="97">
        <f>AVERAGE(N180:N186)/AVERAGE(G180:G186)</f>
        <v>2.3109243697478993E-2</v>
      </c>
      <c r="BR186" s="97">
        <f>AVERAGE(Q180:Q186)/AVERAGE(G180:G186)</f>
        <v>0.31932773109243701</v>
      </c>
      <c r="BS186" s="97">
        <f>AVERAGE(T180:T186)/AVERAGE(G180:G186)</f>
        <v>0.6428571428571429</v>
      </c>
      <c r="BT186" s="97">
        <f>(J186-J179)/(J186+M186+P186+S186-S179-P179-M179-J179)</f>
        <v>0</v>
      </c>
      <c r="BU186" s="97">
        <f>(M186-M179)/(J186+M186+P186+S186-S179-P179-M179-J179)</f>
        <v>0</v>
      </c>
      <c r="BV186" s="97">
        <f>(P186-P179)/(J186+M186+P186+S186-S179-P179-M179-J179)</f>
        <v>9.0909090909090912E-2</v>
      </c>
      <c r="BW186" s="97">
        <f>(S186-S179)/(J186+M186+P186+S186-S179-P179-M179-J179)</f>
        <v>0.90909090909090906</v>
      </c>
      <c r="BX186" s="48">
        <f>SUM(BB180:BB186)</f>
        <v>340</v>
      </c>
      <c r="BY186" s="38">
        <f>F186-F179</f>
        <v>33</v>
      </c>
      <c r="BZ186" s="50">
        <f>BY186/BX179</f>
        <v>0.12692307692307692</v>
      </c>
    </row>
    <row r="187" spans="1:78" x14ac:dyDescent="0.3">
      <c r="A187" s="93">
        <v>44095</v>
      </c>
      <c r="B187" s="62">
        <v>453</v>
      </c>
      <c r="C187" s="62">
        <v>25</v>
      </c>
      <c r="D187" s="62">
        <v>15595</v>
      </c>
      <c r="E187" s="62">
        <v>6</v>
      </c>
      <c r="F187" s="62">
        <v>344</v>
      </c>
      <c r="G187" s="65">
        <v>79</v>
      </c>
      <c r="H187" s="99"/>
      <c r="I187" s="63">
        <v>949</v>
      </c>
      <c r="J187" s="62">
        <v>0</v>
      </c>
      <c r="K187" s="64">
        <v>1</v>
      </c>
      <c r="L187" s="63">
        <v>6423</v>
      </c>
      <c r="M187" s="62">
        <v>3</v>
      </c>
      <c r="N187" s="64">
        <v>2</v>
      </c>
      <c r="O187" s="63">
        <v>5366</v>
      </c>
      <c r="P187" s="62">
        <v>62</v>
      </c>
      <c r="Q187" s="64">
        <v>27</v>
      </c>
      <c r="R187" s="63">
        <v>1849</v>
      </c>
      <c r="S187" s="62">
        <v>279</v>
      </c>
      <c r="T187" s="64">
        <v>49</v>
      </c>
      <c r="U187" s="63">
        <v>527</v>
      </c>
      <c r="V187" s="62">
        <v>0</v>
      </c>
      <c r="W187" s="64">
        <v>0</v>
      </c>
      <c r="X187" s="63">
        <v>3651</v>
      </c>
      <c r="Y187" s="62">
        <v>3</v>
      </c>
      <c r="Z187" s="64">
        <v>2</v>
      </c>
      <c r="AA187" s="63">
        <v>2965</v>
      </c>
      <c r="AB187" s="62">
        <v>47</v>
      </c>
      <c r="AC187" s="64">
        <v>19</v>
      </c>
      <c r="AD187" s="63">
        <v>965</v>
      </c>
      <c r="AE187" s="62">
        <v>167</v>
      </c>
      <c r="AF187" s="64">
        <v>34</v>
      </c>
      <c r="AG187" s="63">
        <v>420</v>
      </c>
      <c r="AH187" s="62">
        <v>0</v>
      </c>
      <c r="AI187" s="64">
        <v>1</v>
      </c>
      <c r="AJ187" s="63">
        <v>2761</v>
      </c>
      <c r="AK187" s="62">
        <v>0</v>
      </c>
      <c r="AL187" s="64">
        <v>0</v>
      </c>
      <c r="AM187" s="63">
        <v>2399</v>
      </c>
      <c r="AN187" s="62">
        <v>15</v>
      </c>
      <c r="AO187" s="64">
        <v>8</v>
      </c>
      <c r="AP187" s="63">
        <v>884</v>
      </c>
      <c r="AQ187" s="62">
        <v>112</v>
      </c>
      <c r="AR187" s="64">
        <v>15</v>
      </c>
      <c r="AS187" s="62">
        <v>1210118</v>
      </c>
      <c r="AT187" s="62"/>
      <c r="AU187" s="62">
        <v>0</v>
      </c>
      <c r="AV187" s="62"/>
      <c r="AW187" s="62"/>
      <c r="AX187" s="62"/>
      <c r="AY187" s="62" t="str">
        <f t="shared" si="6"/>
        <v>2020-W39</v>
      </c>
      <c r="AZ187" s="65">
        <f t="shared" si="7"/>
        <v>1</v>
      </c>
      <c r="BA187" s="65">
        <v>181</v>
      </c>
      <c r="BB187" s="99"/>
      <c r="BC187" s="65"/>
      <c r="BD187" s="65"/>
      <c r="BE187" s="65"/>
      <c r="BF187" s="99"/>
      <c r="BG187" s="99"/>
      <c r="BH187" s="65"/>
      <c r="BI187" s="65"/>
      <c r="BJ187" s="65"/>
      <c r="BK187" s="65"/>
      <c r="BL187" s="65"/>
      <c r="BM187" s="65"/>
      <c r="BN187" s="65"/>
      <c r="BO187" s="65"/>
    </row>
    <row r="188" spans="1:78" x14ac:dyDescent="0.3">
      <c r="A188" s="37">
        <v>44096</v>
      </c>
      <c r="B188" s="38">
        <v>346</v>
      </c>
      <c r="C188" s="38">
        <v>25</v>
      </c>
      <c r="D188" s="38">
        <v>15928</v>
      </c>
      <c r="E188" s="38">
        <v>8</v>
      </c>
      <c r="F188" s="38">
        <v>352</v>
      </c>
      <c r="G188" s="48">
        <v>77</v>
      </c>
      <c r="I188" s="39">
        <v>989</v>
      </c>
      <c r="J188" s="40">
        <v>0</v>
      </c>
      <c r="K188" s="41">
        <v>1</v>
      </c>
      <c r="L188" s="42">
        <v>6538</v>
      </c>
      <c r="M188" s="43">
        <v>4</v>
      </c>
      <c r="N188" s="44">
        <v>1</v>
      </c>
      <c r="O188" s="45">
        <v>5509</v>
      </c>
      <c r="P188" s="46">
        <v>63</v>
      </c>
      <c r="Q188" s="47">
        <v>25</v>
      </c>
      <c r="R188" s="42">
        <v>1896</v>
      </c>
      <c r="S188" s="43">
        <v>285</v>
      </c>
      <c r="T188" s="44">
        <v>50</v>
      </c>
      <c r="U188" s="39">
        <v>544</v>
      </c>
      <c r="V188" s="40">
        <v>0</v>
      </c>
      <c r="W188" s="41">
        <v>0</v>
      </c>
      <c r="X188" s="42">
        <v>3709</v>
      </c>
      <c r="Y188" s="43">
        <v>4</v>
      </c>
      <c r="Z188" s="44">
        <v>1</v>
      </c>
      <c r="AA188" s="45">
        <v>3045</v>
      </c>
      <c r="AB188" s="46">
        <v>48</v>
      </c>
      <c r="AC188" s="47">
        <v>18</v>
      </c>
      <c r="AD188" s="42">
        <v>993</v>
      </c>
      <c r="AE188" s="43">
        <v>170</v>
      </c>
      <c r="AF188" s="44">
        <v>37</v>
      </c>
      <c r="AG188" s="39">
        <v>443</v>
      </c>
      <c r="AH188" s="40">
        <v>0</v>
      </c>
      <c r="AI188" s="41">
        <v>1</v>
      </c>
      <c r="AJ188" s="42">
        <v>2818</v>
      </c>
      <c r="AK188" s="43">
        <v>0</v>
      </c>
      <c r="AL188" s="44">
        <v>0</v>
      </c>
      <c r="AM188" s="45">
        <v>2462</v>
      </c>
      <c r="AN188" s="46">
        <v>15</v>
      </c>
      <c r="AO188" s="47">
        <v>7</v>
      </c>
      <c r="AP188" s="42">
        <v>903</v>
      </c>
      <c r="AQ188" s="43">
        <v>115</v>
      </c>
      <c r="AR188" s="44">
        <v>13</v>
      </c>
      <c r="AS188" s="38">
        <v>1221017</v>
      </c>
      <c r="AU188" s="38">
        <v>3</v>
      </c>
      <c r="AY188" s="38" t="str">
        <f t="shared" si="6"/>
        <v>2020-W39</v>
      </c>
      <c r="AZ188" s="48">
        <f t="shared" si="7"/>
        <v>2</v>
      </c>
      <c r="BA188" s="48">
        <v>185</v>
      </c>
    </row>
    <row r="189" spans="1:78" x14ac:dyDescent="0.3">
      <c r="A189" s="37">
        <v>44097</v>
      </c>
      <c r="B189" s="38">
        <v>358</v>
      </c>
      <c r="C189" s="38">
        <v>43</v>
      </c>
      <c r="D189" s="38">
        <v>16286</v>
      </c>
      <c r="E189" s="38">
        <v>5</v>
      </c>
      <c r="F189" s="38">
        <v>357</v>
      </c>
      <c r="G189" s="48">
        <v>73</v>
      </c>
      <c r="I189" s="39">
        <v>1021</v>
      </c>
      <c r="J189" s="40">
        <v>0</v>
      </c>
      <c r="K189" s="41">
        <v>1</v>
      </c>
      <c r="L189" s="42">
        <v>6689</v>
      </c>
      <c r="M189" s="43">
        <v>4</v>
      </c>
      <c r="N189" s="44">
        <v>1</v>
      </c>
      <c r="O189" s="45">
        <v>5636</v>
      </c>
      <c r="P189" s="46">
        <v>64</v>
      </c>
      <c r="Q189" s="47">
        <v>23</v>
      </c>
      <c r="R189" s="42">
        <v>1931</v>
      </c>
      <c r="S189" s="43">
        <v>289</v>
      </c>
      <c r="T189" s="44">
        <v>48</v>
      </c>
      <c r="U189" s="39">
        <v>560</v>
      </c>
      <c r="V189" s="40">
        <v>0</v>
      </c>
      <c r="W189" s="41">
        <v>0</v>
      </c>
      <c r="X189" s="42">
        <v>3797</v>
      </c>
      <c r="Y189" s="43">
        <v>4</v>
      </c>
      <c r="Z189" s="44">
        <v>1</v>
      </c>
      <c r="AA189" s="45">
        <v>3118</v>
      </c>
      <c r="AB189" s="46">
        <v>49</v>
      </c>
      <c r="AC189" s="47">
        <v>17</v>
      </c>
      <c r="AD189" s="42">
        <v>1011</v>
      </c>
      <c r="AE189" s="43">
        <v>173</v>
      </c>
      <c r="AF189" s="44">
        <v>35</v>
      </c>
      <c r="AG189" s="39">
        <v>459</v>
      </c>
      <c r="AH189" s="40">
        <v>0</v>
      </c>
      <c r="AI189" s="41">
        <v>1</v>
      </c>
      <c r="AJ189" s="42">
        <v>2877</v>
      </c>
      <c r="AK189" s="43">
        <v>0</v>
      </c>
      <c r="AL189" s="44">
        <v>0</v>
      </c>
      <c r="AM189" s="45">
        <v>2514</v>
      </c>
      <c r="AN189" s="46">
        <v>15</v>
      </c>
      <c r="AO189" s="47">
        <v>6</v>
      </c>
      <c r="AP189" s="42">
        <v>920</v>
      </c>
      <c r="AQ189" s="43">
        <v>116</v>
      </c>
      <c r="AR189" s="44">
        <v>13</v>
      </c>
      <c r="AS189" s="38">
        <v>1233229</v>
      </c>
      <c r="AU189" s="38">
        <v>3</v>
      </c>
      <c r="AY189" s="38" t="str">
        <f t="shared" si="6"/>
        <v>2020-W39</v>
      </c>
      <c r="AZ189" s="48">
        <f t="shared" si="7"/>
        <v>3</v>
      </c>
      <c r="BA189" s="48">
        <v>191</v>
      </c>
    </row>
    <row r="190" spans="1:78" x14ac:dyDescent="0.3">
      <c r="A190" s="37">
        <v>44098</v>
      </c>
      <c r="B190" s="38">
        <v>342</v>
      </c>
      <c r="C190" s="38">
        <v>30</v>
      </c>
      <c r="D190" s="38">
        <v>16627</v>
      </c>
      <c r="E190" s="38">
        <v>9</v>
      </c>
      <c r="F190" s="38">
        <v>366</v>
      </c>
      <c r="G190" s="48">
        <v>68</v>
      </c>
      <c r="I190" s="39">
        <v>1056</v>
      </c>
      <c r="J190" s="40">
        <v>0</v>
      </c>
      <c r="K190" s="41">
        <v>1</v>
      </c>
      <c r="L190" s="42">
        <v>6812</v>
      </c>
      <c r="M190" s="43">
        <v>4</v>
      </c>
      <c r="N190" s="44">
        <v>1</v>
      </c>
      <c r="O190" s="45">
        <v>5754</v>
      </c>
      <c r="P190" s="46">
        <v>67</v>
      </c>
      <c r="Q190" s="47">
        <v>22</v>
      </c>
      <c r="R190" s="42">
        <v>1973</v>
      </c>
      <c r="S190" s="43">
        <v>295</v>
      </c>
      <c r="T190" s="44">
        <v>44</v>
      </c>
      <c r="U190" s="39">
        <v>577</v>
      </c>
      <c r="V190" s="40">
        <v>0</v>
      </c>
      <c r="W190" s="41">
        <v>0</v>
      </c>
      <c r="X190" s="42">
        <v>3868</v>
      </c>
      <c r="Y190" s="43">
        <v>4</v>
      </c>
      <c r="Z190" s="44">
        <v>1</v>
      </c>
      <c r="AA190" s="45">
        <v>3183</v>
      </c>
      <c r="AB190" s="46">
        <v>51</v>
      </c>
      <c r="AC190" s="47">
        <v>15</v>
      </c>
      <c r="AD190" s="42">
        <v>1032</v>
      </c>
      <c r="AE190" s="43">
        <v>177</v>
      </c>
      <c r="AF190" s="44">
        <v>31</v>
      </c>
      <c r="AG190" s="39">
        <v>477</v>
      </c>
      <c r="AH190" s="40">
        <v>0</v>
      </c>
      <c r="AI190" s="41">
        <v>1</v>
      </c>
      <c r="AJ190" s="42">
        <v>2934</v>
      </c>
      <c r="AK190" s="43">
        <v>0</v>
      </c>
      <c r="AL190" s="44">
        <v>0</v>
      </c>
      <c r="AM190" s="45">
        <v>2569</v>
      </c>
      <c r="AN190" s="46">
        <v>15</v>
      </c>
      <c r="AO190" s="47">
        <v>7</v>
      </c>
      <c r="AP190" s="42">
        <v>941</v>
      </c>
      <c r="AQ190" s="43">
        <v>118</v>
      </c>
      <c r="AR190" s="44">
        <v>13</v>
      </c>
      <c r="AS190" s="38">
        <v>1246363</v>
      </c>
      <c r="AU190" s="38">
        <v>0</v>
      </c>
      <c r="AY190" s="38" t="str">
        <f t="shared" si="6"/>
        <v>2020-W39</v>
      </c>
      <c r="AZ190" s="48">
        <f t="shared" si="7"/>
        <v>4</v>
      </c>
      <c r="BA190" s="48">
        <v>192</v>
      </c>
    </row>
    <row r="191" spans="1:78" x14ac:dyDescent="0.3">
      <c r="A191" s="37">
        <v>44099</v>
      </c>
      <c r="B191" s="38">
        <v>286</v>
      </c>
      <c r="C191" s="38">
        <v>37</v>
      </c>
      <c r="D191" s="38">
        <v>16913</v>
      </c>
      <c r="E191" s="38">
        <v>3</v>
      </c>
      <c r="F191" s="38">
        <v>369</v>
      </c>
      <c r="G191" s="48">
        <v>63</v>
      </c>
      <c r="I191" s="39">
        <v>1078</v>
      </c>
      <c r="J191" s="40">
        <v>0</v>
      </c>
      <c r="K191" s="41">
        <v>0</v>
      </c>
      <c r="L191" s="42">
        <v>6938</v>
      </c>
      <c r="M191" s="43">
        <v>4</v>
      </c>
      <c r="N191" s="44">
        <v>1</v>
      </c>
      <c r="O191" s="45">
        <v>5844</v>
      </c>
      <c r="P191" s="46">
        <v>67</v>
      </c>
      <c r="Q191" s="47">
        <v>20</v>
      </c>
      <c r="R191" s="42">
        <v>2017</v>
      </c>
      <c r="S191" s="43">
        <v>298</v>
      </c>
      <c r="T191" s="44">
        <v>42</v>
      </c>
      <c r="U191" s="39">
        <v>586</v>
      </c>
      <c r="V191" s="40">
        <v>0</v>
      </c>
      <c r="W191" s="41">
        <v>0</v>
      </c>
      <c r="X191" s="42">
        <v>3943</v>
      </c>
      <c r="Y191" s="43">
        <v>4</v>
      </c>
      <c r="Z191" s="44">
        <v>1</v>
      </c>
      <c r="AA191" s="45">
        <v>3229</v>
      </c>
      <c r="AB191" s="46">
        <v>51</v>
      </c>
      <c r="AC191" s="47">
        <v>16</v>
      </c>
      <c r="AD191" s="42">
        <v>1048</v>
      </c>
      <c r="AE191" s="43">
        <v>177</v>
      </c>
      <c r="AF191" s="44">
        <v>31</v>
      </c>
      <c r="AG191" s="39">
        <v>490</v>
      </c>
      <c r="AH191" s="40">
        <v>0</v>
      </c>
      <c r="AI191" s="41">
        <v>0</v>
      </c>
      <c r="AJ191" s="42">
        <v>2985</v>
      </c>
      <c r="AK191" s="43">
        <v>0</v>
      </c>
      <c r="AL191" s="44">
        <v>0</v>
      </c>
      <c r="AM191" s="45">
        <v>2613</v>
      </c>
      <c r="AN191" s="46">
        <v>16</v>
      </c>
      <c r="AO191" s="47">
        <v>4</v>
      </c>
      <c r="AP191" s="42">
        <v>969</v>
      </c>
      <c r="AQ191" s="43">
        <v>121</v>
      </c>
      <c r="AR191" s="44">
        <v>11</v>
      </c>
      <c r="AS191" s="38">
        <v>1256436</v>
      </c>
      <c r="AU191" s="38">
        <v>0</v>
      </c>
      <c r="AY191" s="38" t="str">
        <f t="shared" si="6"/>
        <v>2020-W39</v>
      </c>
      <c r="AZ191" s="48">
        <f t="shared" si="7"/>
        <v>5</v>
      </c>
      <c r="BA191" s="48">
        <v>197</v>
      </c>
    </row>
    <row r="192" spans="1:78" x14ac:dyDescent="0.3">
      <c r="A192" s="37">
        <v>44100</v>
      </c>
      <c r="B192" s="38">
        <v>315</v>
      </c>
      <c r="C192" s="38">
        <v>19</v>
      </c>
      <c r="D192" s="38">
        <v>17228</v>
      </c>
      <c r="E192" s="38">
        <v>7</v>
      </c>
      <c r="F192" s="38">
        <v>376</v>
      </c>
      <c r="G192" s="48">
        <v>68</v>
      </c>
      <c r="I192" s="39">
        <v>1102</v>
      </c>
      <c r="J192" s="40">
        <v>0</v>
      </c>
      <c r="K192" s="41">
        <v>0</v>
      </c>
      <c r="L192" s="42">
        <v>7074</v>
      </c>
      <c r="M192" s="43">
        <v>4</v>
      </c>
      <c r="N192" s="44">
        <v>3</v>
      </c>
      <c r="O192" s="45">
        <v>5956</v>
      </c>
      <c r="P192" s="46">
        <v>69</v>
      </c>
      <c r="Q192" s="47">
        <v>21</v>
      </c>
      <c r="R192" s="42">
        <v>2045</v>
      </c>
      <c r="S192" s="43">
        <v>303</v>
      </c>
      <c r="T192" s="44">
        <v>44</v>
      </c>
      <c r="U192" s="39">
        <v>596</v>
      </c>
      <c r="V192" s="40">
        <v>0</v>
      </c>
      <c r="W192" s="41">
        <v>0</v>
      </c>
      <c r="X192" s="42">
        <v>4032</v>
      </c>
      <c r="Y192" s="43">
        <v>4</v>
      </c>
      <c r="Z192" s="44">
        <v>2</v>
      </c>
      <c r="AA192" s="45">
        <v>3302</v>
      </c>
      <c r="AB192" s="46">
        <v>53</v>
      </c>
      <c r="AC192" s="47">
        <v>17</v>
      </c>
      <c r="AD192" s="42">
        <v>1064</v>
      </c>
      <c r="AE192" s="43">
        <v>180</v>
      </c>
      <c r="AF192" s="44">
        <v>33</v>
      </c>
      <c r="AG192" s="39">
        <v>504</v>
      </c>
      <c r="AH192" s="40">
        <v>0</v>
      </c>
      <c r="AI192" s="41">
        <v>0</v>
      </c>
      <c r="AJ192" s="42">
        <v>3031</v>
      </c>
      <c r="AK192" s="43">
        <v>0</v>
      </c>
      <c r="AL192" s="44">
        <v>1</v>
      </c>
      <c r="AM192" s="45">
        <v>2652</v>
      </c>
      <c r="AN192" s="46">
        <v>16</v>
      </c>
      <c r="AO192" s="47">
        <v>4</v>
      </c>
      <c r="AP192" s="42">
        <v>981</v>
      </c>
      <c r="AQ192" s="43">
        <v>123</v>
      </c>
      <c r="AR192" s="44">
        <v>11</v>
      </c>
      <c r="AS192" s="38">
        <v>1269055</v>
      </c>
      <c r="AT192" s="38">
        <v>8879</v>
      </c>
      <c r="AU192" s="38">
        <v>1</v>
      </c>
      <c r="AY192" s="38" t="str">
        <f t="shared" si="6"/>
        <v>2020-W39</v>
      </c>
      <c r="AZ192" s="48">
        <f t="shared" si="7"/>
        <v>6</v>
      </c>
      <c r="BA192" s="48">
        <v>199</v>
      </c>
      <c r="BD192" s="49">
        <v>1600</v>
      </c>
      <c r="BE192" s="48">
        <v>20</v>
      </c>
    </row>
    <row r="193" spans="1:78" ht="12.5" thickBot="1" x14ac:dyDescent="0.35">
      <c r="A193" s="37">
        <v>44101</v>
      </c>
      <c r="B193" s="51">
        <v>218</v>
      </c>
      <c r="C193" s="51">
        <v>39</v>
      </c>
      <c r="D193" s="51">
        <v>17444</v>
      </c>
      <c r="E193" s="51">
        <v>3</v>
      </c>
      <c r="F193" s="51">
        <v>379</v>
      </c>
      <c r="G193" s="61">
        <v>68</v>
      </c>
      <c r="H193" s="134"/>
      <c r="I193" s="52">
        <v>1120</v>
      </c>
      <c r="J193" s="53">
        <v>0</v>
      </c>
      <c r="K193" s="54">
        <v>0</v>
      </c>
      <c r="L193" s="55">
        <v>7171</v>
      </c>
      <c r="M193" s="56">
        <v>5</v>
      </c>
      <c r="N193" s="57">
        <v>2</v>
      </c>
      <c r="O193" s="58">
        <v>6046</v>
      </c>
      <c r="P193" s="59">
        <v>70</v>
      </c>
      <c r="Q193" s="59">
        <v>21</v>
      </c>
      <c r="R193" s="66">
        <v>2059</v>
      </c>
      <c r="S193" s="56">
        <v>304</v>
      </c>
      <c r="T193" s="57">
        <v>45</v>
      </c>
      <c r="U193" s="52">
        <v>606</v>
      </c>
      <c r="V193" s="53">
        <v>0</v>
      </c>
      <c r="W193" s="54">
        <v>0</v>
      </c>
      <c r="X193" s="55">
        <v>4087</v>
      </c>
      <c r="Y193" s="56">
        <v>4</v>
      </c>
      <c r="Z193" s="57">
        <v>2</v>
      </c>
      <c r="AA193" s="58">
        <v>3351</v>
      </c>
      <c r="AB193" s="59">
        <v>54</v>
      </c>
      <c r="AC193" s="60">
        <v>16</v>
      </c>
      <c r="AD193" s="55">
        <v>1072</v>
      </c>
      <c r="AE193" s="56">
        <v>180</v>
      </c>
      <c r="AF193" s="57">
        <v>34</v>
      </c>
      <c r="AG193" s="52">
        <v>512</v>
      </c>
      <c r="AH193" s="53">
        <v>0</v>
      </c>
      <c r="AI193" s="54">
        <v>0</v>
      </c>
      <c r="AJ193" s="55">
        <v>3071</v>
      </c>
      <c r="AK193" s="56">
        <v>1</v>
      </c>
      <c r="AL193" s="57">
        <v>0</v>
      </c>
      <c r="AM193" s="58">
        <v>2692</v>
      </c>
      <c r="AN193" s="59">
        <v>16</v>
      </c>
      <c r="AO193" s="60">
        <v>5</v>
      </c>
      <c r="AP193" s="55">
        <v>986</v>
      </c>
      <c r="AQ193" s="56">
        <v>124</v>
      </c>
      <c r="AR193" s="57">
        <v>11</v>
      </c>
      <c r="AS193" s="51">
        <v>1278587</v>
      </c>
      <c r="AT193" s="51">
        <v>9313</v>
      </c>
      <c r="AU193" s="51">
        <v>4</v>
      </c>
      <c r="AV193" s="51"/>
      <c r="AW193" s="51"/>
      <c r="AX193" s="51"/>
      <c r="AY193" s="51" t="str">
        <f t="shared" si="6"/>
        <v>2020-W39</v>
      </c>
      <c r="AZ193" s="61">
        <f t="shared" si="7"/>
        <v>7</v>
      </c>
      <c r="BA193" s="61">
        <v>200</v>
      </c>
      <c r="BB193" s="134">
        <v>336</v>
      </c>
      <c r="BI193" s="50">
        <f>(S193-S186)/(F193-F186)</f>
        <v>0.73170731707317072</v>
      </c>
      <c r="BJ193" s="38">
        <f>SUM(E187:E193)*1000000/10718565</f>
        <v>3.8251389061875352</v>
      </c>
      <c r="BK193" s="50">
        <f>(D193-D186)/(AS193+AT193-AS186-AT186)</f>
        <v>2.6865218761305681E-2</v>
      </c>
      <c r="BL193" s="97">
        <f>(I193-I186)/(I193+L193+O193+R193-I186-L186-O186-R186)</f>
        <v>9.9254426840633736E-2</v>
      </c>
      <c r="BM193" s="97">
        <f>(L193-L186)/(I193+L193+O193+R193-I186-L186-O186-R186)</f>
        <v>0.42870456663560114</v>
      </c>
      <c r="BN193" s="97">
        <f>(O193-O186)/(I193+L193+O193+R193-I186-L186-O186-R186)</f>
        <v>0.36439888164026096</v>
      </c>
      <c r="BO193" s="97">
        <f>(R193-R186)/(I193+L193+O193+R193-I186-L186-O186-R186)</f>
        <v>0.10764212488350419</v>
      </c>
      <c r="BP193" s="97">
        <f>AVERAGE(K187:K193)/AVERAGE(G187:G193)</f>
        <v>8.0645161290322578E-3</v>
      </c>
      <c r="BQ193" s="97">
        <f>AVERAGE(N187:N193)/AVERAGE(G187:G193)</f>
        <v>2.2177419354838707E-2</v>
      </c>
      <c r="BR193" s="97">
        <f>AVERAGE(Q187:Q193)/AVERAGE(G187:G193)</f>
        <v>0.32056451612903225</v>
      </c>
      <c r="BS193" s="97">
        <f>AVERAGE(T187:T193)/AVERAGE(G187:G193)</f>
        <v>0.64919354838709675</v>
      </c>
      <c r="BT193" s="97">
        <f>(J193-J186)/(J193+M193+P193+S193-S186-P186-M186-J186)</f>
        <v>0</v>
      </c>
      <c r="BU193" s="97">
        <f>(M193-M186)/(J193+M193+P193+S193-S186-P186-M186-J186)</f>
        <v>4.878048780487805E-2</v>
      </c>
      <c r="BV193" s="97">
        <f>(P193-P186)/(J193+M193+P193+S193-S186-P186-M186-J186)</f>
        <v>0.21951219512195122</v>
      </c>
      <c r="BW193" s="97">
        <f>(S193-S186)/(J193+M193+P193+S193-S186-P186-M186-J186)</f>
        <v>0.73170731707317072</v>
      </c>
      <c r="BX193" s="48">
        <f>SUM(BB187:BB193)</f>
        <v>336</v>
      </c>
      <c r="BY193" s="38">
        <f>F193-F186</f>
        <v>41</v>
      </c>
      <c r="BZ193" s="50">
        <f>BY193/BX186</f>
        <v>0.12058823529411765</v>
      </c>
    </row>
    <row r="194" spans="1:78" x14ac:dyDescent="0.3">
      <c r="A194" s="93">
        <v>44102</v>
      </c>
      <c r="B194" s="62">
        <v>269</v>
      </c>
      <c r="C194" s="62">
        <v>11</v>
      </c>
      <c r="D194" s="62">
        <v>17707</v>
      </c>
      <c r="E194" s="62">
        <v>4</v>
      </c>
      <c r="F194" s="62">
        <v>383</v>
      </c>
      <c r="G194" s="65">
        <v>73</v>
      </c>
      <c r="H194" s="99"/>
      <c r="I194" s="63">
        <v>1141</v>
      </c>
      <c r="J194" s="62">
        <v>0</v>
      </c>
      <c r="K194" s="64">
        <v>0</v>
      </c>
      <c r="L194" s="63">
        <v>7270</v>
      </c>
      <c r="M194" s="62">
        <v>5</v>
      </c>
      <c r="N194" s="64">
        <v>2</v>
      </c>
      <c r="O194" s="63">
        <v>6146</v>
      </c>
      <c r="P194" s="62">
        <v>70</v>
      </c>
      <c r="Q194" s="64">
        <v>23</v>
      </c>
      <c r="R194" s="63">
        <v>2078</v>
      </c>
      <c r="S194" s="62">
        <v>308</v>
      </c>
      <c r="T194" s="64">
        <v>48</v>
      </c>
      <c r="U194" s="63">
        <v>621</v>
      </c>
      <c r="V194" s="62">
        <v>0</v>
      </c>
      <c r="W194" s="64">
        <v>0</v>
      </c>
      <c r="X194" s="63">
        <v>4148</v>
      </c>
      <c r="Y194" s="62">
        <v>4</v>
      </c>
      <c r="Z194" s="64">
        <v>2</v>
      </c>
      <c r="AA194" s="63">
        <v>3413</v>
      </c>
      <c r="AB194" s="62">
        <v>54</v>
      </c>
      <c r="AC194" s="64">
        <v>18</v>
      </c>
      <c r="AD194" s="63">
        <v>1081</v>
      </c>
      <c r="AE194" s="62">
        <v>183</v>
      </c>
      <c r="AF194" s="64">
        <v>36</v>
      </c>
      <c r="AG194" s="63">
        <v>518</v>
      </c>
      <c r="AH194" s="62">
        <v>0</v>
      </c>
      <c r="AI194" s="64">
        <v>0</v>
      </c>
      <c r="AJ194" s="63">
        <v>3109</v>
      </c>
      <c r="AK194" s="62">
        <v>1</v>
      </c>
      <c r="AL194" s="64">
        <v>0</v>
      </c>
      <c r="AM194" s="63">
        <v>2730</v>
      </c>
      <c r="AN194" s="62">
        <v>16</v>
      </c>
      <c r="AO194" s="64">
        <v>5</v>
      </c>
      <c r="AP194" s="63">
        <v>996</v>
      </c>
      <c r="AQ194" s="62">
        <v>125</v>
      </c>
      <c r="AR194" s="64">
        <v>12</v>
      </c>
      <c r="AS194" s="62">
        <v>1284694</v>
      </c>
      <c r="AT194" s="62">
        <v>9902</v>
      </c>
      <c r="AU194" s="62">
        <v>1</v>
      </c>
      <c r="AV194" s="62"/>
      <c r="AW194" s="62"/>
      <c r="AX194" s="62"/>
      <c r="AY194" s="62" t="str">
        <f t="shared" si="6"/>
        <v>2020-W40</v>
      </c>
      <c r="AZ194" s="65">
        <f t="shared" si="7"/>
        <v>1</v>
      </c>
      <c r="BA194" s="65">
        <v>201</v>
      </c>
      <c r="BB194" s="99"/>
      <c r="BC194" s="65"/>
      <c r="BD194" s="65"/>
      <c r="BE194" s="65"/>
      <c r="BF194" s="99"/>
      <c r="BG194" s="99"/>
      <c r="BH194" s="65"/>
      <c r="BI194" s="65"/>
      <c r="BJ194" s="65"/>
      <c r="BK194" s="65"/>
      <c r="BL194" s="65"/>
      <c r="BM194" s="65"/>
      <c r="BN194" s="65"/>
      <c r="BO194" s="65"/>
    </row>
    <row r="195" spans="1:78" x14ac:dyDescent="0.3">
      <c r="A195" s="37">
        <v>44103</v>
      </c>
      <c r="B195" s="38">
        <v>416</v>
      </c>
      <c r="C195" s="38">
        <v>59</v>
      </c>
      <c r="D195" s="38">
        <v>18123</v>
      </c>
      <c r="E195" s="38">
        <v>5</v>
      </c>
      <c r="F195" s="38">
        <v>388</v>
      </c>
      <c r="G195" s="48">
        <v>79</v>
      </c>
      <c r="I195" s="39">
        <v>1181</v>
      </c>
      <c r="J195" s="40">
        <v>0</v>
      </c>
      <c r="K195" s="41">
        <v>0</v>
      </c>
      <c r="L195" s="42">
        <v>7426</v>
      </c>
      <c r="M195" s="43">
        <v>5</v>
      </c>
      <c r="N195" s="44">
        <v>2</v>
      </c>
      <c r="O195" s="45">
        <v>6313</v>
      </c>
      <c r="P195" s="46">
        <v>70</v>
      </c>
      <c r="Q195" s="47">
        <v>26</v>
      </c>
      <c r="R195" s="42">
        <v>2138</v>
      </c>
      <c r="S195" s="43">
        <v>313</v>
      </c>
      <c r="T195" s="44">
        <v>51</v>
      </c>
      <c r="U195" s="39">
        <v>640</v>
      </c>
      <c r="V195" s="40">
        <v>0</v>
      </c>
      <c r="W195" s="41">
        <v>0</v>
      </c>
      <c r="X195" s="42">
        <v>4252</v>
      </c>
      <c r="Y195" s="43">
        <v>4</v>
      </c>
      <c r="Z195" s="44">
        <v>2</v>
      </c>
      <c r="AA195" s="45">
        <v>3530</v>
      </c>
      <c r="AB195" s="46">
        <v>54</v>
      </c>
      <c r="AC195" s="47">
        <v>19</v>
      </c>
      <c r="AD195" s="42">
        <v>1111</v>
      </c>
      <c r="AE195" s="43">
        <v>187</v>
      </c>
      <c r="AF195" s="44">
        <v>39</v>
      </c>
      <c r="AG195" s="39">
        <v>539</v>
      </c>
      <c r="AH195" s="40">
        <v>0</v>
      </c>
      <c r="AI195" s="41">
        <v>0</v>
      </c>
      <c r="AJ195" s="42">
        <v>3164</v>
      </c>
      <c r="AK195" s="43">
        <v>1</v>
      </c>
      <c r="AL195" s="44">
        <v>0</v>
      </c>
      <c r="AM195" s="45">
        <v>2781</v>
      </c>
      <c r="AN195" s="46">
        <v>16</v>
      </c>
      <c r="AO195" s="47">
        <v>7</v>
      </c>
      <c r="AP195" s="42">
        <v>1026</v>
      </c>
      <c r="AQ195" s="43">
        <v>126</v>
      </c>
      <c r="AR195" s="44">
        <v>12</v>
      </c>
      <c r="AS195" s="38">
        <v>1296795</v>
      </c>
      <c r="AT195" s="38">
        <v>10719</v>
      </c>
      <c r="AU195" s="38">
        <v>2</v>
      </c>
      <c r="AY195" s="38" t="str">
        <f t="shared" si="6"/>
        <v>2020-W40</v>
      </c>
      <c r="AZ195" s="48">
        <f t="shared" si="7"/>
        <v>2</v>
      </c>
      <c r="BA195" s="48">
        <v>207</v>
      </c>
      <c r="BD195" s="49">
        <v>422</v>
      </c>
      <c r="BE195" s="48">
        <v>10</v>
      </c>
    </row>
    <row r="196" spans="1:78" x14ac:dyDescent="0.3">
      <c r="A196" s="37">
        <v>44104</v>
      </c>
      <c r="B196" s="38">
        <v>354</v>
      </c>
      <c r="C196" s="38">
        <v>23</v>
      </c>
      <c r="D196" s="38">
        <v>18475</v>
      </c>
      <c r="E196" s="38">
        <v>3</v>
      </c>
      <c r="F196" s="38">
        <v>391</v>
      </c>
      <c r="G196" s="48">
        <v>78</v>
      </c>
      <c r="I196" s="39">
        <v>1209</v>
      </c>
      <c r="J196" s="40">
        <v>0</v>
      </c>
      <c r="K196" s="41">
        <v>0</v>
      </c>
      <c r="L196" s="42">
        <v>7531</v>
      </c>
      <c r="M196" s="43">
        <v>5</v>
      </c>
      <c r="N196" s="44">
        <v>2</v>
      </c>
      <c r="O196" s="45">
        <v>6420</v>
      </c>
      <c r="P196" s="46">
        <v>72</v>
      </c>
      <c r="Q196" s="47">
        <v>25</v>
      </c>
      <c r="R196" s="42">
        <v>2169</v>
      </c>
      <c r="S196" s="43">
        <v>314</v>
      </c>
      <c r="T196" s="44">
        <v>51</v>
      </c>
      <c r="U196" s="39">
        <v>660</v>
      </c>
      <c r="V196" s="40">
        <v>0</v>
      </c>
      <c r="W196" s="41">
        <v>0</v>
      </c>
      <c r="X196" s="42">
        <v>4307</v>
      </c>
      <c r="Y196" s="43">
        <v>4</v>
      </c>
      <c r="Z196" s="44">
        <v>2</v>
      </c>
      <c r="AA196" s="45">
        <v>3580</v>
      </c>
      <c r="AB196" s="46">
        <v>56</v>
      </c>
      <c r="AC196" s="47">
        <v>18</v>
      </c>
      <c r="AD196" s="42">
        <v>1125</v>
      </c>
      <c r="AE196" s="43">
        <v>187</v>
      </c>
      <c r="AF196" s="44">
        <v>36</v>
      </c>
      <c r="AG196" s="39">
        <v>547</v>
      </c>
      <c r="AH196" s="40">
        <v>0</v>
      </c>
      <c r="AI196" s="41">
        <v>0</v>
      </c>
      <c r="AJ196" s="42">
        <v>3214</v>
      </c>
      <c r="AK196" s="43">
        <v>1</v>
      </c>
      <c r="AL196" s="44">
        <v>0</v>
      </c>
      <c r="AM196" s="45">
        <v>2838</v>
      </c>
      <c r="AN196" s="46">
        <v>16</v>
      </c>
      <c r="AO196" s="47">
        <v>7</v>
      </c>
      <c r="AP196" s="42">
        <v>1043</v>
      </c>
      <c r="AQ196" s="43">
        <v>127</v>
      </c>
      <c r="AR196" s="44">
        <v>15</v>
      </c>
      <c r="AS196" s="38">
        <v>1307549</v>
      </c>
      <c r="AT196" s="38">
        <v>11504</v>
      </c>
      <c r="AU196" s="38">
        <v>6</v>
      </c>
      <c r="AY196" s="38" t="str">
        <f t="shared" si="6"/>
        <v>2020-W40</v>
      </c>
      <c r="AZ196" s="48">
        <f t="shared" si="7"/>
        <v>3</v>
      </c>
      <c r="BA196" s="48">
        <v>212</v>
      </c>
    </row>
    <row r="197" spans="1:78" x14ac:dyDescent="0.3">
      <c r="A197" s="37">
        <v>44105</v>
      </c>
      <c r="B197" s="38">
        <v>411</v>
      </c>
      <c r="C197" s="38">
        <v>26</v>
      </c>
      <c r="D197" s="38">
        <v>18886</v>
      </c>
      <c r="E197" s="38">
        <v>2</v>
      </c>
      <c r="F197" s="38">
        <v>393</v>
      </c>
      <c r="G197" s="48">
        <v>89</v>
      </c>
      <c r="I197" s="39">
        <v>1243</v>
      </c>
      <c r="J197" s="40">
        <v>0</v>
      </c>
      <c r="K197" s="41">
        <v>0</v>
      </c>
      <c r="L197" s="42">
        <v>7674</v>
      </c>
      <c r="M197" s="43">
        <v>5</v>
      </c>
      <c r="N197" s="44">
        <v>2</v>
      </c>
      <c r="O197" s="45">
        <v>6564</v>
      </c>
      <c r="P197" s="46">
        <v>72</v>
      </c>
      <c r="Q197" s="47">
        <v>30</v>
      </c>
      <c r="R197" s="42">
        <v>2251</v>
      </c>
      <c r="S197" s="43">
        <v>316</v>
      </c>
      <c r="T197" s="44">
        <v>56</v>
      </c>
      <c r="U197" s="39">
        <v>683</v>
      </c>
      <c r="V197" s="40">
        <v>0</v>
      </c>
      <c r="W197" s="41">
        <v>0</v>
      </c>
      <c r="X197" s="42">
        <v>4392</v>
      </c>
      <c r="Y197" s="43">
        <v>4</v>
      </c>
      <c r="Z197" s="44">
        <v>2</v>
      </c>
      <c r="AA197" s="45">
        <v>3657</v>
      </c>
      <c r="AB197" s="46">
        <v>56</v>
      </c>
      <c r="AC197" s="47">
        <v>22</v>
      </c>
      <c r="AD197" s="42">
        <v>1169</v>
      </c>
      <c r="AE197" s="43">
        <v>189</v>
      </c>
      <c r="AF197" s="44">
        <v>37</v>
      </c>
      <c r="AG197" s="39">
        <v>558</v>
      </c>
      <c r="AH197" s="40">
        <v>0</v>
      </c>
      <c r="AI197" s="41">
        <v>0</v>
      </c>
      <c r="AJ197" s="42">
        <v>3272</v>
      </c>
      <c r="AK197" s="43">
        <v>1</v>
      </c>
      <c r="AL197" s="44">
        <v>0</v>
      </c>
      <c r="AM197" s="45">
        <v>2905</v>
      </c>
      <c r="AN197" s="46">
        <v>16</v>
      </c>
      <c r="AO197" s="47">
        <v>8</v>
      </c>
      <c r="AP197" s="42">
        <v>1081</v>
      </c>
      <c r="AQ197" s="43">
        <v>127</v>
      </c>
      <c r="AR197" s="44">
        <v>19</v>
      </c>
      <c r="AS197" s="38">
        <v>1318336</v>
      </c>
      <c r="AT197" s="38">
        <v>12288</v>
      </c>
      <c r="AU197" s="38">
        <v>7</v>
      </c>
      <c r="AY197" s="38" t="str">
        <f t="shared" si="6"/>
        <v>2020-W40</v>
      </c>
      <c r="AZ197" s="48">
        <f t="shared" si="7"/>
        <v>4</v>
      </c>
      <c r="BA197" s="48">
        <v>214</v>
      </c>
    </row>
    <row r="198" spans="1:78" x14ac:dyDescent="0.3">
      <c r="A198" s="37">
        <v>44106</v>
      </c>
      <c r="B198" s="38">
        <v>460</v>
      </c>
      <c r="C198" s="38">
        <v>26</v>
      </c>
      <c r="D198" s="38">
        <v>19346</v>
      </c>
      <c r="E198" s="38">
        <v>5</v>
      </c>
      <c r="F198" s="38">
        <v>398</v>
      </c>
      <c r="G198" s="48">
        <v>85</v>
      </c>
      <c r="I198" s="39">
        <v>1269</v>
      </c>
      <c r="J198" s="40">
        <v>0</v>
      </c>
      <c r="K198" s="41">
        <v>0</v>
      </c>
      <c r="L198" s="42">
        <v>7813</v>
      </c>
      <c r="M198" s="43">
        <v>5</v>
      </c>
      <c r="N198" s="44">
        <v>2</v>
      </c>
      <c r="O198" s="45">
        <v>6773</v>
      </c>
      <c r="P198" s="46">
        <v>74</v>
      </c>
      <c r="Q198" s="47">
        <v>30</v>
      </c>
      <c r="R198" s="42">
        <v>2297</v>
      </c>
      <c r="S198" s="43">
        <v>319</v>
      </c>
      <c r="T198" s="44">
        <v>53</v>
      </c>
      <c r="U198" s="39">
        <v>696</v>
      </c>
      <c r="V198" s="40">
        <v>0</v>
      </c>
      <c r="W198" s="41">
        <v>0</v>
      </c>
      <c r="X198" s="42">
        <v>4460</v>
      </c>
      <c r="Y198" s="43">
        <v>4</v>
      </c>
      <c r="Z198" s="44">
        <v>2</v>
      </c>
      <c r="AA198" s="45">
        <v>3733</v>
      </c>
      <c r="AB198" s="46">
        <v>57</v>
      </c>
      <c r="AC198" s="47">
        <v>21</v>
      </c>
      <c r="AD198" s="42">
        <v>1191</v>
      </c>
      <c r="AE198" s="43">
        <v>190</v>
      </c>
      <c r="AF198" s="44">
        <v>36</v>
      </c>
      <c r="AG198" s="39">
        <v>571</v>
      </c>
      <c r="AH198" s="40">
        <v>0</v>
      </c>
      <c r="AI198" s="41">
        <v>0</v>
      </c>
      <c r="AJ198" s="42">
        <v>3343</v>
      </c>
      <c r="AK198" s="43">
        <v>1</v>
      </c>
      <c r="AL198" s="44">
        <v>0</v>
      </c>
      <c r="AM198" s="45">
        <v>3038</v>
      </c>
      <c r="AN198" s="46">
        <v>17</v>
      </c>
      <c r="AO198" s="47">
        <v>9</v>
      </c>
      <c r="AP198" s="42">
        <v>1105</v>
      </c>
      <c r="AQ198" s="43">
        <v>129</v>
      </c>
      <c r="AR198" s="44">
        <v>17</v>
      </c>
      <c r="AS198" s="38">
        <v>1328042</v>
      </c>
      <c r="AT198" s="38">
        <v>13100</v>
      </c>
      <c r="AU198" s="38">
        <v>2</v>
      </c>
      <c r="AY198" s="38" t="str">
        <f t="shared" si="6"/>
        <v>2020-W40</v>
      </c>
      <c r="AZ198" s="48">
        <f t="shared" si="7"/>
        <v>5</v>
      </c>
      <c r="BA198" s="48">
        <v>217</v>
      </c>
    </row>
    <row r="199" spans="1:78" x14ac:dyDescent="0.3">
      <c r="A199" s="37">
        <v>44107</v>
      </c>
      <c r="B199" s="38">
        <v>267</v>
      </c>
      <c r="C199" s="38">
        <v>25</v>
      </c>
      <c r="D199" s="38">
        <v>19613</v>
      </c>
      <c r="E199" s="38">
        <v>7</v>
      </c>
      <c r="F199" s="38">
        <v>405</v>
      </c>
      <c r="G199" s="48">
        <v>79</v>
      </c>
      <c r="I199" s="39">
        <v>1289</v>
      </c>
      <c r="J199" s="40">
        <v>0</v>
      </c>
      <c r="K199" s="41">
        <v>0</v>
      </c>
      <c r="L199" s="42">
        <v>7898</v>
      </c>
      <c r="M199" s="43">
        <v>5</v>
      </c>
      <c r="N199" s="44">
        <v>0</v>
      </c>
      <c r="O199" s="45">
        <v>6876</v>
      </c>
      <c r="P199" s="46">
        <v>75</v>
      </c>
      <c r="Q199" s="47">
        <v>30</v>
      </c>
      <c r="R199" s="42">
        <v>2333</v>
      </c>
      <c r="S199" s="43">
        <v>325</v>
      </c>
      <c r="T199" s="44">
        <v>49</v>
      </c>
      <c r="U199" s="39">
        <v>706</v>
      </c>
      <c r="V199" s="40">
        <v>0</v>
      </c>
      <c r="W199" s="41">
        <v>0</v>
      </c>
      <c r="X199" s="42">
        <v>4509</v>
      </c>
      <c r="Y199" s="43">
        <v>4</v>
      </c>
      <c r="Z199" s="44">
        <v>0</v>
      </c>
      <c r="AA199" s="45">
        <v>3798</v>
      </c>
      <c r="AB199" s="46">
        <v>57</v>
      </c>
      <c r="AC199" s="47">
        <v>22</v>
      </c>
      <c r="AD199" s="42">
        <v>1211</v>
      </c>
      <c r="AE199" s="43">
        <v>192</v>
      </c>
      <c r="AF199" s="44">
        <v>33</v>
      </c>
      <c r="AG199" s="39">
        <v>581</v>
      </c>
      <c r="AH199" s="40">
        <v>0</v>
      </c>
      <c r="AI199" s="41">
        <v>0</v>
      </c>
      <c r="AJ199" s="42">
        <v>3379</v>
      </c>
      <c r="AK199" s="43">
        <v>1</v>
      </c>
      <c r="AL199" s="44">
        <v>0</v>
      </c>
      <c r="AM199" s="45">
        <v>3076</v>
      </c>
      <c r="AN199" s="46">
        <v>18</v>
      </c>
      <c r="AO199" s="47">
        <v>8</v>
      </c>
      <c r="AP199" s="42">
        <v>1121</v>
      </c>
      <c r="AQ199" s="43">
        <v>133</v>
      </c>
      <c r="AR199" s="44">
        <v>16</v>
      </c>
      <c r="AS199" s="38">
        <v>1339664</v>
      </c>
      <c r="AT199" s="38">
        <v>14071</v>
      </c>
      <c r="AU199" s="38">
        <v>3</v>
      </c>
      <c r="AY199" s="38" t="str">
        <f t="shared" si="6"/>
        <v>2020-W40</v>
      </c>
      <c r="AZ199" s="48">
        <f t="shared" si="7"/>
        <v>6</v>
      </c>
      <c r="BA199" s="48">
        <v>219</v>
      </c>
    </row>
    <row r="200" spans="1:78" ht="12.5" thickBot="1" x14ac:dyDescent="0.35">
      <c r="A200" s="37">
        <v>44108</v>
      </c>
      <c r="B200" s="51">
        <v>229</v>
      </c>
      <c r="C200" s="51">
        <v>28</v>
      </c>
      <c r="D200" s="51">
        <v>19842</v>
      </c>
      <c r="E200" s="51">
        <v>4</v>
      </c>
      <c r="F200" s="51">
        <v>409</v>
      </c>
      <c r="G200" s="61">
        <v>82</v>
      </c>
      <c r="H200" s="134"/>
      <c r="I200" s="52">
        <v>1302</v>
      </c>
      <c r="J200" s="53">
        <v>0</v>
      </c>
      <c r="K200" s="54">
        <v>0</v>
      </c>
      <c r="L200" s="55">
        <v>7980</v>
      </c>
      <c r="M200" s="56">
        <v>5</v>
      </c>
      <c r="N200" s="57">
        <v>0</v>
      </c>
      <c r="O200" s="58">
        <v>6959</v>
      </c>
      <c r="P200" s="59">
        <v>75</v>
      </c>
      <c r="Q200" s="59">
        <v>32</v>
      </c>
      <c r="R200" s="66">
        <v>2361</v>
      </c>
      <c r="S200" s="56">
        <v>329</v>
      </c>
      <c r="T200" s="57">
        <v>50</v>
      </c>
      <c r="U200" s="52">
        <v>709</v>
      </c>
      <c r="V200" s="53">
        <v>0</v>
      </c>
      <c r="W200" s="54">
        <v>0</v>
      </c>
      <c r="X200" s="55">
        <v>4555</v>
      </c>
      <c r="Y200" s="56">
        <v>4</v>
      </c>
      <c r="Z200" s="57">
        <v>0</v>
      </c>
      <c r="AA200" s="58">
        <v>3841</v>
      </c>
      <c r="AB200" s="59">
        <v>57</v>
      </c>
      <c r="AC200" s="60">
        <v>24</v>
      </c>
      <c r="AD200" s="55">
        <v>1227</v>
      </c>
      <c r="AE200" s="56">
        <v>195</v>
      </c>
      <c r="AF200" s="57">
        <v>33</v>
      </c>
      <c r="AG200" s="52">
        <v>591</v>
      </c>
      <c r="AH200" s="53">
        <v>0</v>
      </c>
      <c r="AI200" s="54">
        <v>0</v>
      </c>
      <c r="AJ200" s="55">
        <v>3415</v>
      </c>
      <c r="AK200" s="56">
        <v>1</v>
      </c>
      <c r="AL200" s="57">
        <v>0</v>
      </c>
      <c r="AM200" s="58">
        <v>3116</v>
      </c>
      <c r="AN200" s="59">
        <v>18</v>
      </c>
      <c r="AO200" s="60">
        <v>8</v>
      </c>
      <c r="AP200" s="55">
        <v>1136</v>
      </c>
      <c r="AQ200" s="56">
        <v>134</v>
      </c>
      <c r="AR200" s="57">
        <v>17</v>
      </c>
      <c r="AS200" s="51">
        <v>1349123</v>
      </c>
      <c r="AT200" s="51">
        <v>15019</v>
      </c>
      <c r="AU200" s="51">
        <v>1</v>
      </c>
      <c r="AV200" s="51"/>
      <c r="AW200" s="51"/>
      <c r="AX200" s="51"/>
      <c r="AY200" s="51" t="str">
        <f t="shared" si="6"/>
        <v>2020-W40</v>
      </c>
      <c r="AZ200" s="61">
        <f t="shared" si="7"/>
        <v>7</v>
      </c>
      <c r="BA200" s="61">
        <v>223</v>
      </c>
      <c r="BB200" s="134">
        <v>398</v>
      </c>
      <c r="BI200" s="50">
        <f>(S200-S193)/(F200-F193)</f>
        <v>0.83333333333333337</v>
      </c>
      <c r="BJ200" s="38">
        <f>SUM(E194:E200)*1000000/10718565</f>
        <v>2.7988821264786843</v>
      </c>
      <c r="BK200" s="50">
        <f>(D200-D193)/(AS200+AT200-AS193-AT193)</f>
        <v>3.1452480260224021E-2</v>
      </c>
      <c r="BL200" s="97">
        <f>(I200-I193)/(I200+L200+O200+R200-I193-L193-O193-R193)</f>
        <v>8.2502266545784228E-2</v>
      </c>
      <c r="BM200" s="97">
        <f>(L200-L193)/(I200+L200+O200+R200-I193-L193-O193-R193)</f>
        <v>0.36672710788757934</v>
      </c>
      <c r="BN200" s="97">
        <f>(O200-O193)/(I200+L200+O200+R200-I193-L193-O193-R193)</f>
        <v>0.41387126019945603</v>
      </c>
      <c r="BO200" s="97">
        <f>(R200-R193)/(I200+L200+O200+R200-I193-L193-O193-R193)</f>
        <v>0.13689936536718042</v>
      </c>
      <c r="BP200" s="97">
        <f>AVERAGE(K194:K200)/AVERAGE(G194:G200)</f>
        <v>0</v>
      </c>
      <c r="BQ200" s="97">
        <f>AVERAGE(N194:N200)/AVERAGE(G194:G200)</f>
        <v>1.7699115044247791E-2</v>
      </c>
      <c r="BR200" s="97">
        <f>AVERAGE(Q194:Q200)/AVERAGE(G194:G200)</f>
        <v>0.34690265486725669</v>
      </c>
      <c r="BS200" s="97">
        <f>AVERAGE(T194:T200)/AVERAGE(G194:G200)</f>
        <v>0.63362831858407087</v>
      </c>
      <c r="BT200" s="97">
        <f>(J200-J193)/(J200+M200+P200+S200-S193-P193-M193-J193)</f>
        <v>0</v>
      </c>
      <c r="BU200" s="97">
        <f>(M200-M193)/(J200+M200+P200+S200-S193-P193-M193-J193)</f>
        <v>0</v>
      </c>
      <c r="BV200" s="97">
        <f>(P200-P193)/(J200+M200+P200+S200-S193-P193-M193-J193)</f>
        <v>0.16666666666666666</v>
      </c>
      <c r="BW200" s="97">
        <f>(S200-S193)/(J200+M200+P200+S200-S193-P193-M193-J193)</f>
        <v>0.83333333333333337</v>
      </c>
      <c r="BX200" s="48">
        <f>SUM(BB194:BB200)</f>
        <v>398</v>
      </c>
      <c r="BY200" s="38">
        <f>F200-F193</f>
        <v>30</v>
      </c>
      <c r="BZ200" s="50">
        <f>BY200/BX193</f>
        <v>8.9285714285714288E-2</v>
      </c>
    </row>
    <row r="201" spans="1:78" x14ac:dyDescent="0.3">
      <c r="A201" s="93">
        <v>44109</v>
      </c>
      <c r="B201" s="62">
        <v>303</v>
      </c>
      <c r="C201" s="62">
        <v>25</v>
      </c>
      <c r="D201" s="62">
        <v>20142</v>
      </c>
      <c r="E201" s="62">
        <v>8</v>
      </c>
      <c r="F201" s="62">
        <v>417</v>
      </c>
      <c r="G201" s="65">
        <v>83</v>
      </c>
      <c r="H201" s="99"/>
      <c r="I201" s="63">
        <v>1342</v>
      </c>
      <c r="J201" s="62">
        <v>0</v>
      </c>
      <c r="K201" s="64">
        <v>0</v>
      </c>
      <c r="L201" s="63">
        <v>8102</v>
      </c>
      <c r="M201" s="62">
        <v>5</v>
      </c>
      <c r="N201" s="64">
        <v>2</v>
      </c>
      <c r="O201" s="63">
        <v>7064</v>
      </c>
      <c r="P201" s="62">
        <v>75</v>
      </c>
      <c r="Q201" s="64">
        <v>33</v>
      </c>
      <c r="R201" s="63">
        <v>2402</v>
      </c>
      <c r="S201" s="62">
        <v>337</v>
      </c>
      <c r="T201" s="64">
        <v>48</v>
      </c>
      <c r="U201" s="63">
        <v>741</v>
      </c>
      <c r="V201" s="62">
        <v>0</v>
      </c>
      <c r="W201" s="64">
        <v>0</v>
      </c>
      <c r="X201" s="63">
        <v>4625</v>
      </c>
      <c r="Y201" s="62">
        <v>4</v>
      </c>
      <c r="Z201" s="64">
        <v>2</v>
      </c>
      <c r="AA201" s="63">
        <v>3904</v>
      </c>
      <c r="AB201" s="62">
        <v>57</v>
      </c>
      <c r="AC201" s="64">
        <v>24</v>
      </c>
      <c r="AD201" s="63">
        <v>1250</v>
      </c>
      <c r="AE201" s="62">
        <v>200</v>
      </c>
      <c r="AF201" s="64">
        <v>32</v>
      </c>
      <c r="AG201" s="63">
        <v>599</v>
      </c>
      <c r="AH201" s="62">
        <v>0</v>
      </c>
      <c r="AI201" s="64">
        <v>0</v>
      </c>
      <c r="AJ201" s="63">
        <v>3467</v>
      </c>
      <c r="AK201" s="62">
        <v>1</v>
      </c>
      <c r="AL201" s="64">
        <v>0</v>
      </c>
      <c r="AM201" s="63">
        <v>3158</v>
      </c>
      <c r="AN201" s="62">
        <v>18</v>
      </c>
      <c r="AO201" s="64">
        <v>9</v>
      </c>
      <c r="AP201" s="63">
        <v>1151</v>
      </c>
      <c r="AQ201" s="62">
        <v>137</v>
      </c>
      <c r="AR201" s="64">
        <v>16</v>
      </c>
      <c r="AS201" s="62">
        <v>1355126</v>
      </c>
      <c r="AT201" s="62">
        <v>16291</v>
      </c>
      <c r="AU201" s="62">
        <v>9</v>
      </c>
      <c r="AV201" s="62"/>
      <c r="AW201" s="62"/>
      <c r="AX201" s="62"/>
      <c r="AY201" s="62" t="str">
        <f t="shared" si="6"/>
        <v>2020-W41</v>
      </c>
      <c r="AZ201" s="65">
        <f t="shared" si="7"/>
        <v>1</v>
      </c>
      <c r="BA201" s="65">
        <v>227</v>
      </c>
      <c r="BB201" s="99"/>
      <c r="BC201" s="65"/>
      <c r="BD201" s="65">
        <v>487</v>
      </c>
      <c r="BE201" s="65">
        <v>20</v>
      </c>
      <c r="BF201" s="99"/>
      <c r="BG201" s="99"/>
      <c r="BH201" s="65"/>
      <c r="BI201" s="65"/>
      <c r="BJ201" s="65"/>
      <c r="BK201" s="65"/>
      <c r="BL201" s="65"/>
      <c r="BM201" s="65"/>
      <c r="BN201" s="65"/>
      <c r="BO201" s="65"/>
    </row>
    <row r="202" spans="1:78" x14ac:dyDescent="0.3">
      <c r="A202" s="37">
        <v>44110</v>
      </c>
      <c r="B202" s="38">
        <v>399</v>
      </c>
      <c r="C202" s="38">
        <v>33</v>
      </c>
      <c r="D202" s="38">
        <v>20541</v>
      </c>
      <c r="E202" s="38">
        <v>3</v>
      </c>
      <c r="F202" s="38">
        <v>420</v>
      </c>
      <c r="G202" s="48">
        <v>87</v>
      </c>
      <c r="I202" s="39">
        <v>1368</v>
      </c>
      <c r="J202" s="40">
        <v>0</v>
      </c>
      <c r="K202" s="41">
        <v>0</v>
      </c>
      <c r="L202" s="42">
        <v>8242</v>
      </c>
      <c r="M202" s="43">
        <v>5</v>
      </c>
      <c r="N202" s="44">
        <v>2</v>
      </c>
      <c r="O202" s="45">
        <v>7217</v>
      </c>
      <c r="P202" s="46">
        <v>75</v>
      </c>
      <c r="Q202" s="47">
        <v>33</v>
      </c>
      <c r="R202" s="42">
        <v>2457</v>
      </c>
      <c r="S202" s="43">
        <v>340</v>
      </c>
      <c r="T202" s="44">
        <v>52</v>
      </c>
      <c r="U202" s="39">
        <v>760</v>
      </c>
      <c r="V202" s="40">
        <v>0</v>
      </c>
      <c r="W202" s="41">
        <v>0</v>
      </c>
      <c r="X202" s="42">
        <v>4706</v>
      </c>
      <c r="Y202" s="43">
        <v>4</v>
      </c>
      <c r="Z202" s="44">
        <v>2</v>
      </c>
      <c r="AA202" s="45">
        <v>3986</v>
      </c>
      <c r="AB202" s="46">
        <v>57</v>
      </c>
      <c r="AC202" s="47">
        <v>25</v>
      </c>
      <c r="AD202" s="42">
        <v>1280</v>
      </c>
      <c r="AE202" s="43">
        <v>201</v>
      </c>
      <c r="AF202" s="44">
        <v>36</v>
      </c>
      <c r="AG202" s="39">
        <v>606</v>
      </c>
      <c r="AH202" s="40">
        <v>0</v>
      </c>
      <c r="AI202" s="41">
        <v>0</v>
      </c>
      <c r="AJ202" s="42">
        <v>3526</v>
      </c>
      <c r="AK202" s="43">
        <v>1</v>
      </c>
      <c r="AL202" s="44">
        <v>0</v>
      </c>
      <c r="AM202" s="45">
        <v>3229</v>
      </c>
      <c r="AN202" s="46">
        <v>18</v>
      </c>
      <c r="AO202" s="47">
        <v>8</v>
      </c>
      <c r="AP202" s="42">
        <v>1176</v>
      </c>
      <c r="AQ202" s="43">
        <v>139</v>
      </c>
      <c r="AR202" s="44">
        <v>16</v>
      </c>
      <c r="AS202" s="38">
        <v>1367231</v>
      </c>
      <c r="AT202" s="38">
        <v>17354</v>
      </c>
      <c r="AU202" s="38">
        <v>7</v>
      </c>
      <c r="AY202" s="38" t="str">
        <f t="shared" si="6"/>
        <v>2020-W41</v>
      </c>
      <c r="AZ202" s="48">
        <f t="shared" si="7"/>
        <v>2</v>
      </c>
      <c r="BA202" s="48">
        <v>229</v>
      </c>
      <c r="BD202" s="49">
        <v>1479</v>
      </c>
      <c r="BE202" s="48">
        <v>20</v>
      </c>
    </row>
    <row r="203" spans="1:78" x14ac:dyDescent="0.3">
      <c r="A203" s="37">
        <v>44111</v>
      </c>
      <c r="B203" s="38">
        <v>407</v>
      </c>
      <c r="C203" s="38">
        <v>25</v>
      </c>
      <c r="D203" s="38">
        <v>20947</v>
      </c>
      <c r="E203" s="38">
        <v>4</v>
      </c>
      <c r="F203" s="38">
        <v>424</v>
      </c>
      <c r="G203" s="48">
        <v>88</v>
      </c>
      <c r="I203" s="39">
        <v>1406</v>
      </c>
      <c r="J203" s="40">
        <v>0</v>
      </c>
      <c r="K203" s="41">
        <v>0</v>
      </c>
      <c r="L203" s="42">
        <v>8400</v>
      </c>
      <c r="M203" s="43">
        <v>5</v>
      </c>
      <c r="N203" s="44">
        <v>2</v>
      </c>
      <c r="O203" s="45">
        <v>7373</v>
      </c>
      <c r="P203" s="46">
        <v>76</v>
      </c>
      <c r="Q203" s="47">
        <v>33</v>
      </c>
      <c r="R203" s="42">
        <v>2505</v>
      </c>
      <c r="S203" s="43">
        <v>343</v>
      </c>
      <c r="T203" s="44">
        <v>53</v>
      </c>
      <c r="U203" s="39">
        <v>784</v>
      </c>
      <c r="V203" s="40">
        <v>0</v>
      </c>
      <c r="W203" s="41">
        <v>0</v>
      </c>
      <c r="X203" s="42">
        <v>4787</v>
      </c>
      <c r="Y203" s="43">
        <v>4</v>
      </c>
      <c r="Z203" s="44">
        <v>2</v>
      </c>
      <c r="AA203" s="45">
        <v>4070</v>
      </c>
      <c r="AB203" s="46">
        <v>58</v>
      </c>
      <c r="AC203" s="47">
        <v>25</v>
      </c>
      <c r="AD203" s="42">
        <v>1309</v>
      </c>
      <c r="AE203" s="43">
        <v>204</v>
      </c>
      <c r="AF203" s="44">
        <v>37</v>
      </c>
      <c r="AG203" s="39">
        <v>650</v>
      </c>
      <c r="AH203" s="40">
        <v>0</v>
      </c>
      <c r="AI203" s="41">
        <v>0</v>
      </c>
      <c r="AJ203" s="42">
        <v>3603</v>
      </c>
      <c r="AK203" s="43">
        <v>1</v>
      </c>
      <c r="AL203" s="44">
        <v>0</v>
      </c>
      <c r="AM203" s="45">
        <v>3301</v>
      </c>
      <c r="AN203" s="46">
        <v>18</v>
      </c>
      <c r="AO203" s="47">
        <v>8</v>
      </c>
      <c r="AP203" s="42">
        <v>1195</v>
      </c>
      <c r="AQ203" s="43">
        <v>139</v>
      </c>
      <c r="AR203" s="44">
        <v>13</v>
      </c>
      <c r="AS203" s="38">
        <v>1379036</v>
      </c>
      <c r="AT203" s="38">
        <v>18645</v>
      </c>
      <c r="AU203" s="38">
        <v>2</v>
      </c>
      <c r="AY203" s="38" t="str">
        <f t="shared" si="6"/>
        <v>2020-W41</v>
      </c>
      <c r="AZ203" s="48">
        <f t="shared" si="7"/>
        <v>3</v>
      </c>
      <c r="BA203" s="48">
        <v>232</v>
      </c>
      <c r="BD203" s="49">
        <v>615</v>
      </c>
      <c r="BE203" s="48">
        <v>11</v>
      </c>
    </row>
    <row r="204" spans="1:78" x14ac:dyDescent="0.3">
      <c r="A204" s="37">
        <v>44112</v>
      </c>
      <c r="B204" s="38">
        <v>436</v>
      </c>
      <c r="C204" s="38">
        <v>17</v>
      </c>
      <c r="D204" s="38">
        <v>21381</v>
      </c>
      <c r="E204" s="38">
        <v>6</v>
      </c>
      <c r="F204" s="38">
        <v>430</v>
      </c>
      <c r="G204" s="48">
        <v>91</v>
      </c>
      <c r="I204" s="39">
        <v>1450</v>
      </c>
      <c r="J204" s="40">
        <v>0</v>
      </c>
      <c r="K204" s="41">
        <v>0</v>
      </c>
      <c r="L204" s="42">
        <v>8543</v>
      </c>
      <c r="M204" s="43">
        <v>5</v>
      </c>
      <c r="N204" s="44">
        <v>1</v>
      </c>
      <c r="O204" s="45">
        <v>7546</v>
      </c>
      <c r="P204" s="46">
        <v>78</v>
      </c>
      <c r="Q204" s="47">
        <v>34</v>
      </c>
      <c r="R204" s="42">
        <v>2555</v>
      </c>
      <c r="S204" s="43">
        <v>347</v>
      </c>
      <c r="T204" s="44">
        <v>56</v>
      </c>
      <c r="U204" s="39">
        <v>804</v>
      </c>
      <c r="V204" s="40">
        <v>0</v>
      </c>
      <c r="W204" s="41">
        <v>0</v>
      </c>
      <c r="X204" s="42">
        <v>4860</v>
      </c>
      <c r="Y204" s="43">
        <v>4</v>
      </c>
      <c r="Z204" s="44">
        <v>1</v>
      </c>
      <c r="AA204" s="45">
        <v>4167</v>
      </c>
      <c r="AB204" s="46">
        <v>59</v>
      </c>
      <c r="AC204" s="47">
        <v>26</v>
      </c>
      <c r="AD204" s="42">
        <v>1336</v>
      </c>
      <c r="AE204" s="43">
        <v>207</v>
      </c>
      <c r="AF204" s="44">
        <v>39</v>
      </c>
      <c r="AG204" s="39">
        <v>644</v>
      </c>
      <c r="AH204" s="40">
        <v>0</v>
      </c>
      <c r="AI204" s="41">
        <v>0</v>
      </c>
      <c r="AJ204" s="42">
        <v>3673</v>
      </c>
      <c r="AK204" s="43">
        <v>1</v>
      </c>
      <c r="AL204" s="44">
        <v>0</v>
      </c>
      <c r="AM204" s="45">
        <v>3376</v>
      </c>
      <c r="AN204" s="46">
        <v>19</v>
      </c>
      <c r="AO204" s="47">
        <v>8</v>
      </c>
      <c r="AP204" s="42">
        <v>1219</v>
      </c>
      <c r="AQ204" s="43">
        <v>140</v>
      </c>
      <c r="AR204" s="44">
        <v>17</v>
      </c>
      <c r="AS204" s="38">
        <v>1390270</v>
      </c>
      <c r="AT204" s="38">
        <v>20079</v>
      </c>
      <c r="AU204" s="38">
        <v>2</v>
      </c>
      <c r="AY204" s="38" t="str">
        <f t="shared" si="6"/>
        <v>2020-W41</v>
      </c>
      <c r="AZ204" s="48">
        <f t="shared" si="7"/>
        <v>4</v>
      </c>
      <c r="BA204" s="48">
        <v>236</v>
      </c>
      <c r="BD204" s="49">
        <v>585</v>
      </c>
      <c r="BE204" s="48">
        <v>9</v>
      </c>
    </row>
    <row r="205" spans="1:78" x14ac:dyDescent="0.3">
      <c r="A205" s="37">
        <v>44113</v>
      </c>
      <c r="B205" s="38">
        <v>391</v>
      </c>
      <c r="C205" s="38">
        <v>36</v>
      </c>
      <c r="D205" s="38">
        <v>21772</v>
      </c>
      <c r="E205" s="38">
        <v>1</v>
      </c>
      <c r="F205" s="38">
        <v>431</v>
      </c>
      <c r="G205" s="48">
        <v>98</v>
      </c>
      <c r="I205" s="39">
        <v>1485</v>
      </c>
      <c r="J205" s="40">
        <v>0</v>
      </c>
      <c r="K205" s="41">
        <v>0</v>
      </c>
      <c r="L205" s="42">
        <v>8685</v>
      </c>
      <c r="M205" s="43">
        <v>5</v>
      </c>
      <c r="N205" s="44">
        <v>1</v>
      </c>
      <c r="O205" s="45">
        <v>7701</v>
      </c>
      <c r="P205" s="46">
        <v>78</v>
      </c>
      <c r="Q205" s="47">
        <v>34</v>
      </c>
      <c r="R205" s="42">
        <v>2607</v>
      </c>
      <c r="S205" s="43">
        <v>348</v>
      </c>
      <c r="T205" s="44">
        <v>63</v>
      </c>
      <c r="U205" s="39">
        <v>828</v>
      </c>
      <c r="V205" s="40">
        <v>0</v>
      </c>
      <c r="W205" s="41">
        <v>0</v>
      </c>
      <c r="X205" s="42">
        <v>4925</v>
      </c>
      <c r="Y205" s="43">
        <v>4</v>
      </c>
      <c r="Z205" s="44">
        <v>1</v>
      </c>
      <c r="AA205" s="45">
        <v>4251</v>
      </c>
      <c r="AB205" s="46">
        <v>59</v>
      </c>
      <c r="AC205" s="47">
        <v>26</v>
      </c>
      <c r="AD205" s="42">
        <v>1370</v>
      </c>
      <c r="AE205" s="43">
        <v>207</v>
      </c>
      <c r="AF205" s="44">
        <v>44</v>
      </c>
      <c r="AG205" s="39">
        <v>656</v>
      </c>
      <c r="AH205" s="40">
        <v>0</v>
      </c>
      <c r="AI205" s="41">
        <v>0</v>
      </c>
      <c r="AJ205" s="42">
        <v>3753</v>
      </c>
      <c r="AK205" s="43">
        <v>1</v>
      </c>
      <c r="AL205" s="44">
        <v>0</v>
      </c>
      <c r="AM205" s="45">
        <v>3447</v>
      </c>
      <c r="AN205" s="46">
        <v>19</v>
      </c>
      <c r="AO205" s="47">
        <v>8</v>
      </c>
      <c r="AP205" s="42">
        <v>1237</v>
      </c>
      <c r="AQ205" s="43">
        <v>141</v>
      </c>
      <c r="AR205" s="44">
        <v>19</v>
      </c>
      <c r="AS205" s="38">
        <v>1400857</v>
      </c>
      <c r="AT205" s="38">
        <v>21906</v>
      </c>
      <c r="AU205" s="38">
        <v>4</v>
      </c>
      <c r="AY205" s="38" t="str">
        <f t="shared" si="6"/>
        <v>2020-W41</v>
      </c>
      <c r="AZ205" s="48">
        <f t="shared" si="7"/>
        <v>5</v>
      </c>
      <c r="BA205" s="48">
        <v>237</v>
      </c>
      <c r="BD205" s="49">
        <v>770</v>
      </c>
      <c r="BE205" s="48">
        <v>4</v>
      </c>
    </row>
    <row r="206" spans="1:78" x14ac:dyDescent="0.3">
      <c r="A206" s="37">
        <v>44114</v>
      </c>
      <c r="B206" s="38">
        <v>306</v>
      </c>
      <c r="C206" s="38">
        <v>30</v>
      </c>
      <c r="D206" s="38">
        <v>22078</v>
      </c>
      <c r="E206" s="38">
        <v>5</v>
      </c>
      <c r="F206" s="38">
        <v>436</v>
      </c>
      <c r="G206" s="48">
        <v>100</v>
      </c>
      <c r="I206" s="39">
        <v>1522</v>
      </c>
      <c r="J206" s="40">
        <v>0</v>
      </c>
      <c r="K206" s="41">
        <v>0</v>
      </c>
      <c r="L206" s="42">
        <v>8788</v>
      </c>
      <c r="M206" s="43">
        <v>5</v>
      </c>
      <c r="N206" s="44">
        <v>1</v>
      </c>
      <c r="O206" s="45">
        <v>7802</v>
      </c>
      <c r="P206" s="46">
        <v>78</v>
      </c>
      <c r="Q206" s="47">
        <v>36</v>
      </c>
      <c r="R206" s="42">
        <v>2661</v>
      </c>
      <c r="S206" s="43">
        <v>353</v>
      </c>
      <c r="T206" s="44">
        <v>63</v>
      </c>
      <c r="U206" s="39">
        <v>848</v>
      </c>
      <c r="V206" s="40">
        <v>0</v>
      </c>
      <c r="W206" s="41">
        <v>0</v>
      </c>
      <c r="X206" s="42">
        <v>4979</v>
      </c>
      <c r="Y206" s="43">
        <v>4</v>
      </c>
      <c r="Z206" s="44">
        <v>1</v>
      </c>
      <c r="AA206" s="45">
        <v>4308</v>
      </c>
      <c r="AB206" s="46">
        <v>59</v>
      </c>
      <c r="AC206" s="47">
        <v>28</v>
      </c>
      <c r="AD206" s="42">
        <v>1402</v>
      </c>
      <c r="AE206" s="43">
        <v>212</v>
      </c>
      <c r="AF206" s="44">
        <v>42</v>
      </c>
      <c r="AG206" s="39">
        <v>673</v>
      </c>
      <c r="AH206" s="40">
        <v>0</v>
      </c>
      <c r="AI206" s="41">
        <v>0</v>
      </c>
      <c r="AJ206" s="42">
        <v>3802</v>
      </c>
      <c r="AK206" s="43">
        <v>1</v>
      </c>
      <c r="AL206" s="44">
        <v>0</v>
      </c>
      <c r="AM206" s="45">
        <v>3491</v>
      </c>
      <c r="AN206" s="46">
        <v>19</v>
      </c>
      <c r="AO206" s="47">
        <v>8</v>
      </c>
      <c r="AP206" s="42">
        <v>1259</v>
      </c>
      <c r="AQ206" s="43">
        <v>141</v>
      </c>
      <c r="AR206" s="44">
        <v>21</v>
      </c>
      <c r="AS206" s="38">
        <v>1413838</v>
      </c>
      <c r="AT206" s="38">
        <v>24326</v>
      </c>
      <c r="AU206" s="38">
        <v>2</v>
      </c>
      <c r="AY206" s="38" t="str">
        <f t="shared" si="6"/>
        <v>2020-W41</v>
      </c>
      <c r="AZ206" s="48">
        <f t="shared" si="7"/>
        <v>6</v>
      </c>
      <c r="BA206" s="48">
        <v>238</v>
      </c>
      <c r="BD206" s="49">
        <v>638</v>
      </c>
      <c r="BE206" s="48">
        <v>6</v>
      </c>
    </row>
    <row r="207" spans="1:78" ht="12.5" thickBot="1" x14ac:dyDescent="0.35">
      <c r="A207" s="37">
        <v>44115</v>
      </c>
      <c r="B207" s="51">
        <v>280</v>
      </c>
      <c r="C207" s="51">
        <v>25</v>
      </c>
      <c r="D207" s="51">
        <v>22358</v>
      </c>
      <c r="E207" s="51">
        <v>13</v>
      </c>
      <c r="F207" s="51">
        <v>449</v>
      </c>
      <c r="G207" s="61">
        <v>93</v>
      </c>
      <c r="H207" s="134"/>
      <c r="I207" s="52">
        <v>1538</v>
      </c>
      <c r="J207" s="53">
        <v>0</v>
      </c>
      <c r="K207" s="54">
        <v>0</v>
      </c>
      <c r="L207" s="55">
        <v>8900</v>
      </c>
      <c r="M207" s="56">
        <v>5</v>
      </c>
      <c r="N207" s="57">
        <v>1</v>
      </c>
      <c r="O207" s="58">
        <v>7918</v>
      </c>
      <c r="P207" s="59">
        <v>80</v>
      </c>
      <c r="Q207" s="59">
        <v>32</v>
      </c>
      <c r="R207" s="66">
        <v>2692</v>
      </c>
      <c r="S207" s="56">
        <v>364</v>
      </c>
      <c r="T207" s="57">
        <v>60</v>
      </c>
      <c r="U207" s="52">
        <v>859</v>
      </c>
      <c r="V207" s="53">
        <v>0</v>
      </c>
      <c r="W207" s="54">
        <v>0</v>
      </c>
      <c r="X207" s="55">
        <v>5046</v>
      </c>
      <c r="Y207" s="56">
        <v>4</v>
      </c>
      <c r="Z207" s="57">
        <v>1</v>
      </c>
      <c r="AA207" s="58">
        <v>4370</v>
      </c>
      <c r="AB207" s="59">
        <v>61</v>
      </c>
      <c r="AC207" s="60">
        <v>24</v>
      </c>
      <c r="AD207" s="55">
        <v>1416</v>
      </c>
      <c r="AE207" s="56">
        <v>215</v>
      </c>
      <c r="AF207" s="57">
        <v>42</v>
      </c>
      <c r="AG207" s="52">
        <v>678</v>
      </c>
      <c r="AH207" s="53">
        <v>0</v>
      </c>
      <c r="AI207" s="54">
        <v>0</v>
      </c>
      <c r="AJ207" s="55">
        <v>3847</v>
      </c>
      <c r="AK207" s="56">
        <v>1</v>
      </c>
      <c r="AL207" s="57">
        <v>0</v>
      </c>
      <c r="AM207" s="58">
        <v>3545</v>
      </c>
      <c r="AN207" s="59">
        <v>19</v>
      </c>
      <c r="AO207" s="60">
        <v>8</v>
      </c>
      <c r="AP207" s="55">
        <v>1276</v>
      </c>
      <c r="AQ207" s="56">
        <v>149</v>
      </c>
      <c r="AR207" s="57">
        <v>18</v>
      </c>
      <c r="AS207" s="51">
        <v>1423000</v>
      </c>
      <c r="AT207" s="51">
        <v>25521</v>
      </c>
      <c r="AU207" s="51">
        <v>1</v>
      </c>
      <c r="AV207" s="51"/>
      <c r="AW207" s="51"/>
      <c r="AX207" s="51"/>
      <c r="AY207" s="51" t="str">
        <f t="shared" si="6"/>
        <v>2020-W41</v>
      </c>
      <c r="AZ207" s="61">
        <f t="shared" si="7"/>
        <v>7</v>
      </c>
      <c r="BA207" s="61">
        <v>238</v>
      </c>
      <c r="BB207" s="134">
        <v>363</v>
      </c>
      <c r="BI207" s="50">
        <f>(S207-S200)/(F207-F200)</f>
        <v>0.875</v>
      </c>
      <c r="BJ207" s="38">
        <f>SUM(E201:E207)*1000000/10718565</f>
        <v>3.7318428353049127</v>
      </c>
      <c r="BK207" s="50">
        <f>(D207-D200)/(AS207+AT207-AS200-AT200)</f>
        <v>2.9817845672501453E-2</v>
      </c>
      <c r="BL207" s="97">
        <f>(I207-I200)/(I207+L207+O207+R207-I200-L200-O200-R200)</f>
        <v>9.6484055600981194E-2</v>
      </c>
      <c r="BM207" s="97">
        <f>(L207-L200)/(I207+L207+O207+R207-I200-L200-O200-R200)</f>
        <v>0.3761242845461979</v>
      </c>
      <c r="BN207" s="97">
        <f>(O207-O200)/(I207+L207+O207+R207-I200-L200-O200-R200)</f>
        <v>0.39206868356500407</v>
      </c>
      <c r="BO207" s="97">
        <f>(R207-R200)/(I207+L207+O207+R207-I200-L200-O200-R200)</f>
        <v>0.13532297628781684</v>
      </c>
      <c r="BP207" s="97">
        <f>AVERAGE(K201:K207)/AVERAGE(G201:G207)</f>
        <v>0</v>
      </c>
      <c r="BQ207" s="97">
        <f>AVERAGE(N201:N207)/AVERAGE(G201:G207)</f>
        <v>1.5625E-2</v>
      </c>
      <c r="BR207" s="97">
        <f>AVERAGE(Q201:Q207)/AVERAGE(G201:G207)</f>
        <v>0.36718749999999994</v>
      </c>
      <c r="BS207" s="97">
        <f>AVERAGE(T201:T207)/AVERAGE(G201:G207)</f>
        <v>0.6171875</v>
      </c>
      <c r="BT207" s="97">
        <f>(J207-J200)/(J207+M207+P207+S207-S200-P200-M200-J200)</f>
        <v>0</v>
      </c>
      <c r="BU207" s="97">
        <f>(M207-M200)/(J207+M207+P207+S207-S200-P200-M200-J200)</f>
        <v>0</v>
      </c>
      <c r="BV207" s="97">
        <f>(P207-P200)/(J207+M207+P207+S207-S200-P200-M200-J200)</f>
        <v>0.125</v>
      </c>
      <c r="BW207" s="97">
        <f>(S207-S200)/(J207+M207+P207+S207-S200-P200-M200-J200)</f>
        <v>0.875</v>
      </c>
      <c r="BX207" s="48">
        <f>SUM(BB201:BB207)</f>
        <v>363</v>
      </c>
      <c r="BY207" s="38">
        <f>F207-F200</f>
        <v>40</v>
      </c>
      <c r="BZ207" s="50">
        <f>BY207/BX200</f>
        <v>0.10050251256281408</v>
      </c>
    </row>
    <row r="208" spans="1:78" x14ac:dyDescent="0.3">
      <c r="A208" s="93">
        <v>44116</v>
      </c>
      <c r="B208" s="62">
        <v>295</v>
      </c>
      <c r="C208" s="62">
        <v>40</v>
      </c>
      <c r="D208" s="62">
        <v>22652</v>
      </c>
      <c r="E208" s="62">
        <v>7</v>
      </c>
      <c r="F208" s="62">
        <v>456</v>
      </c>
      <c r="G208" s="65">
        <v>91</v>
      </c>
      <c r="H208" s="99"/>
      <c r="I208" s="63">
        <v>1556</v>
      </c>
      <c r="J208" s="62">
        <v>0</v>
      </c>
      <c r="K208" s="64">
        <v>0</v>
      </c>
      <c r="L208" s="63">
        <v>9014</v>
      </c>
      <c r="M208" s="62">
        <v>5</v>
      </c>
      <c r="N208" s="64">
        <v>1</v>
      </c>
      <c r="O208" s="63">
        <v>8026</v>
      </c>
      <c r="P208" s="62">
        <v>80</v>
      </c>
      <c r="Q208" s="64">
        <v>32</v>
      </c>
      <c r="R208" s="63">
        <v>2775</v>
      </c>
      <c r="S208" s="62">
        <v>371</v>
      </c>
      <c r="T208" s="64">
        <v>58</v>
      </c>
      <c r="U208" s="63">
        <v>866</v>
      </c>
      <c r="V208" s="62">
        <v>0</v>
      </c>
      <c r="W208" s="64">
        <v>0</v>
      </c>
      <c r="X208" s="63">
        <v>5108</v>
      </c>
      <c r="Y208" s="62">
        <v>4</v>
      </c>
      <c r="Z208" s="64">
        <v>1</v>
      </c>
      <c r="AA208" s="63">
        <v>4430</v>
      </c>
      <c r="AB208" s="62">
        <v>61</v>
      </c>
      <c r="AC208" s="64">
        <v>24</v>
      </c>
      <c r="AD208" s="63">
        <v>1435</v>
      </c>
      <c r="AE208" s="62">
        <v>217</v>
      </c>
      <c r="AF208" s="64">
        <v>41</v>
      </c>
      <c r="AG208" s="63">
        <v>689</v>
      </c>
      <c r="AH208" s="62">
        <v>0</v>
      </c>
      <c r="AI208" s="64">
        <v>0</v>
      </c>
      <c r="AJ208" s="63">
        <v>3899</v>
      </c>
      <c r="AK208" s="62">
        <v>1</v>
      </c>
      <c r="AL208" s="64">
        <v>0</v>
      </c>
      <c r="AM208" s="63">
        <v>3593</v>
      </c>
      <c r="AN208" s="62">
        <v>19</v>
      </c>
      <c r="AO208" s="64">
        <v>8</v>
      </c>
      <c r="AP208" s="63">
        <v>1290</v>
      </c>
      <c r="AQ208" s="62">
        <v>154</v>
      </c>
      <c r="AR208" s="64">
        <v>17</v>
      </c>
      <c r="AS208" s="62">
        <v>1429670</v>
      </c>
      <c r="AT208" s="62">
        <v>25817</v>
      </c>
      <c r="AU208" s="62">
        <v>3</v>
      </c>
      <c r="AV208" s="62"/>
      <c r="AW208" s="62"/>
      <c r="AX208" s="62"/>
      <c r="AY208" s="62" t="str">
        <f t="shared" ref="AY208:AY260" si="8">_xlfn.CONCAT(YEAR(A208),"-W",_xlfn.ISOWEEKNUM(A208))</f>
        <v>2020-W42</v>
      </c>
      <c r="AZ208" s="65">
        <f t="shared" ref="AZ208:AZ271" si="9">WEEKDAY(A208,2)</f>
        <v>1</v>
      </c>
      <c r="BA208" s="65">
        <v>240</v>
      </c>
      <c r="BB208" s="99"/>
      <c r="BC208" s="65"/>
      <c r="BD208" s="65"/>
      <c r="BE208" s="65"/>
      <c r="BF208" s="99"/>
      <c r="BG208" s="99"/>
      <c r="BH208" s="65"/>
      <c r="BI208" s="65"/>
      <c r="BJ208" s="65"/>
      <c r="BK208" s="65"/>
      <c r="BL208" s="65"/>
      <c r="BM208" s="65"/>
      <c r="BN208" s="65"/>
      <c r="BO208" s="65"/>
    </row>
    <row r="209" spans="1:78" x14ac:dyDescent="0.3">
      <c r="A209" s="37">
        <v>44117</v>
      </c>
      <c r="B209" s="38">
        <v>408</v>
      </c>
      <c r="C209" s="38">
        <v>45</v>
      </c>
      <c r="D209" s="38">
        <v>23060</v>
      </c>
      <c r="E209" s="38">
        <v>6</v>
      </c>
      <c r="F209" s="38">
        <v>462</v>
      </c>
      <c r="G209" s="48">
        <v>89</v>
      </c>
      <c r="I209" s="39">
        <v>1578</v>
      </c>
      <c r="J209" s="40">
        <v>0</v>
      </c>
      <c r="K209" s="41">
        <v>0</v>
      </c>
      <c r="L209" s="42">
        <v>9202</v>
      </c>
      <c r="M209" s="43">
        <v>5</v>
      </c>
      <c r="N209" s="44">
        <v>1</v>
      </c>
      <c r="O209" s="45">
        <v>8169</v>
      </c>
      <c r="P209" s="46">
        <v>82</v>
      </c>
      <c r="Q209" s="47">
        <v>31</v>
      </c>
      <c r="R209" s="42">
        <v>2769</v>
      </c>
      <c r="S209" s="43">
        <v>375</v>
      </c>
      <c r="T209" s="44">
        <v>57</v>
      </c>
      <c r="U209" s="39">
        <v>879</v>
      </c>
      <c r="V209" s="40">
        <v>0</v>
      </c>
      <c r="W209" s="41">
        <v>0</v>
      </c>
      <c r="X209" s="42">
        <v>5205</v>
      </c>
      <c r="Y209" s="43">
        <v>4</v>
      </c>
      <c r="Z209" s="44">
        <v>1</v>
      </c>
      <c r="AA209" s="45">
        <v>4507</v>
      </c>
      <c r="AB209" s="46">
        <v>63</v>
      </c>
      <c r="AC209" s="47">
        <v>23</v>
      </c>
      <c r="AD209" s="42">
        <v>1457</v>
      </c>
      <c r="AE209" s="43">
        <v>218</v>
      </c>
      <c r="AF209" s="44">
        <v>40</v>
      </c>
      <c r="AG209" s="39">
        <v>698</v>
      </c>
      <c r="AH209" s="40">
        <v>0</v>
      </c>
      <c r="AI209" s="41">
        <v>0</v>
      </c>
      <c r="AJ209" s="42">
        <v>3990</v>
      </c>
      <c r="AK209" s="43">
        <v>1</v>
      </c>
      <c r="AL209" s="44">
        <v>0</v>
      </c>
      <c r="AM209" s="45">
        <v>3660</v>
      </c>
      <c r="AN209" s="46">
        <v>19</v>
      </c>
      <c r="AO209" s="47">
        <v>8</v>
      </c>
      <c r="AP209" s="42">
        <v>1312</v>
      </c>
      <c r="AQ209" s="43">
        <v>157</v>
      </c>
      <c r="AR209" s="44">
        <v>17</v>
      </c>
      <c r="AS209" s="38">
        <v>1449231</v>
      </c>
      <c r="AT209" s="38">
        <v>27076</v>
      </c>
      <c r="AU209" s="38">
        <v>7</v>
      </c>
      <c r="AY209" s="38" t="str">
        <f t="shared" si="8"/>
        <v>2020-W42</v>
      </c>
      <c r="AZ209" s="48">
        <f t="shared" si="9"/>
        <v>2</v>
      </c>
      <c r="BA209" s="48">
        <v>242</v>
      </c>
      <c r="BD209" s="49">
        <v>677</v>
      </c>
      <c r="BE209" s="48">
        <v>7</v>
      </c>
    </row>
    <row r="210" spans="1:78" x14ac:dyDescent="0.3">
      <c r="A210" s="37">
        <v>44118</v>
      </c>
      <c r="B210" s="38">
        <v>436</v>
      </c>
      <c r="C210" s="38">
        <v>31</v>
      </c>
      <c r="D210" s="38">
        <v>23495</v>
      </c>
      <c r="E210" s="38">
        <v>7</v>
      </c>
      <c r="F210" s="38">
        <v>469</v>
      </c>
      <c r="G210" s="48">
        <v>86</v>
      </c>
      <c r="I210" s="39">
        <v>1604</v>
      </c>
      <c r="J210" s="40">
        <v>0</v>
      </c>
      <c r="K210" s="41">
        <v>0</v>
      </c>
      <c r="L210" s="42">
        <v>9395</v>
      </c>
      <c r="M210" s="43">
        <v>5</v>
      </c>
      <c r="N210" s="44">
        <v>1</v>
      </c>
      <c r="O210" s="45">
        <v>8310</v>
      </c>
      <c r="P210" s="46">
        <v>82</v>
      </c>
      <c r="Q210" s="47">
        <v>30</v>
      </c>
      <c r="R210" s="42">
        <v>2822</v>
      </c>
      <c r="S210" s="43">
        <v>382</v>
      </c>
      <c r="T210" s="44">
        <v>55</v>
      </c>
      <c r="U210" s="39">
        <v>895</v>
      </c>
      <c r="V210" s="40">
        <v>0</v>
      </c>
      <c r="W210" s="41">
        <v>0</v>
      </c>
      <c r="X210" s="42">
        <v>5300</v>
      </c>
      <c r="Y210" s="43">
        <v>4</v>
      </c>
      <c r="Z210" s="44">
        <v>1</v>
      </c>
      <c r="AA210" s="45">
        <v>4578</v>
      </c>
      <c r="AB210" s="46">
        <v>63</v>
      </c>
      <c r="AC210" s="47">
        <v>22</v>
      </c>
      <c r="AD210" s="42">
        <v>1478</v>
      </c>
      <c r="AE210" s="43">
        <v>223</v>
      </c>
      <c r="AF210" s="44">
        <v>41</v>
      </c>
      <c r="AG210" s="39">
        <v>708</v>
      </c>
      <c r="AH210" s="40">
        <v>0</v>
      </c>
      <c r="AI210" s="41">
        <v>0</v>
      </c>
      <c r="AJ210" s="42">
        <v>4088</v>
      </c>
      <c r="AK210" s="43">
        <v>1</v>
      </c>
      <c r="AL210" s="44">
        <v>0</v>
      </c>
      <c r="AM210" s="45">
        <v>3730</v>
      </c>
      <c r="AN210" s="46">
        <v>19</v>
      </c>
      <c r="AO210" s="47">
        <v>8</v>
      </c>
      <c r="AP210" s="42">
        <v>1344</v>
      </c>
      <c r="AQ210" s="43">
        <v>159</v>
      </c>
      <c r="AR210" s="44">
        <v>14</v>
      </c>
      <c r="AS210" s="38">
        <v>1469357</v>
      </c>
      <c r="AT210" s="38">
        <v>28481</v>
      </c>
      <c r="AU210" s="38">
        <v>5</v>
      </c>
      <c r="AY210" s="38" t="str">
        <f t="shared" si="8"/>
        <v>2020-W42</v>
      </c>
      <c r="AZ210" s="48">
        <f t="shared" si="9"/>
        <v>3</v>
      </c>
      <c r="BA210" s="48">
        <v>245</v>
      </c>
      <c r="BD210" s="49">
        <v>722</v>
      </c>
      <c r="BE210" s="48">
        <v>14</v>
      </c>
    </row>
    <row r="211" spans="1:78" x14ac:dyDescent="0.3">
      <c r="A211" s="37">
        <v>44119</v>
      </c>
      <c r="B211" s="38">
        <v>453</v>
      </c>
      <c r="C211" s="38">
        <v>27</v>
      </c>
      <c r="D211" s="38">
        <v>23947</v>
      </c>
      <c r="E211" s="38">
        <v>13</v>
      </c>
      <c r="F211" s="38">
        <v>482</v>
      </c>
      <c r="G211" s="48">
        <v>82</v>
      </c>
      <c r="I211" s="39">
        <v>1633</v>
      </c>
      <c r="J211" s="40">
        <v>0</v>
      </c>
      <c r="K211" s="41">
        <v>0</v>
      </c>
      <c r="L211" s="42">
        <v>9585</v>
      </c>
      <c r="M211" s="43">
        <v>5</v>
      </c>
      <c r="N211" s="44">
        <v>1</v>
      </c>
      <c r="O211" s="45">
        <v>8465</v>
      </c>
      <c r="P211" s="46">
        <v>84</v>
      </c>
      <c r="Q211" s="47">
        <v>29</v>
      </c>
      <c r="R211" s="42">
        <v>2866</v>
      </c>
      <c r="S211" s="43">
        <v>393</v>
      </c>
      <c r="T211" s="44">
        <v>52</v>
      </c>
      <c r="U211" s="39">
        <v>914</v>
      </c>
      <c r="V211" s="40">
        <v>0</v>
      </c>
      <c r="W211" s="41">
        <v>0</v>
      </c>
      <c r="X211" s="42">
        <v>5416</v>
      </c>
      <c r="Y211" s="43">
        <v>4</v>
      </c>
      <c r="Z211" s="44">
        <v>1</v>
      </c>
      <c r="AA211" s="45">
        <v>4663</v>
      </c>
      <c r="AB211" s="46">
        <v>65</v>
      </c>
      <c r="AC211" s="47">
        <v>20</v>
      </c>
      <c r="AD211" s="42">
        <v>1501</v>
      </c>
      <c r="AE211" s="43">
        <v>232</v>
      </c>
      <c r="AF211" s="44">
        <v>37</v>
      </c>
      <c r="AG211" s="39">
        <v>718</v>
      </c>
      <c r="AH211" s="40">
        <v>0</v>
      </c>
      <c r="AI211" s="41">
        <v>0</v>
      </c>
      <c r="AJ211" s="42">
        <v>4162</v>
      </c>
      <c r="AK211" s="43">
        <v>1</v>
      </c>
      <c r="AL211" s="44">
        <v>0</v>
      </c>
      <c r="AM211" s="45">
        <v>3800</v>
      </c>
      <c r="AN211" s="46">
        <v>19</v>
      </c>
      <c r="AO211" s="47">
        <v>9</v>
      </c>
      <c r="AP211" s="42">
        <v>1365</v>
      </c>
      <c r="AQ211" s="43">
        <v>161</v>
      </c>
      <c r="AR211" s="44">
        <v>15</v>
      </c>
      <c r="AS211" s="38">
        <v>1489213</v>
      </c>
      <c r="AT211" s="38">
        <v>30587</v>
      </c>
      <c r="AU211" s="38">
        <v>3</v>
      </c>
      <c r="AY211" s="38" t="str">
        <f t="shared" si="8"/>
        <v>2020-W42</v>
      </c>
      <c r="AZ211" s="48">
        <f t="shared" si="9"/>
        <v>4</v>
      </c>
      <c r="BA211" s="48">
        <v>245</v>
      </c>
      <c r="BD211" s="49">
        <v>2592</v>
      </c>
      <c r="BE211" s="48">
        <v>32</v>
      </c>
    </row>
    <row r="212" spans="1:78" x14ac:dyDescent="0.3">
      <c r="A212" s="37">
        <v>44120</v>
      </c>
      <c r="B212" s="38">
        <v>508</v>
      </c>
      <c r="C212" s="38">
        <v>12</v>
      </c>
      <c r="D212" s="38">
        <v>24450</v>
      </c>
      <c r="E212" s="38">
        <v>8</v>
      </c>
      <c r="F212" s="38">
        <v>490</v>
      </c>
      <c r="G212" s="48">
        <v>81</v>
      </c>
      <c r="I212" s="39">
        <v>1677</v>
      </c>
      <c r="J212" s="40">
        <v>0</v>
      </c>
      <c r="K212" s="41">
        <v>0</v>
      </c>
      <c r="L212" s="42">
        <v>9815</v>
      </c>
      <c r="M212" s="43">
        <v>5</v>
      </c>
      <c r="N212" s="44">
        <v>1</v>
      </c>
      <c r="O212" s="45">
        <v>8644</v>
      </c>
      <c r="P212" s="46">
        <v>86</v>
      </c>
      <c r="Q212" s="47">
        <v>28</v>
      </c>
      <c r="R212" s="42">
        <v>2919</v>
      </c>
      <c r="S212" s="43">
        <v>399</v>
      </c>
      <c r="T212" s="44">
        <v>52</v>
      </c>
      <c r="U212" s="39">
        <v>942</v>
      </c>
      <c r="V212" s="40">
        <v>0</v>
      </c>
      <c r="W212" s="41">
        <v>0</v>
      </c>
      <c r="X212" s="42">
        <v>5545</v>
      </c>
      <c r="Y212" s="43">
        <v>4</v>
      </c>
      <c r="Z212" s="44">
        <v>1</v>
      </c>
      <c r="AA212" s="45">
        <v>4765</v>
      </c>
      <c r="AB212" s="46">
        <v>66</v>
      </c>
      <c r="AC212" s="47">
        <v>18</v>
      </c>
      <c r="AD212" s="42">
        <v>1528</v>
      </c>
      <c r="AE212" s="43">
        <v>236</v>
      </c>
      <c r="AF212" s="44">
        <v>38</v>
      </c>
      <c r="AG212" s="39">
        <v>734</v>
      </c>
      <c r="AH212" s="40">
        <v>0</v>
      </c>
      <c r="AI212" s="41">
        <v>0</v>
      </c>
      <c r="AJ212" s="42">
        <v>4263</v>
      </c>
      <c r="AK212" s="43">
        <v>1</v>
      </c>
      <c r="AL212" s="44">
        <v>0</v>
      </c>
      <c r="AM212" s="45">
        <v>3877</v>
      </c>
      <c r="AN212" s="46">
        <v>20</v>
      </c>
      <c r="AO212" s="47">
        <v>10</v>
      </c>
      <c r="AP212" s="42">
        <v>1391</v>
      </c>
      <c r="AQ212" s="43">
        <v>163</v>
      </c>
      <c r="AR212" s="44">
        <v>14</v>
      </c>
      <c r="AS212" s="38">
        <v>1508460</v>
      </c>
      <c r="AT212" s="38">
        <v>32621</v>
      </c>
      <c r="AU212" s="38">
        <v>6</v>
      </c>
      <c r="AY212" s="38" t="str">
        <f t="shared" si="8"/>
        <v>2020-W42</v>
      </c>
      <c r="AZ212" s="48">
        <f t="shared" si="9"/>
        <v>5</v>
      </c>
      <c r="BA212" s="48">
        <v>255</v>
      </c>
      <c r="BD212" s="49">
        <v>1249</v>
      </c>
      <c r="BE212" s="48">
        <v>32</v>
      </c>
    </row>
    <row r="213" spans="1:78" x14ac:dyDescent="0.3">
      <c r="A213" s="37">
        <v>44121</v>
      </c>
      <c r="B213" s="38">
        <v>482</v>
      </c>
      <c r="C213" s="38">
        <v>19</v>
      </c>
      <c r="D213" s="38">
        <v>24932</v>
      </c>
      <c r="E213" s="38">
        <v>10</v>
      </c>
      <c r="F213" s="38">
        <v>500</v>
      </c>
      <c r="G213" s="48">
        <v>83</v>
      </c>
      <c r="I213" s="39">
        <v>1717</v>
      </c>
      <c r="J213" s="40">
        <v>0</v>
      </c>
      <c r="K213" s="41">
        <v>0</v>
      </c>
      <c r="L213" s="42">
        <v>10033</v>
      </c>
      <c r="M213" s="43">
        <v>5</v>
      </c>
      <c r="N213" s="44">
        <v>1</v>
      </c>
      <c r="O213" s="45">
        <v>8770</v>
      </c>
      <c r="P213" s="46">
        <v>88</v>
      </c>
      <c r="Q213" s="47">
        <v>27</v>
      </c>
      <c r="R213" s="42">
        <v>2955</v>
      </c>
      <c r="S213" s="43">
        <v>407</v>
      </c>
      <c r="T213" s="44">
        <v>55</v>
      </c>
      <c r="U213" s="39">
        <v>964</v>
      </c>
      <c r="V213" s="40">
        <v>0</v>
      </c>
      <c r="W213" s="41">
        <v>0</v>
      </c>
      <c r="X213" s="42">
        <v>5673</v>
      </c>
      <c r="Y213" s="43">
        <v>4</v>
      </c>
      <c r="Z213" s="44">
        <v>1</v>
      </c>
      <c r="AA213" s="45">
        <v>4835</v>
      </c>
      <c r="AB213" s="46">
        <v>68</v>
      </c>
      <c r="AC213" s="47">
        <v>18</v>
      </c>
      <c r="AD213" s="42">
        <v>1548</v>
      </c>
      <c r="AE213" s="43">
        <v>240</v>
      </c>
      <c r="AF213" s="44">
        <v>40</v>
      </c>
      <c r="AG213" s="39">
        <v>752</v>
      </c>
      <c r="AH213" s="40">
        <v>0</v>
      </c>
      <c r="AI213" s="41">
        <v>0</v>
      </c>
      <c r="AJ213" s="42">
        <v>4353</v>
      </c>
      <c r="AK213" s="43">
        <v>1</v>
      </c>
      <c r="AL213" s="44">
        <v>0</v>
      </c>
      <c r="AM213" s="45">
        <v>3933</v>
      </c>
      <c r="AN213" s="46">
        <v>20</v>
      </c>
      <c r="AO213" s="47">
        <v>9</v>
      </c>
      <c r="AP213" s="42">
        <v>1407</v>
      </c>
      <c r="AQ213" s="43">
        <v>167</v>
      </c>
      <c r="AR213" s="44">
        <v>15</v>
      </c>
      <c r="AS213" s="38">
        <v>1527258</v>
      </c>
      <c r="AT213" s="38">
        <v>34952</v>
      </c>
      <c r="AU213" s="38">
        <v>1</v>
      </c>
      <c r="AY213" s="38" t="str">
        <f t="shared" si="8"/>
        <v>2020-W42</v>
      </c>
      <c r="AZ213" s="48">
        <f t="shared" si="9"/>
        <v>6</v>
      </c>
      <c r="BA213" s="48">
        <v>256</v>
      </c>
      <c r="BD213" s="49">
        <v>918</v>
      </c>
      <c r="BE213" s="48">
        <v>46</v>
      </c>
    </row>
    <row r="214" spans="1:78" ht="12.5" thickBot="1" x14ac:dyDescent="0.35">
      <c r="A214" s="37">
        <v>44122</v>
      </c>
      <c r="B214" s="51">
        <v>438</v>
      </c>
      <c r="C214" s="51">
        <v>28</v>
      </c>
      <c r="D214" s="51">
        <v>25370</v>
      </c>
      <c r="E214" s="51">
        <v>9</v>
      </c>
      <c r="F214" s="51">
        <v>509</v>
      </c>
      <c r="G214" s="61">
        <v>84</v>
      </c>
      <c r="H214" s="134"/>
      <c r="I214" s="52">
        <v>1755</v>
      </c>
      <c r="J214" s="53">
        <v>0</v>
      </c>
      <c r="K214" s="54">
        <v>0</v>
      </c>
      <c r="L214" s="55">
        <v>10207</v>
      </c>
      <c r="M214" s="56">
        <v>5</v>
      </c>
      <c r="N214" s="57">
        <v>1</v>
      </c>
      <c r="O214" s="58">
        <v>8918</v>
      </c>
      <c r="P214" s="59">
        <v>89</v>
      </c>
      <c r="Q214" s="59">
        <v>30</v>
      </c>
      <c r="R214" s="66">
        <v>3008</v>
      </c>
      <c r="S214" s="56">
        <v>415</v>
      </c>
      <c r="T214" s="57">
        <v>53</v>
      </c>
      <c r="U214" s="52">
        <v>982</v>
      </c>
      <c r="V214" s="53">
        <v>0</v>
      </c>
      <c r="W214" s="54">
        <v>0</v>
      </c>
      <c r="X214" s="55">
        <v>5781</v>
      </c>
      <c r="Y214" s="56">
        <v>4</v>
      </c>
      <c r="Z214" s="57">
        <v>1</v>
      </c>
      <c r="AA214" s="58">
        <v>4912</v>
      </c>
      <c r="AB214" s="59">
        <v>69</v>
      </c>
      <c r="AC214" s="60">
        <v>20</v>
      </c>
      <c r="AD214" s="55">
        <v>1572</v>
      </c>
      <c r="AE214" s="56">
        <v>243</v>
      </c>
      <c r="AF214" s="57">
        <v>39</v>
      </c>
      <c r="AG214" s="52">
        <v>772</v>
      </c>
      <c r="AH214" s="53">
        <v>0</v>
      </c>
      <c r="AI214" s="54">
        <v>0</v>
      </c>
      <c r="AJ214" s="55">
        <v>4419</v>
      </c>
      <c r="AK214" s="56">
        <v>1</v>
      </c>
      <c r="AL214" s="57">
        <v>0</v>
      </c>
      <c r="AM214" s="58">
        <v>4004</v>
      </c>
      <c r="AN214" s="59">
        <v>20</v>
      </c>
      <c r="AO214" s="60">
        <v>10</v>
      </c>
      <c r="AP214" s="55">
        <v>1436</v>
      </c>
      <c r="AQ214" s="56">
        <v>172</v>
      </c>
      <c r="AR214" s="57">
        <v>14</v>
      </c>
      <c r="AS214" s="51">
        <v>1542156</v>
      </c>
      <c r="AT214" s="51">
        <v>35568</v>
      </c>
      <c r="AU214" s="51">
        <v>4</v>
      </c>
      <c r="AV214" s="51"/>
      <c r="AW214" s="51"/>
      <c r="AX214" s="51"/>
      <c r="AY214" s="51" t="str">
        <f t="shared" si="8"/>
        <v>2020-W42</v>
      </c>
      <c r="AZ214" s="61">
        <f t="shared" si="9"/>
        <v>7</v>
      </c>
      <c r="BA214" s="61">
        <v>256</v>
      </c>
      <c r="BB214" s="134">
        <v>420</v>
      </c>
      <c r="BD214" s="49">
        <v>266</v>
      </c>
      <c r="BE214" s="48">
        <v>12</v>
      </c>
      <c r="BI214" s="50">
        <f>(S214-S207)/(F214-F207)</f>
        <v>0.85</v>
      </c>
      <c r="BJ214" s="38">
        <f>SUM(E208:E214)*1000000/10718565</f>
        <v>5.5977642529573686</v>
      </c>
      <c r="BK214" s="50">
        <f>(D214-D207)/(AS214+AT214-AS207-AT207)</f>
        <v>2.3312152194608485E-2</v>
      </c>
      <c r="BL214" s="97">
        <f>(I214-I207)/(I214+L214+O214+R214-I207-L207-O207-R207)</f>
        <v>7.6408450704225347E-2</v>
      </c>
      <c r="BM214" s="97">
        <f>(L214-L207)/(I214+L214+O214+R214-I207-L207-O207-R207)</f>
        <v>0.4602112676056338</v>
      </c>
      <c r="BN214" s="97">
        <f>(O214-O207)/(I214+L214+O214+R214-I207-L207-O207-R207)</f>
        <v>0.352112676056338</v>
      </c>
      <c r="BO214" s="97">
        <f>(R214-R207)/(I214+L214+O214+R214-I207-L207-O207-R207)</f>
        <v>0.11126760563380282</v>
      </c>
      <c r="BP214" s="97">
        <f>AVERAGE(K208:K214)/AVERAGE(G208:G214)</f>
        <v>0</v>
      </c>
      <c r="BQ214" s="97">
        <f>AVERAGE(N208:N214)/AVERAGE(G208:G214)</f>
        <v>1.1744966442953021E-2</v>
      </c>
      <c r="BR214" s="97">
        <f>AVERAGE(Q208:Q214)/AVERAGE(G208:G214)</f>
        <v>0.34731543624161076</v>
      </c>
      <c r="BS214" s="97">
        <f>AVERAGE(T208:T214)/AVERAGE(G208:G214)</f>
        <v>0.64093959731543626</v>
      </c>
      <c r="BT214" s="97">
        <f>(J214-J207)/(J214+M214+P214+S214-S207-P207-M207-J207)</f>
        <v>0</v>
      </c>
      <c r="BU214" s="97">
        <f>(M214-M207)/(J214+M214+P214+S214-S207-P207-M207-J207)</f>
        <v>0</v>
      </c>
      <c r="BV214" s="97">
        <f>(P214-P207)/(J214+M214+P214+S214-S207-P207-M207-J207)</f>
        <v>0.15</v>
      </c>
      <c r="BW214" s="97">
        <f>(S214-S207)/(J214+M214+P214+S214-S207-P207-M207-J207)</f>
        <v>0.85</v>
      </c>
      <c r="BX214" s="48">
        <f>SUM(BB208:BB214)</f>
        <v>420</v>
      </c>
      <c r="BY214" s="38">
        <f>F214-F207</f>
        <v>60</v>
      </c>
      <c r="BZ214" s="50">
        <f>BY214/BX207</f>
        <v>0.16528925619834711</v>
      </c>
    </row>
    <row r="215" spans="1:78" x14ac:dyDescent="0.3">
      <c r="A215" s="93">
        <v>44123</v>
      </c>
      <c r="B215" s="62">
        <v>438</v>
      </c>
      <c r="C215" s="62">
        <v>42</v>
      </c>
      <c r="D215" s="62">
        <v>25802</v>
      </c>
      <c r="E215" s="62">
        <v>11</v>
      </c>
      <c r="F215" s="62">
        <v>520</v>
      </c>
      <c r="G215" s="65">
        <v>85</v>
      </c>
      <c r="H215" s="99"/>
      <c r="I215" s="63">
        <v>1797</v>
      </c>
      <c r="J215" s="62">
        <v>0</v>
      </c>
      <c r="K215" s="64">
        <v>0</v>
      </c>
      <c r="L215" s="63">
        <v>10407</v>
      </c>
      <c r="M215" s="62">
        <v>5</v>
      </c>
      <c r="N215" s="64">
        <v>1</v>
      </c>
      <c r="O215" s="63">
        <v>9055</v>
      </c>
      <c r="P215" s="62">
        <v>90</v>
      </c>
      <c r="Q215" s="64">
        <v>31</v>
      </c>
      <c r="R215" s="63">
        <v>3045</v>
      </c>
      <c r="S215" s="62">
        <v>425</v>
      </c>
      <c r="T215" s="64">
        <v>53</v>
      </c>
      <c r="U215" s="63">
        <v>1007</v>
      </c>
      <c r="V215" s="62">
        <v>0</v>
      </c>
      <c r="W215" s="64">
        <v>0</v>
      </c>
      <c r="X215" s="63">
        <v>5901</v>
      </c>
      <c r="Y215" s="62">
        <v>4</v>
      </c>
      <c r="Z215" s="64">
        <v>1</v>
      </c>
      <c r="AA215" s="63">
        <v>4974</v>
      </c>
      <c r="AB215" s="62">
        <v>69</v>
      </c>
      <c r="AC215" s="64">
        <v>20</v>
      </c>
      <c r="AD215" s="63">
        <v>1596</v>
      </c>
      <c r="AE215" s="62">
        <v>250</v>
      </c>
      <c r="AF215" s="64">
        <v>38</v>
      </c>
      <c r="AG215" s="63">
        <v>789</v>
      </c>
      <c r="AH215" s="62">
        <v>0</v>
      </c>
      <c r="AI215" s="64">
        <v>0</v>
      </c>
      <c r="AJ215" s="63">
        <v>4499</v>
      </c>
      <c r="AK215" s="62">
        <v>1</v>
      </c>
      <c r="AL215" s="64">
        <v>0</v>
      </c>
      <c r="AM215" s="63">
        <v>4079</v>
      </c>
      <c r="AN215" s="62">
        <v>21</v>
      </c>
      <c r="AO215" s="64">
        <v>11</v>
      </c>
      <c r="AP215" s="63">
        <v>1449</v>
      </c>
      <c r="AQ215" s="62">
        <v>175</v>
      </c>
      <c r="AR215" s="64">
        <v>15</v>
      </c>
      <c r="AS215" s="62">
        <v>1549392</v>
      </c>
      <c r="AT215" s="62">
        <v>35856</v>
      </c>
      <c r="AU215" s="62">
        <v>8</v>
      </c>
      <c r="AV215" s="62"/>
      <c r="AW215" s="62"/>
      <c r="AX215" s="62"/>
      <c r="AY215" s="62" t="str">
        <f t="shared" si="8"/>
        <v>2020-W43</v>
      </c>
      <c r="AZ215" s="65">
        <f t="shared" si="9"/>
        <v>1</v>
      </c>
      <c r="BA215" s="65">
        <v>258</v>
      </c>
      <c r="BB215" s="99"/>
      <c r="BC215" s="65"/>
      <c r="BD215" s="65"/>
      <c r="BE215" s="65"/>
      <c r="BF215" s="99"/>
      <c r="BG215" s="99"/>
      <c r="BH215" s="65"/>
      <c r="BI215" s="65"/>
      <c r="BJ215" s="65"/>
      <c r="BK215" s="65"/>
      <c r="BL215" s="65"/>
      <c r="BM215" s="65"/>
      <c r="BN215" s="65"/>
      <c r="BO215" s="65"/>
    </row>
    <row r="216" spans="1:78" x14ac:dyDescent="0.3">
      <c r="A216" s="37">
        <v>44124</v>
      </c>
      <c r="B216" s="38">
        <v>667</v>
      </c>
      <c r="C216" s="38">
        <v>45</v>
      </c>
      <c r="D216" s="38">
        <v>26469</v>
      </c>
      <c r="E216" s="38">
        <v>8</v>
      </c>
      <c r="F216" s="38">
        <v>528</v>
      </c>
      <c r="G216" s="48">
        <v>87</v>
      </c>
      <c r="I216" s="39">
        <v>1857</v>
      </c>
      <c r="J216" s="40">
        <v>0</v>
      </c>
      <c r="K216" s="41">
        <v>0</v>
      </c>
      <c r="L216" s="42">
        <v>10695</v>
      </c>
      <c r="M216" s="43">
        <v>5</v>
      </c>
      <c r="N216" s="44">
        <v>1</v>
      </c>
      <c r="O216" s="45">
        <v>9301</v>
      </c>
      <c r="P216" s="46">
        <v>90</v>
      </c>
      <c r="Q216" s="47">
        <v>34</v>
      </c>
      <c r="R216" s="42">
        <v>3100</v>
      </c>
      <c r="S216" s="43">
        <v>433</v>
      </c>
      <c r="T216" s="44">
        <v>52</v>
      </c>
      <c r="U216" s="39">
        <v>1031</v>
      </c>
      <c r="V216" s="40">
        <v>0</v>
      </c>
      <c r="W216" s="41">
        <v>0</v>
      </c>
      <c r="X216" s="42">
        <v>6050</v>
      </c>
      <c r="Y216" s="43">
        <v>4</v>
      </c>
      <c r="Z216" s="44">
        <v>1</v>
      </c>
      <c r="AA216" s="45">
        <v>5106</v>
      </c>
      <c r="AB216" s="46">
        <v>69</v>
      </c>
      <c r="AC216" s="47">
        <v>22</v>
      </c>
      <c r="AD216" s="42">
        <v>1625</v>
      </c>
      <c r="AE216" s="43">
        <v>256</v>
      </c>
      <c r="AF216" s="44">
        <v>37</v>
      </c>
      <c r="AG216" s="39">
        <v>825</v>
      </c>
      <c r="AH216" s="40">
        <v>0</v>
      </c>
      <c r="AI216" s="41">
        <v>0</v>
      </c>
      <c r="AJ216" s="42">
        <v>4638</v>
      </c>
      <c r="AK216" s="43">
        <v>1</v>
      </c>
      <c r="AL216" s="44">
        <v>0</v>
      </c>
      <c r="AM216" s="45">
        <v>4193</v>
      </c>
      <c r="AN216" s="46">
        <v>21</v>
      </c>
      <c r="AO216" s="47">
        <v>12</v>
      </c>
      <c r="AP216" s="42">
        <v>1475</v>
      </c>
      <c r="AQ216" s="43">
        <v>177</v>
      </c>
      <c r="AR216" s="44">
        <v>15</v>
      </c>
      <c r="AS216" s="38">
        <v>1568798</v>
      </c>
      <c r="AT216" s="38">
        <v>37842</v>
      </c>
      <c r="AU216" s="38">
        <v>7</v>
      </c>
      <c r="AY216" s="38" t="str">
        <f t="shared" si="8"/>
        <v>2020-W43</v>
      </c>
      <c r="AZ216" s="48">
        <f t="shared" si="9"/>
        <v>2</v>
      </c>
      <c r="BA216" s="48">
        <v>260</v>
      </c>
      <c r="BD216" s="49">
        <v>340</v>
      </c>
      <c r="BE216" s="48">
        <v>8</v>
      </c>
    </row>
    <row r="217" spans="1:78" x14ac:dyDescent="0.3">
      <c r="A217" s="37">
        <v>44125</v>
      </c>
      <c r="B217" s="38">
        <v>865</v>
      </c>
      <c r="C217" s="38">
        <v>44</v>
      </c>
      <c r="D217" s="38">
        <v>27334</v>
      </c>
      <c r="E217" s="38">
        <v>6</v>
      </c>
      <c r="F217" s="38">
        <v>534</v>
      </c>
      <c r="G217" s="48">
        <v>86</v>
      </c>
      <c r="I217" s="39">
        <v>1921</v>
      </c>
      <c r="J217" s="40">
        <v>0</v>
      </c>
      <c r="K217" s="41">
        <v>0</v>
      </c>
      <c r="L217" s="42">
        <v>11049</v>
      </c>
      <c r="M217" s="43">
        <v>5</v>
      </c>
      <c r="N217" s="44">
        <v>1</v>
      </c>
      <c r="O217" s="45">
        <v>9591</v>
      </c>
      <c r="P217" s="46">
        <v>92</v>
      </c>
      <c r="Q217" s="47">
        <v>31</v>
      </c>
      <c r="R217" s="42">
        <v>3182</v>
      </c>
      <c r="S217" s="43">
        <v>437</v>
      </c>
      <c r="T217" s="44">
        <v>54</v>
      </c>
      <c r="U217" s="39">
        <v>1063</v>
      </c>
      <c r="V217" s="40">
        <v>0</v>
      </c>
      <c r="W217" s="41">
        <v>0</v>
      </c>
      <c r="X217" s="42">
        <v>6258</v>
      </c>
      <c r="Y217" s="43">
        <v>4</v>
      </c>
      <c r="Z217" s="44">
        <v>1</v>
      </c>
      <c r="AA217" s="45">
        <v>5262</v>
      </c>
      <c r="AB217" s="46">
        <v>71</v>
      </c>
      <c r="AC217" s="47">
        <v>21</v>
      </c>
      <c r="AD217" s="42">
        <v>1675</v>
      </c>
      <c r="AE217" s="43">
        <v>258</v>
      </c>
      <c r="AF217" s="44">
        <v>37</v>
      </c>
      <c r="AG217" s="39">
        <v>856</v>
      </c>
      <c r="AH217" s="40">
        <v>0</v>
      </c>
      <c r="AI217" s="41">
        <v>0</v>
      </c>
      <c r="AJ217" s="42">
        <v>4784</v>
      </c>
      <c r="AK217" s="43">
        <v>1</v>
      </c>
      <c r="AL217" s="44">
        <v>0</v>
      </c>
      <c r="AM217" s="45">
        <v>4327</v>
      </c>
      <c r="AN217" s="46">
        <v>21</v>
      </c>
      <c r="AO217" s="47">
        <v>10</v>
      </c>
      <c r="AP217" s="42">
        <v>1507</v>
      </c>
      <c r="AQ217" s="43">
        <v>179</v>
      </c>
      <c r="AR217" s="44">
        <v>17</v>
      </c>
      <c r="AS217" s="38">
        <v>1588713</v>
      </c>
      <c r="AT217" s="38">
        <v>41827</v>
      </c>
      <c r="AU217" s="38">
        <v>11</v>
      </c>
      <c r="AY217" s="38" t="str">
        <f t="shared" si="8"/>
        <v>2020-W43</v>
      </c>
      <c r="AZ217" s="48">
        <f t="shared" si="9"/>
        <v>3</v>
      </c>
      <c r="BA217" s="48">
        <v>265</v>
      </c>
      <c r="BD217" s="49">
        <v>3017</v>
      </c>
      <c r="BE217" s="48">
        <v>29</v>
      </c>
    </row>
    <row r="218" spans="1:78" x14ac:dyDescent="0.3">
      <c r="A218" s="37">
        <v>44126</v>
      </c>
      <c r="B218" s="38">
        <v>882</v>
      </c>
      <c r="C218" s="38">
        <v>52</v>
      </c>
      <c r="D218" s="38">
        <v>28216</v>
      </c>
      <c r="E218" s="38">
        <v>15</v>
      </c>
      <c r="F218" s="38">
        <v>549</v>
      </c>
      <c r="G218" s="48">
        <v>90</v>
      </c>
      <c r="I218" s="39">
        <v>1998</v>
      </c>
      <c r="J218" s="40">
        <v>0</v>
      </c>
      <c r="K218" s="41">
        <v>0</v>
      </c>
      <c r="L218" s="42">
        <v>11451</v>
      </c>
      <c r="M218" s="43">
        <v>6</v>
      </c>
      <c r="N218" s="44">
        <v>1</v>
      </c>
      <c r="O218" s="45">
        <v>9858</v>
      </c>
      <c r="P218" s="46">
        <v>93</v>
      </c>
      <c r="Q218" s="47">
        <v>35</v>
      </c>
      <c r="R218" s="42">
        <v>3243</v>
      </c>
      <c r="S218" s="43">
        <v>450</v>
      </c>
      <c r="T218" s="44">
        <v>54</v>
      </c>
      <c r="U218" s="39">
        <v>1106</v>
      </c>
      <c r="V218" s="40">
        <v>0</v>
      </c>
      <c r="W218" s="41">
        <v>0</v>
      </c>
      <c r="X218" s="42">
        <v>6477</v>
      </c>
      <c r="Y218" s="43">
        <v>5</v>
      </c>
      <c r="Z218" s="44">
        <v>1</v>
      </c>
      <c r="AA218" s="45">
        <v>5404</v>
      </c>
      <c r="AB218" s="46">
        <v>72</v>
      </c>
      <c r="AC218" s="47">
        <v>22</v>
      </c>
      <c r="AD218" s="42">
        <v>1704</v>
      </c>
      <c r="AE218" s="43">
        <v>267</v>
      </c>
      <c r="AF218" s="44">
        <v>36</v>
      </c>
      <c r="AG218" s="39">
        <v>890</v>
      </c>
      <c r="AH218" s="40">
        <v>0</v>
      </c>
      <c r="AI218" s="41">
        <v>0</v>
      </c>
      <c r="AJ218" s="42">
        <v>4967</v>
      </c>
      <c r="AK218" s="43">
        <v>1</v>
      </c>
      <c r="AL218" s="44">
        <v>0</v>
      </c>
      <c r="AM218" s="45">
        <v>4452</v>
      </c>
      <c r="AN218" s="46">
        <v>21</v>
      </c>
      <c r="AO218" s="47">
        <v>13</v>
      </c>
      <c r="AP218" s="42">
        <v>1539</v>
      </c>
      <c r="AQ218" s="43">
        <v>183</v>
      </c>
      <c r="AR218" s="44">
        <v>18</v>
      </c>
      <c r="AS218" s="38">
        <v>1609040</v>
      </c>
      <c r="AT218" s="38">
        <v>44700</v>
      </c>
      <c r="AU218" s="38">
        <v>4</v>
      </c>
      <c r="AY218" s="38" t="str">
        <f t="shared" si="8"/>
        <v>2020-W43</v>
      </c>
      <c r="AZ218" s="48">
        <f t="shared" si="9"/>
        <v>4</v>
      </c>
      <c r="BA218" s="48">
        <v>265</v>
      </c>
      <c r="BD218" s="49">
        <v>887</v>
      </c>
      <c r="BE218" s="48">
        <v>39</v>
      </c>
    </row>
    <row r="219" spans="1:78" x14ac:dyDescent="0.3">
      <c r="A219" s="37">
        <v>44127</v>
      </c>
      <c r="B219" s="38">
        <v>841</v>
      </c>
      <c r="C219" s="38">
        <v>43</v>
      </c>
      <c r="D219" s="38">
        <v>29057</v>
      </c>
      <c r="E219" s="38">
        <v>10</v>
      </c>
      <c r="F219" s="38">
        <v>559</v>
      </c>
      <c r="G219" s="48">
        <v>89</v>
      </c>
      <c r="I219" s="39">
        <v>2063</v>
      </c>
      <c r="J219" s="40">
        <v>0</v>
      </c>
      <c r="K219" s="41">
        <v>0</v>
      </c>
      <c r="L219" s="42">
        <v>11839</v>
      </c>
      <c r="M219" s="43">
        <v>6</v>
      </c>
      <c r="N219" s="44">
        <v>2</v>
      </c>
      <c r="O219" s="45">
        <v>10149</v>
      </c>
      <c r="P219" s="46">
        <v>94</v>
      </c>
      <c r="Q219" s="47">
        <v>36</v>
      </c>
      <c r="R219" s="42">
        <v>3311</v>
      </c>
      <c r="S219" s="43">
        <v>459</v>
      </c>
      <c r="T219" s="44">
        <v>51</v>
      </c>
      <c r="U219" s="39">
        <v>1143</v>
      </c>
      <c r="V219" s="40">
        <v>0</v>
      </c>
      <c r="W219" s="41">
        <v>0</v>
      </c>
      <c r="X219" s="42">
        <v>6690</v>
      </c>
      <c r="Y219" s="43">
        <v>5</v>
      </c>
      <c r="Z219" s="44">
        <v>1</v>
      </c>
      <c r="AA219" s="45">
        <v>5563</v>
      </c>
      <c r="AB219" s="46">
        <v>72</v>
      </c>
      <c r="AC219" s="47">
        <v>23</v>
      </c>
      <c r="AD219" s="42">
        <v>1733</v>
      </c>
      <c r="AE219" s="43">
        <v>273</v>
      </c>
      <c r="AF219" s="44">
        <v>35</v>
      </c>
      <c r="AG219" s="39">
        <v>919</v>
      </c>
      <c r="AH219" s="40">
        <v>0</v>
      </c>
      <c r="AI219" s="41">
        <v>0</v>
      </c>
      <c r="AJ219" s="42">
        <v>5142</v>
      </c>
      <c r="AK219" s="43">
        <v>1</v>
      </c>
      <c r="AL219" s="44">
        <v>1</v>
      </c>
      <c r="AM219" s="45">
        <v>4585</v>
      </c>
      <c r="AN219" s="46">
        <v>22</v>
      </c>
      <c r="AO219" s="47">
        <v>13</v>
      </c>
      <c r="AP219" s="42">
        <v>1578</v>
      </c>
      <c r="AQ219" s="43">
        <v>186</v>
      </c>
      <c r="AR219" s="44">
        <v>16</v>
      </c>
      <c r="AS219" s="38">
        <v>1629489</v>
      </c>
      <c r="AT219" s="38">
        <v>48262</v>
      </c>
      <c r="AU219" s="38">
        <v>0</v>
      </c>
      <c r="AY219" s="38" t="str">
        <f t="shared" si="8"/>
        <v>2020-W43</v>
      </c>
      <c r="AZ219" s="48">
        <f t="shared" si="9"/>
        <v>5</v>
      </c>
      <c r="BA219" s="48">
        <v>268</v>
      </c>
      <c r="BD219" s="49">
        <v>1305</v>
      </c>
      <c r="BE219" s="48">
        <v>74</v>
      </c>
    </row>
    <row r="220" spans="1:78" x14ac:dyDescent="0.3">
      <c r="A220" s="37">
        <v>44128</v>
      </c>
      <c r="B220" s="38">
        <v>935</v>
      </c>
      <c r="C220" s="38">
        <v>44</v>
      </c>
      <c r="D220" s="38">
        <v>29992</v>
      </c>
      <c r="E220" s="38">
        <v>5</v>
      </c>
      <c r="F220" s="38">
        <v>564</v>
      </c>
      <c r="G220" s="48">
        <v>91</v>
      </c>
      <c r="I220" s="39">
        <v>2155</v>
      </c>
      <c r="J220" s="40">
        <v>0</v>
      </c>
      <c r="K220" s="41">
        <v>0</v>
      </c>
      <c r="L220" s="42">
        <v>12267</v>
      </c>
      <c r="M220" s="43">
        <v>6</v>
      </c>
      <c r="N220" s="44">
        <v>2</v>
      </c>
      <c r="O220" s="45">
        <v>10428</v>
      </c>
      <c r="P220" s="46">
        <v>95</v>
      </c>
      <c r="Q220" s="47">
        <v>37</v>
      </c>
      <c r="R220" s="42">
        <v>3398</v>
      </c>
      <c r="S220" s="43">
        <v>463</v>
      </c>
      <c r="T220" s="44">
        <v>52</v>
      </c>
      <c r="U220" s="39">
        <v>1196</v>
      </c>
      <c r="V220" s="40">
        <v>0</v>
      </c>
      <c r="W220" s="41">
        <v>0</v>
      </c>
      <c r="X220" s="42">
        <v>6935</v>
      </c>
      <c r="Y220" s="43">
        <v>5</v>
      </c>
      <c r="Z220" s="44">
        <v>1</v>
      </c>
      <c r="AA220" s="45">
        <v>5714</v>
      </c>
      <c r="AB220" s="46">
        <v>73</v>
      </c>
      <c r="AC220" s="47">
        <v>24</v>
      </c>
      <c r="AD220" s="42">
        <v>1774</v>
      </c>
      <c r="AE220" s="43">
        <v>273</v>
      </c>
      <c r="AF220" s="44">
        <v>37</v>
      </c>
      <c r="AG220" s="39">
        <v>958</v>
      </c>
      <c r="AH220" s="40">
        <v>0</v>
      </c>
      <c r="AI220" s="41">
        <v>0</v>
      </c>
      <c r="AJ220" s="42">
        <v>5324</v>
      </c>
      <c r="AK220" s="43">
        <v>1</v>
      </c>
      <c r="AL220" s="44">
        <v>1</v>
      </c>
      <c r="AM220" s="45">
        <v>4713</v>
      </c>
      <c r="AN220" s="46">
        <v>22</v>
      </c>
      <c r="AO220" s="47">
        <v>13</v>
      </c>
      <c r="AP220" s="42">
        <v>1624</v>
      </c>
      <c r="AQ220" s="43">
        <v>190</v>
      </c>
      <c r="AR220" s="44">
        <v>15</v>
      </c>
      <c r="AS220" s="38">
        <v>1649561</v>
      </c>
      <c r="AT220" s="38">
        <v>50846</v>
      </c>
      <c r="AU220" s="38">
        <v>4</v>
      </c>
      <c r="AY220" s="38" t="str">
        <f t="shared" si="8"/>
        <v>2020-W43</v>
      </c>
      <c r="AZ220" s="48">
        <f t="shared" si="9"/>
        <v>6</v>
      </c>
      <c r="BA220" s="48">
        <v>270</v>
      </c>
      <c r="BD220" s="49">
        <v>802</v>
      </c>
      <c r="BE220" s="48">
        <v>8</v>
      </c>
    </row>
    <row r="221" spans="1:78" ht="12.5" thickBot="1" x14ac:dyDescent="0.35">
      <c r="A221" s="37">
        <v>44129</v>
      </c>
      <c r="B221" s="51">
        <v>790</v>
      </c>
      <c r="C221" s="51">
        <v>29</v>
      </c>
      <c r="D221" s="51">
        <v>30782</v>
      </c>
      <c r="E221" s="51">
        <v>10</v>
      </c>
      <c r="F221" s="51">
        <v>574</v>
      </c>
      <c r="G221" s="61">
        <v>84</v>
      </c>
      <c r="H221" s="134"/>
      <c r="I221" s="52">
        <v>2222</v>
      </c>
      <c r="J221" s="53">
        <v>0</v>
      </c>
      <c r="K221" s="54">
        <v>0</v>
      </c>
      <c r="L221" s="55">
        <v>12623</v>
      </c>
      <c r="M221" s="56">
        <v>6</v>
      </c>
      <c r="N221" s="57">
        <v>2</v>
      </c>
      <c r="O221" s="58">
        <v>10667</v>
      </c>
      <c r="P221" s="59">
        <v>95</v>
      </c>
      <c r="Q221" s="59">
        <v>38</v>
      </c>
      <c r="R221" s="66">
        <v>3477</v>
      </c>
      <c r="S221" s="56">
        <v>473</v>
      </c>
      <c r="T221" s="57">
        <v>44</v>
      </c>
      <c r="U221" s="52">
        <v>1233</v>
      </c>
      <c r="V221" s="53">
        <v>0</v>
      </c>
      <c r="W221" s="54">
        <v>0</v>
      </c>
      <c r="X221" s="55">
        <v>7135</v>
      </c>
      <c r="Y221" s="56">
        <v>5</v>
      </c>
      <c r="Z221" s="57">
        <v>1</v>
      </c>
      <c r="AA221" s="58">
        <v>5832</v>
      </c>
      <c r="AB221" s="59">
        <v>73</v>
      </c>
      <c r="AC221" s="60">
        <v>25</v>
      </c>
      <c r="AD221" s="55">
        <v>1818</v>
      </c>
      <c r="AE221" s="56">
        <v>279</v>
      </c>
      <c r="AF221" s="57">
        <v>31</v>
      </c>
      <c r="AG221" s="52">
        <v>988</v>
      </c>
      <c r="AH221" s="53">
        <v>0</v>
      </c>
      <c r="AI221" s="54">
        <v>0</v>
      </c>
      <c r="AJ221" s="55">
        <v>5480</v>
      </c>
      <c r="AK221" s="56">
        <v>1</v>
      </c>
      <c r="AL221" s="57">
        <v>1</v>
      </c>
      <c r="AM221" s="58">
        <v>4834</v>
      </c>
      <c r="AN221" s="59">
        <v>22</v>
      </c>
      <c r="AO221" s="60">
        <v>13</v>
      </c>
      <c r="AP221" s="55">
        <v>1659</v>
      </c>
      <c r="AQ221" s="56">
        <v>194</v>
      </c>
      <c r="AR221" s="57">
        <v>13</v>
      </c>
      <c r="AS221" s="51">
        <v>1666151</v>
      </c>
      <c r="AT221" s="51">
        <v>52892</v>
      </c>
      <c r="AU221" s="51">
        <v>4</v>
      </c>
      <c r="AV221" s="51"/>
      <c r="AW221" s="51"/>
      <c r="AX221" s="51"/>
      <c r="AY221" s="51" t="str">
        <f t="shared" si="8"/>
        <v>2020-W43</v>
      </c>
      <c r="AZ221" s="61">
        <f t="shared" si="9"/>
        <v>7</v>
      </c>
      <c r="BA221" s="61">
        <v>272</v>
      </c>
      <c r="BB221" s="134">
        <v>590</v>
      </c>
      <c r="BD221" s="49">
        <v>1815</v>
      </c>
      <c r="BE221" s="48">
        <v>49</v>
      </c>
      <c r="BI221" s="50">
        <f>(S221-S214)/(F221-F214)</f>
        <v>0.89230769230769236</v>
      </c>
      <c r="BJ221" s="38">
        <f>SUM(E215:E221)*1000000/10718565</f>
        <v>6.0642446073704832</v>
      </c>
      <c r="BK221" s="50">
        <f>(D221-D214)/(AS221+AT221-AS214-AT214)</f>
        <v>3.8296336656783586E-2</v>
      </c>
      <c r="BL221" s="97">
        <f>(I221-I214)/(I221+L221+O221+R221-I214-L214-O214-R214)</f>
        <v>9.1550676337972953E-2</v>
      </c>
      <c r="BM221" s="97">
        <f>(L221-L214)/(I221+L221+O221+R221-I214-L214-O214-R214)</f>
        <v>0.47363262105469517</v>
      </c>
      <c r="BN221" s="97">
        <f>(O221-O214)/(I221+L221+O221+R221-I214-L214-O214-R214)</f>
        <v>0.34287394628504214</v>
      </c>
      <c r="BO221" s="97">
        <f>(R221-R214)/(I221+L221+O221+R221-I214-L214-O214-R214)</f>
        <v>9.1942756322289751E-2</v>
      </c>
      <c r="BP221" s="97">
        <f>AVERAGE(K215:K221)/AVERAGE(G215:G221)</f>
        <v>0</v>
      </c>
      <c r="BQ221" s="97">
        <f>AVERAGE(N215:N221)/AVERAGE(G215:G221)</f>
        <v>1.6339869281045753E-2</v>
      </c>
      <c r="BR221" s="97">
        <f>AVERAGE(Q215:Q221)/AVERAGE(G215:G221)</f>
        <v>0.39542483660130717</v>
      </c>
      <c r="BS221" s="97">
        <f>AVERAGE(T215:T221)/AVERAGE(G215:G221)</f>
        <v>0.58823529411764708</v>
      </c>
      <c r="BT221" s="97">
        <f>(J221-J214)/(J221+M221+P221+S221-S214-P214-M214-J214)</f>
        <v>0</v>
      </c>
      <c r="BU221" s="97">
        <f>(M221-M214)/(J221+M221+P221+S221-S214-P214-M214-J214)</f>
        <v>1.5384615384615385E-2</v>
      </c>
      <c r="BV221" s="97">
        <f>(P221-P214)/(J221+M221+P221+S221-S214-P214-M214-J214)</f>
        <v>9.2307692307692313E-2</v>
      </c>
      <c r="BW221" s="97">
        <f>(S221-S214)/(J221+M221+P221+S221-S214-P214-M214-J214)</f>
        <v>0.89230769230769236</v>
      </c>
      <c r="BX221" s="48">
        <f>SUM(BB215:BB221)</f>
        <v>590</v>
      </c>
      <c r="BY221" s="38">
        <f>F221-F214</f>
        <v>65</v>
      </c>
      <c r="BZ221" s="50">
        <f>BY221/BX214</f>
        <v>0.15476190476190477</v>
      </c>
    </row>
    <row r="222" spans="1:78" x14ac:dyDescent="0.3">
      <c r="A222" s="93">
        <v>44130</v>
      </c>
      <c r="B222" s="62">
        <v>715</v>
      </c>
      <c r="C222" s="62">
        <v>48</v>
      </c>
      <c r="D222" s="62">
        <v>31496</v>
      </c>
      <c r="E222" s="62">
        <v>7</v>
      </c>
      <c r="F222" s="62">
        <v>581</v>
      </c>
      <c r="G222" s="65">
        <v>95</v>
      </c>
      <c r="H222" s="99"/>
      <c r="I222" s="63">
        <v>2287</v>
      </c>
      <c r="J222" s="62">
        <v>0</v>
      </c>
      <c r="K222" s="64">
        <v>0</v>
      </c>
      <c r="L222" s="63">
        <v>12942</v>
      </c>
      <c r="M222" s="62">
        <v>6</v>
      </c>
      <c r="N222" s="64">
        <v>2</v>
      </c>
      <c r="O222" s="63">
        <v>10910</v>
      </c>
      <c r="P222" s="62">
        <v>97</v>
      </c>
      <c r="Q222" s="64">
        <v>40</v>
      </c>
      <c r="R222" s="63">
        <v>3536</v>
      </c>
      <c r="S222" s="62">
        <v>478</v>
      </c>
      <c r="T222" s="64">
        <v>53</v>
      </c>
      <c r="U222" s="63">
        <v>1269</v>
      </c>
      <c r="V222" s="62">
        <v>0</v>
      </c>
      <c r="W222" s="64">
        <v>0</v>
      </c>
      <c r="X222" s="63">
        <v>7307</v>
      </c>
      <c r="Y222" s="62">
        <v>5</v>
      </c>
      <c r="Z222" s="64">
        <v>1</v>
      </c>
      <c r="AA222" s="63">
        <v>5971</v>
      </c>
      <c r="AB222" s="62">
        <v>74</v>
      </c>
      <c r="AC222" s="64">
        <v>27</v>
      </c>
      <c r="AD222" s="63">
        <v>1849</v>
      </c>
      <c r="AE222" s="62">
        <v>282</v>
      </c>
      <c r="AF222" s="64">
        <v>36</v>
      </c>
      <c r="AG222" s="63">
        <v>1017</v>
      </c>
      <c r="AH222" s="62">
        <v>0</v>
      </c>
      <c r="AI222" s="64">
        <v>0</v>
      </c>
      <c r="AJ222" s="63">
        <v>5627</v>
      </c>
      <c r="AK222" s="62">
        <v>1</v>
      </c>
      <c r="AL222" s="64">
        <v>1</v>
      </c>
      <c r="AM222" s="63">
        <v>4937</v>
      </c>
      <c r="AN222" s="62">
        <v>23</v>
      </c>
      <c r="AO222" s="64">
        <v>13</v>
      </c>
      <c r="AP222" s="63">
        <v>1687</v>
      </c>
      <c r="AQ222" s="62">
        <v>196</v>
      </c>
      <c r="AR222" s="64">
        <v>17</v>
      </c>
      <c r="AS222" s="62">
        <v>1678129</v>
      </c>
      <c r="AT222" s="62">
        <v>54707</v>
      </c>
      <c r="AU222" s="62">
        <v>6</v>
      </c>
      <c r="AV222" s="62"/>
      <c r="AW222" s="62"/>
      <c r="AX222" s="62"/>
      <c r="AY222" s="62" t="str">
        <f t="shared" si="8"/>
        <v>2020-W44</v>
      </c>
      <c r="AZ222" s="65">
        <f t="shared" si="9"/>
        <v>1</v>
      </c>
      <c r="BA222" s="65">
        <v>275</v>
      </c>
      <c r="BB222" s="99"/>
      <c r="BC222" s="65"/>
      <c r="BD222" s="65">
        <v>685</v>
      </c>
      <c r="BE222" s="65">
        <v>15</v>
      </c>
      <c r="BF222" s="99"/>
      <c r="BG222" s="99"/>
      <c r="BH222" s="65"/>
      <c r="BI222" s="65"/>
      <c r="BJ222" s="65"/>
      <c r="BK222" s="65"/>
      <c r="BL222" s="65"/>
      <c r="BM222" s="65"/>
      <c r="BN222" s="65"/>
      <c r="BO222" s="65"/>
    </row>
    <row r="223" spans="1:78" x14ac:dyDescent="0.3">
      <c r="A223" s="37">
        <v>44131</v>
      </c>
      <c r="B223" s="38">
        <v>1259</v>
      </c>
      <c r="C223" s="38">
        <v>62</v>
      </c>
      <c r="D223" s="38">
        <v>32752</v>
      </c>
      <c r="E223" s="38">
        <v>12</v>
      </c>
      <c r="F223" s="38">
        <v>593</v>
      </c>
      <c r="G223" s="48">
        <v>102</v>
      </c>
      <c r="I223" s="39">
        <v>2379</v>
      </c>
      <c r="J223" s="40">
        <v>0</v>
      </c>
      <c r="K223" s="41">
        <v>0</v>
      </c>
      <c r="L223" s="42">
        <v>13510</v>
      </c>
      <c r="M223" s="43">
        <v>6</v>
      </c>
      <c r="N223" s="44">
        <v>2</v>
      </c>
      <c r="O223" s="45">
        <v>11278</v>
      </c>
      <c r="P223" s="46">
        <v>100</v>
      </c>
      <c r="Q223" s="47">
        <v>45</v>
      </c>
      <c r="R223" s="42">
        <v>3636</v>
      </c>
      <c r="S223" s="43">
        <v>487</v>
      </c>
      <c r="T223" s="44">
        <v>55</v>
      </c>
      <c r="U223" s="39">
        <v>1309</v>
      </c>
      <c r="V223" s="40">
        <v>0</v>
      </c>
      <c r="W223" s="41">
        <v>0</v>
      </c>
      <c r="X223" s="42">
        <v>7621</v>
      </c>
      <c r="Y223" s="43">
        <v>5</v>
      </c>
      <c r="Z223" s="44">
        <v>1</v>
      </c>
      <c r="AA223" s="45">
        <v>6172</v>
      </c>
      <c r="AB223" s="46">
        <v>76</v>
      </c>
      <c r="AC223" s="47">
        <v>33</v>
      </c>
      <c r="AD223" s="42">
        <v>1905</v>
      </c>
      <c r="AE223" s="43">
        <v>287</v>
      </c>
      <c r="AF223" s="44">
        <v>36</v>
      </c>
      <c r="AG223" s="39">
        <v>1069</v>
      </c>
      <c r="AH223" s="40">
        <v>0</v>
      </c>
      <c r="AI223" s="41">
        <v>0</v>
      </c>
      <c r="AJ223" s="42">
        <v>5881</v>
      </c>
      <c r="AK223" s="43">
        <v>1</v>
      </c>
      <c r="AL223" s="44">
        <v>1</v>
      </c>
      <c r="AM223" s="45">
        <v>5104</v>
      </c>
      <c r="AN223" s="46">
        <v>24</v>
      </c>
      <c r="AO223" s="47">
        <v>12</v>
      </c>
      <c r="AP223" s="42">
        <v>1731</v>
      </c>
      <c r="AQ223" s="43">
        <v>200</v>
      </c>
      <c r="AR223" s="44">
        <v>19</v>
      </c>
      <c r="AS223" s="38">
        <v>1698327</v>
      </c>
      <c r="AT223" s="38">
        <v>57656</v>
      </c>
      <c r="AU223" s="38">
        <v>4</v>
      </c>
      <c r="AY223" s="38" t="str">
        <f t="shared" si="8"/>
        <v>2020-W44</v>
      </c>
      <c r="AZ223" s="48">
        <f t="shared" si="9"/>
        <v>2</v>
      </c>
      <c r="BA223" s="48">
        <v>275</v>
      </c>
      <c r="BD223" s="49">
        <v>989</v>
      </c>
      <c r="BE223" s="48">
        <v>31</v>
      </c>
    </row>
    <row r="224" spans="1:78" x14ac:dyDescent="0.3">
      <c r="A224" s="37">
        <v>44132</v>
      </c>
      <c r="B224" s="38">
        <v>1547</v>
      </c>
      <c r="C224" s="38">
        <v>52</v>
      </c>
      <c r="D224" s="38">
        <v>34299</v>
      </c>
      <c r="E224" s="38">
        <v>10</v>
      </c>
      <c r="F224" s="38">
        <v>603</v>
      </c>
      <c r="G224" s="48">
        <v>108</v>
      </c>
      <c r="I224" s="39">
        <v>2489</v>
      </c>
      <c r="J224" s="40">
        <v>0</v>
      </c>
      <c r="K224" s="41">
        <v>0</v>
      </c>
      <c r="L224" s="42">
        <v>14190</v>
      </c>
      <c r="M224" s="43">
        <v>6</v>
      </c>
      <c r="N224" s="44">
        <v>2</v>
      </c>
      <c r="O224" s="45">
        <v>11810</v>
      </c>
      <c r="P224" s="46">
        <v>102</v>
      </c>
      <c r="Q224" s="47">
        <v>50</v>
      </c>
      <c r="R224" s="42">
        <v>3762</v>
      </c>
      <c r="S224" s="43">
        <v>495</v>
      </c>
      <c r="T224" s="44">
        <v>56</v>
      </c>
      <c r="U224" s="39">
        <v>1364</v>
      </c>
      <c r="V224" s="40">
        <v>0</v>
      </c>
      <c r="W224" s="41">
        <v>0</v>
      </c>
      <c r="X224" s="42">
        <v>7996</v>
      </c>
      <c r="Y224" s="43">
        <v>5</v>
      </c>
      <c r="Z224" s="44">
        <v>1</v>
      </c>
      <c r="AA224" s="45">
        <v>6427</v>
      </c>
      <c r="AB224" s="46">
        <v>78</v>
      </c>
      <c r="AC224" s="47">
        <v>38</v>
      </c>
      <c r="AD224" s="42">
        <v>1963</v>
      </c>
      <c r="AE224" s="43">
        <v>292</v>
      </c>
      <c r="AF224" s="44">
        <v>36</v>
      </c>
      <c r="AG224" s="39">
        <v>1122</v>
      </c>
      <c r="AH224" s="40">
        <v>0</v>
      </c>
      <c r="AI224" s="41">
        <v>0</v>
      </c>
      <c r="AJ224" s="42">
        <v>6181</v>
      </c>
      <c r="AK224" s="43">
        <v>1</v>
      </c>
      <c r="AL224" s="44">
        <v>1</v>
      </c>
      <c r="AM224" s="45">
        <v>5375</v>
      </c>
      <c r="AN224" s="46">
        <v>24</v>
      </c>
      <c r="AO224" s="47">
        <v>12</v>
      </c>
      <c r="AP224" s="42">
        <v>1799</v>
      </c>
      <c r="AQ224" s="43">
        <v>203</v>
      </c>
      <c r="AR224" s="44">
        <v>20</v>
      </c>
      <c r="AS224" s="38">
        <v>1718450</v>
      </c>
      <c r="AT224" s="38">
        <v>61784</v>
      </c>
      <c r="AU224" s="38">
        <v>1</v>
      </c>
      <c r="AY224" s="38" t="str">
        <f t="shared" si="8"/>
        <v>2020-W44</v>
      </c>
      <c r="AZ224" s="48">
        <f t="shared" si="9"/>
        <v>3</v>
      </c>
      <c r="BA224" s="48">
        <v>280</v>
      </c>
      <c r="BD224" s="49">
        <v>1344</v>
      </c>
      <c r="BE224" s="48">
        <v>47</v>
      </c>
    </row>
    <row r="225" spans="1:78" x14ac:dyDescent="0.3">
      <c r="A225" s="37">
        <v>44133</v>
      </c>
      <c r="B225" s="38">
        <v>1211</v>
      </c>
      <c r="C225" s="38">
        <v>35</v>
      </c>
      <c r="D225" s="38">
        <v>35510</v>
      </c>
      <c r="E225" s="38">
        <v>12</v>
      </c>
      <c r="F225" s="38">
        <v>615</v>
      </c>
      <c r="G225" s="48">
        <v>114</v>
      </c>
      <c r="I225" s="39">
        <v>2585</v>
      </c>
      <c r="J225" s="40">
        <v>0</v>
      </c>
      <c r="K225" s="41">
        <v>0</v>
      </c>
      <c r="L225" s="42">
        <v>14708</v>
      </c>
      <c r="M225" s="43">
        <v>6</v>
      </c>
      <c r="N225" s="44">
        <v>1</v>
      </c>
      <c r="O225" s="45">
        <v>12287</v>
      </c>
      <c r="P225" s="46">
        <v>105</v>
      </c>
      <c r="Q225" s="47">
        <v>52</v>
      </c>
      <c r="R225" s="42">
        <v>3856</v>
      </c>
      <c r="S225" s="43">
        <v>504</v>
      </c>
      <c r="T225" s="44">
        <v>61</v>
      </c>
      <c r="U225" s="39">
        <v>1410</v>
      </c>
      <c r="V225" s="40">
        <v>0</v>
      </c>
      <c r="W225" s="41">
        <v>0</v>
      </c>
      <c r="X225" s="42">
        <v>8292</v>
      </c>
      <c r="Y225" s="43">
        <v>5</v>
      </c>
      <c r="Z225" s="44">
        <v>1</v>
      </c>
      <c r="AA225" s="45">
        <v>6656</v>
      </c>
      <c r="AB225" s="46">
        <v>80</v>
      </c>
      <c r="AC225" s="47">
        <v>39</v>
      </c>
      <c r="AD225" s="42">
        <v>2015</v>
      </c>
      <c r="AE225" s="43">
        <v>296</v>
      </c>
      <c r="AF225" s="44">
        <v>41</v>
      </c>
      <c r="AG225" s="39">
        <v>1172</v>
      </c>
      <c r="AH225" s="40">
        <v>0</v>
      </c>
      <c r="AI225" s="41">
        <v>0</v>
      </c>
      <c r="AJ225" s="42">
        <v>6403</v>
      </c>
      <c r="AK225" s="43">
        <v>1</v>
      </c>
      <c r="AL225" s="44">
        <v>0</v>
      </c>
      <c r="AM225" s="45">
        <v>5623</v>
      </c>
      <c r="AN225" s="46">
        <v>25</v>
      </c>
      <c r="AO225" s="47">
        <v>13</v>
      </c>
      <c r="AP225" s="42">
        <v>1841</v>
      </c>
      <c r="AQ225" s="43">
        <v>208</v>
      </c>
      <c r="AR225" s="44">
        <v>20</v>
      </c>
      <c r="AS225" s="38">
        <v>1730519</v>
      </c>
      <c r="AT225" s="38">
        <v>62678</v>
      </c>
      <c r="AU225" s="38">
        <v>3</v>
      </c>
      <c r="AY225" s="38" t="str">
        <f t="shared" si="8"/>
        <v>2020-W44</v>
      </c>
      <c r="AZ225" s="48">
        <f t="shared" si="9"/>
        <v>4</v>
      </c>
      <c r="BA225" s="48">
        <v>284</v>
      </c>
    </row>
    <row r="226" spans="1:78" x14ac:dyDescent="0.3">
      <c r="A226" s="37">
        <v>44134</v>
      </c>
      <c r="B226" s="38">
        <v>1690</v>
      </c>
      <c r="C226" s="38">
        <v>35</v>
      </c>
      <c r="D226" s="38">
        <v>37196</v>
      </c>
      <c r="E226" s="38">
        <v>5</v>
      </c>
      <c r="F226" s="38">
        <v>620</v>
      </c>
      <c r="G226" s="48">
        <v>128</v>
      </c>
      <c r="I226" s="39">
        <v>2710</v>
      </c>
      <c r="J226" s="40">
        <v>0</v>
      </c>
      <c r="K226" s="41">
        <v>0</v>
      </c>
      <c r="L226" s="42">
        <v>15459</v>
      </c>
      <c r="M226" s="43">
        <v>6</v>
      </c>
      <c r="N226" s="44">
        <v>3</v>
      </c>
      <c r="O226" s="45">
        <v>12882</v>
      </c>
      <c r="P226" s="46">
        <v>106</v>
      </c>
      <c r="Q226" s="47">
        <v>57</v>
      </c>
      <c r="R226" s="42">
        <v>3999</v>
      </c>
      <c r="S226" s="43">
        <v>508</v>
      </c>
      <c r="T226" s="44">
        <v>69</v>
      </c>
      <c r="U226" s="39">
        <v>1475</v>
      </c>
      <c r="V226" s="40">
        <v>0</v>
      </c>
      <c r="W226" s="41">
        <v>0</v>
      </c>
      <c r="X226" s="42">
        <v>8711</v>
      </c>
      <c r="Y226" s="43">
        <v>5</v>
      </c>
      <c r="Z226" s="44">
        <v>2</v>
      </c>
      <c r="AA226" s="45">
        <v>6951</v>
      </c>
      <c r="AB226" s="46">
        <v>80</v>
      </c>
      <c r="AC226" s="47">
        <v>43</v>
      </c>
      <c r="AD226" s="42">
        <v>2085</v>
      </c>
      <c r="AE226" s="43">
        <v>299</v>
      </c>
      <c r="AF226" s="44">
        <v>47</v>
      </c>
      <c r="AG226" s="39">
        <v>1232</v>
      </c>
      <c r="AH226" s="40">
        <v>0</v>
      </c>
      <c r="AI226" s="41">
        <v>0</v>
      </c>
      <c r="AJ226" s="42">
        <v>6735</v>
      </c>
      <c r="AK226" s="43">
        <v>1</v>
      </c>
      <c r="AL226" s="44">
        <v>0</v>
      </c>
      <c r="AM226" s="45">
        <v>5923</v>
      </c>
      <c r="AN226" s="46">
        <v>26</v>
      </c>
      <c r="AO226" s="47">
        <v>14</v>
      </c>
      <c r="AP226" s="42">
        <v>1914</v>
      </c>
      <c r="AQ226" s="43">
        <v>209</v>
      </c>
      <c r="AR226" s="44">
        <v>22</v>
      </c>
      <c r="AS226" s="38">
        <v>1753842</v>
      </c>
      <c r="AT226" s="38">
        <v>68896</v>
      </c>
      <c r="AU226" s="38">
        <v>3</v>
      </c>
      <c r="AY226" s="38" t="str">
        <f t="shared" si="8"/>
        <v>2020-W44</v>
      </c>
      <c r="AZ226" s="48">
        <f t="shared" si="9"/>
        <v>5</v>
      </c>
      <c r="BA226" s="48">
        <v>286</v>
      </c>
      <c r="BD226" s="49">
        <v>3402</v>
      </c>
      <c r="BE226" s="48">
        <v>252</v>
      </c>
    </row>
    <row r="227" spans="1:78" x14ac:dyDescent="0.3">
      <c r="A227" s="37">
        <v>44135</v>
      </c>
      <c r="B227" s="38">
        <v>2056</v>
      </c>
      <c r="C227" s="38">
        <v>22</v>
      </c>
      <c r="D227" s="38">
        <v>39251</v>
      </c>
      <c r="E227" s="38">
        <v>6</v>
      </c>
      <c r="F227" s="38">
        <v>626</v>
      </c>
      <c r="G227" s="48">
        <v>135</v>
      </c>
      <c r="I227" s="39">
        <v>2855</v>
      </c>
      <c r="J227" s="40">
        <v>0</v>
      </c>
      <c r="K227" s="41">
        <v>0</v>
      </c>
      <c r="L227" s="42">
        <v>16252</v>
      </c>
      <c r="M227" s="43">
        <v>6</v>
      </c>
      <c r="N227" s="44">
        <v>2</v>
      </c>
      <c r="O227" s="45">
        <v>13473</v>
      </c>
      <c r="P227" s="46">
        <v>107</v>
      </c>
      <c r="Q227" s="47">
        <v>60</v>
      </c>
      <c r="R227" s="42">
        <v>4165</v>
      </c>
      <c r="S227" s="43">
        <v>513</v>
      </c>
      <c r="T227" s="44">
        <v>73</v>
      </c>
      <c r="U227" s="39">
        <v>1485</v>
      </c>
      <c r="V227" s="40">
        <v>0</v>
      </c>
      <c r="W227" s="41">
        <v>0</v>
      </c>
      <c r="X227" s="42">
        <v>8777</v>
      </c>
      <c r="Y227" s="43">
        <v>5</v>
      </c>
      <c r="Z227" s="44">
        <v>2</v>
      </c>
      <c r="AA227" s="45">
        <v>7009</v>
      </c>
      <c r="AB227" s="46">
        <v>81</v>
      </c>
      <c r="AC227" s="47">
        <v>46</v>
      </c>
      <c r="AD227" s="42">
        <v>2100</v>
      </c>
      <c r="AE227" s="43">
        <v>302</v>
      </c>
      <c r="AF227" s="44">
        <v>50</v>
      </c>
      <c r="AG227" s="39">
        <v>1244</v>
      </c>
      <c r="AH227" s="40">
        <v>0</v>
      </c>
      <c r="AI227" s="41">
        <v>0</v>
      </c>
      <c r="AJ227" s="42">
        <v>6803</v>
      </c>
      <c r="AK227" s="43">
        <v>1</v>
      </c>
      <c r="AL227" s="44">
        <v>0</v>
      </c>
      <c r="AM227" s="45">
        <v>5962</v>
      </c>
      <c r="AN227" s="46">
        <v>26</v>
      </c>
      <c r="AO227" s="47">
        <v>14</v>
      </c>
      <c r="AP227" s="42">
        <v>1928</v>
      </c>
      <c r="AQ227" s="43">
        <v>211</v>
      </c>
      <c r="AR227" s="44">
        <v>23</v>
      </c>
      <c r="AS227" s="38">
        <v>1777322</v>
      </c>
      <c r="AT227" s="38">
        <v>71601</v>
      </c>
      <c r="AU227" s="38">
        <v>4</v>
      </c>
      <c r="AY227" s="38" t="str">
        <f t="shared" si="8"/>
        <v>2020-W44</v>
      </c>
      <c r="AZ227" s="48">
        <f t="shared" si="9"/>
        <v>6</v>
      </c>
      <c r="BA227" s="48">
        <v>291</v>
      </c>
      <c r="BD227" s="49">
        <v>1111</v>
      </c>
      <c r="BE227" s="48">
        <v>3</v>
      </c>
    </row>
    <row r="228" spans="1:78" ht="12.5" thickBot="1" x14ac:dyDescent="0.35">
      <c r="A228" s="37">
        <v>44136</v>
      </c>
      <c r="B228" s="51">
        <v>1678</v>
      </c>
      <c r="C228" s="51">
        <v>25</v>
      </c>
      <c r="D228" s="51">
        <v>40929</v>
      </c>
      <c r="E228" s="51">
        <v>9</v>
      </c>
      <c r="F228" s="51">
        <v>635</v>
      </c>
      <c r="G228" s="61">
        <v>140</v>
      </c>
      <c r="H228" s="134"/>
      <c r="I228" s="52">
        <v>2997</v>
      </c>
      <c r="J228" s="53">
        <v>0</v>
      </c>
      <c r="K228" s="54">
        <v>0</v>
      </c>
      <c r="L228" s="55">
        <v>17090</v>
      </c>
      <c r="M228" s="56">
        <v>6</v>
      </c>
      <c r="N228" s="57">
        <v>2</v>
      </c>
      <c r="O228" s="58">
        <v>14129</v>
      </c>
      <c r="P228" s="59">
        <v>108</v>
      </c>
      <c r="Q228" s="59">
        <v>62</v>
      </c>
      <c r="R228" s="66">
        <v>4371</v>
      </c>
      <c r="S228" s="56">
        <v>521</v>
      </c>
      <c r="T228" s="57">
        <v>77</v>
      </c>
      <c r="U228" s="52">
        <v>1561</v>
      </c>
      <c r="V228" s="53">
        <v>0</v>
      </c>
      <c r="W228" s="54">
        <v>0</v>
      </c>
      <c r="X228" s="55">
        <v>9211</v>
      </c>
      <c r="Y228" s="56">
        <v>5</v>
      </c>
      <c r="Z228" s="57">
        <v>2</v>
      </c>
      <c r="AA228" s="58">
        <v>7334</v>
      </c>
      <c r="AB228" s="59">
        <v>82</v>
      </c>
      <c r="AC228" s="60">
        <v>48</v>
      </c>
      <c r="AD228" s="55">
        <v>2202</v>
      </c>
      <c r="AE228" s="56">
        <v>306</v>
      </c>
      <c r="AF228" s="57">
        <v>53</v>
      </c>
      <c r="AG228" s="52">
        <v>1302</v>
      </c>
      <c r="AH228" s="53">
        <v>0</v>
      </c>
      <c r="AI228" s="54">
        <v>0</v>
      </c>
      <c r="AJ228" s="55">
        <v>7144</v>
      </c>
      <c r="AK228" s="56">
        <v>1</v>
      </c>
      <c r="AL228" s="57">
        <v>0</v>
      </c>
      <c r="AM228" s="58">
        <v>6271</v>
      </c>
      <c r="AN228" s="59">
        <v>26</v>
      </c>
      <c r="AO228" s="60">
        <v>14</v>
      </c>
      <c r="AP228" s="55">
        <v>2028</v>
      </c>
      <c r="AQ228" s="56">
        <v>215</v>
      </c>
      <c r="AR228" s="57">
        <v>24</v>
      </c>
      <c r="AS228" s="51">
        <v>1792030</v>
      </c>
      <c r="AT228" s="51">
        <v>72999</v>
      </c>
      <c r="AU228" s="51">
        <v>0</v>
      </c>
      <c r="AV228" s="51"/>
      <c r="AW228" s="51"/>
      <c r="AX228" s="51"/>
      <c r="AY228" s="51" t="str">
        <f t="shared" si="8"/>
        <v>2020-W44</v>
      </c>
      <c r="AZ228" s="61">
        <f t="shared" si="9"/>
        <v>7</v>
      </c>
      <c r="BA228" s="61">
        <v>291</v>
      </c>
      <c r="BB228" s="134">
        <v>965</v>
      </c>
      <c r="BD228" s="49">
        <v>395</v>
      </c>
      <c r="BE228" s="48">
        <v>14</v>
      </c>
      <c r="BI228" s="50">
        <f>(S228-S221)/(F228-F221)</f>
        <v>0.78688524590163933</v>
      </c>
      <c r="BJ228" s="38">
        <f>SUM(E222:E228)*1000000/10718565</f>
        <v>5.6910603238399915</v>
      </c>
      <c r="BK228" s="50">
        <f>(D228-D221)/(AS228+AT228-AS221-AT221)</f>
        <v>6.9506665022673414E-2</v>
      </c>
      <c r="BL228" s="97">
        <f>(I228-I221)/(I228+L228+O228+R228-I221-L221-O221-R221)</f>
        <v>8.0745988747655761E-2</v>
      </c>
      <c r="BM228" s="97">
        <f>(L228-L221)/(I228+L228+O228+R228-I221-L221-O221-R221)</f>
        <v>0.46540946030423003</v>
      </c>
      <c r="BN228" s="97">
        <f>(O228-O221)/(I228+L228+O228+R228-I221-L221-O221-R221)</f>
        <v>0.36070014586372162</v>
      </c>
      <c r="BO228" s="97">
        <f>(R228-R221)/(I228+L228+O228+R228-I221-L221-O221-R221)</f>
        <v>9.3144405084392576E-2</v>
      </c>
      <c r="BP228" s="97">
        <f>AVERAGE(K222:K228)/AVERAGE(G222:G228)</f>
        <v>0</v>
      </c>
      <c r="BQ228" s="97">
        <f>AVERAGE(N222:N228)/AVERAGE(G222:G228)</f>
        <v>1.7031630170316302E-2</v>
      </c>
      <c r="BR228" s="97">
        <f>AVERAGE(Q222:Q228)/AVERAGE(G222:G228)</f>
        <v>0.44525547445255476</v>
      </c>
      <c r="BS228" s="97">
        <f>AVERAGE(T222:T228)/AVERAGE(G222:G228)</f>
        <v>0.54014598540145986</v>
      </c>
      <c r="BT228" s="97">
        <f>(J228-J221)/(J228+M228+P228+S228-S221-P221-M221-J221)</f>
        <v>0</v>
      </c>
      <c r="BU228" s="97">
        <f>(M228-M221)/(J228+M228+P228+S228-S221-P221-M221-J221)</f>
        <v>0</v>
      </c>
      <c r="BV228" s="97">
        <f>(P228-P221)/(J228+M228+P228+S228-S221-P221-M221-J221)</f>
        <v>0.21311475409836064</v>
      </c>
      <c r="BW228" s="97">
        <f>(S228-S221)/(J228+M228+P228+S228-S221-P221-M221-J221)</f>
        <v>0.78688524590163933</v>
      </c>
      <c r="BX228" s="48">
        <f>SUM(BB222:BB228)</f>
        <v>965</v>
      </c>
      <c r="BY228" s="38">
        <f>F228-F221</f>
        <v>61</v>
      </c>
      <c r="BZ228" s="50">
        <f>BY228/BX221</f>
        <v>0.10338983050847457</v>
      </c>
    </row>
    <row r="229" spans="1:78" x14ac:dyDescent="0.3">
      <c r="A229" s="93">
        <v>44137</v>
      </c>
      <c r="B229" s="62">
        <v>1152</v>
      </c>
      <c r="C229" s="62">
        <v>33</v>
      </c>
      <c r="D229" s="62">
        <v>42080</v>
      </c>
      <c r="E229" s="62">
        <v>7</v>
      </c>
      <c r="F229" s="62">
        <v>642</v>
      </c>
      <c r="G229" s="65">
        <v>153</v>
      </c>
      <c r="H229" s="99"/>
      <c r="I229" s="63">
        <v>3088</v>
      </c>
      <c r="J229" s="62">
        <v>0</v>
      </c>
      <c r="K229" s="64">
        <v>0</v>
      </c>
      <c r="L229" s="63">
        <v>17586</v>
      </c>
      <c r="M229" s="62">
        <v>6</v>
      </c>
      <c r="N229" s="64">
        <v>3</v>
      </c>
      <c r="O229" s="63">
        <v>14510</v>
      </c>
      <c r="P229" s="62">
        <v>110</v>
      </c>
      <c r="Q229" s="64">
        <v>66</v>
      </c>
      <c r="R229" s="63">
        <v>4533</v>
      </c>
      <c r="S229" s="62">
        <v>526</v>
      </c>
      <c r="T229" s="64">
        <v>84</v>
      </c>
      <c r="U229" s="63">
        <v>1611</v>
      </c>
      <c r="V229" s="62">
        <v>0</v>
      </c>
      <c r="W229" s="64">
        <v>0</v>
      </c>
      <c r="X229" s="63">
        <v>9479</v>
      </c>
      <c r="Y229" s="62">
        <v>5</v>
      </c>
      <c r="Z229" s="64">
        <v>3</v>
      </c>
      <c r="AA229" s="63">
        <v>7516</v>
      </c>
      <c r="AB229" s="62">
        <v>82</v>
      </c>
      <c r="AC229" s="64">
        <v>53</v>
      </c>
      <c r="AD229" s="63">
        <v>2277</v>
      </c>
      <c r="AE229" s="62">
        <v>306</v>
      </c>
      <c r="AF229" s="64">
        <v>62</v>
      </c>
      <c r="AG229" s="63">
        <v>1343</v>
      </c>
      <c r="AH229" s="62">
        <v>0</v>
      </c>
      <c r="AI229" s="64">
        <v>0</v>
      </c>
      <c r="AJ229" s="63">
        <v>7372</v>
      </c>
      <c r="AK229" s="62">
        <v>1</v>
      </c>
      <c r="AL229" s="64">
        <v>0</v>
      </c>
      <c r="AM229" s="63">
        <v>6470</v>
      </c>
      <c r="AN229" s="62">
        <v>28</v>
      </c>
      <c r="AO229" s="64">
        <v>13</v>
      </c>
      <c r="AP229" s="63">
        <v>2115</v>
      </c>
      <c r="AQ229" s="62">
        <v>220</v>
      </c>
      <c r="AR229" s="64">
        <v>22</v>
      </c>
      <c r="AS229" s="62">
        <v>1804016</v>
      </c>
      <c r="AT229" s="62">
        <v>74518</v>
      </c>
      <c r="AU229" s="62">
        <v>4</v>
      </c>
      <c r="AV229" s="62"/>
      <c r="AW229" s="62"/>
      <c r="AX229" s="62"/>
      <c r="AY229" s="62" t="str">
        <f t="shared" si="8"/>
        <v>2020-W45</v>
      </c>
      <c r="AZ229" s="65">
        <f t="shared" si="9"/>
        <v>1</v>
      </c>
      <c r="BA229" s="65">
        <v>294</v>
      </c>
      <c r="BB229" s="99"/>
      <c r="BC229" s="65"/>
      <c r="BD229" s="65">
        <v>850</v>
      </c>
      <c r="BE229" s="65">
        <v>14</v>
      </c>
      <c r="BF229" s="99"/>
      <c r="BG229" s="99"/>
      <c r="BH229" s="65"/>
      <c r="BI229" s="65"/>
      <c r="BJ229" s="65"/>
      <c r="BK229" s="65"/>
      <c r="BL229" s="65"/>
      <c r="BM229" s="65"/>
      <c r="BN229" s="65"/>
      <c r="BO229" s="65"/>
    </row>
    <row r="230" spans="1:78" x14ac:dyDescent="0.3">
      <c r="A230" s="37">
        <v>44138</v>
      </c>
      <c r="B230" s="38">
        <v>2166</v>
      </c>
      <c r="C230" s="38">
        <v>40</v>
      </c>
      <c r="D230" s="38">
        <v>44246</v>
      </c>
      <c r="E230" s="38">
        <v>13</v>
      </c>
      <c r="F230" s="38">
        <v>655</v>
      </c>
      <c r="G230" s="48">
        <v>169</v>
      </c>
      <c r="I230" s="39">
        <v>3254</v>
      </c>
      <c r="J230" s="40">
        <v>0</v>
      </c>
      <c r="K230" s="41">
        <v>0</v>
      </c>
      <c r="L230" s="42">
        <v>18565</v>
      </c>
      <c r="M230" s="43">
        <v>6</v>
      </c>
      <c r="N230" s="44">
        <v>3</v>
      </c>
      <c r="O230" s="45">
        <v>15361</v>
      </c>
      <c r="P230" s="46">
        <v>110</v>
      </c>
      <c r="Q230" s="47">
        <v>75</v>
      </c>
      <c r="R230" s="42">
        <v>4719</v>
      </c>
      <c r="S230" s="43">
        <v>539</v>
      </c>
      <c r="T230" s="44">
        <v>91</v>
      </c>
      <c r="U230" s="39">
        <v>1767</v>
      </c>
      <c r="V230" s="40">
        <v>0</v>
      </c>
      <c r="W230" s="41">
        <v>0</v>
      </c>
      <c r="X230" s="42">
        <v>10385</v>
      </c>
      <c r="Y230" s="43">
        <v>5</v>
      </c>
      <c r="Z230" s="44">
        <v>3</v>
      </c>
      <c r="AA230" s="45">
        <v>8206</v>
      </c>
      <c r="AB230" s="46">
        <v>82</v>
      </c>
      <c r="AC230" s="47">
        <v>61</v>
      </c>
      <c r="AD230" s="42">
        <v>2459</v>
      </c>
      <c r="AE230" s="43">
        <v>313</v>
      </c>
      <c r="AF230" s="44">
        <v>68</v>
      </c>
      <c r="AG230" s="39">
        <v>1486</v>
      </c>
      <c r="AH230" s="40">
        <v>0</v>
      </c>
      <c r="AI230" s="41">
        <v>0</v>
      </c>
      <c r="AJ230" s="42">
        <v>8171</v>
      </c>
      <c r="AK230" s="43">
        <v>1</v>
      </c>
      <c r="AL230" s="44">
        <v>0</v>
      </c>
      <c r="AM230" s="45">
        <v>7150</v>
      </c>
      <c r="AN230" s="46">
        <v>28</v>
      </c>
      <c r="AO230" s="47">
        <v>14</v>
      </c>
      <c r="AP230" s="42">
        <v>2260</v>
      </c>
      <c r="AQ230" s="43">
        <v>226</v>
      </c>
      <c r="AR230" s="44">
        <v>23</v>
      </c>
      <c r="AS230" s="38">
        <v>1829091</v>
      </c>
      <c r="AT230" s="38">
        <v>77431</v>
      </c>
      <c r="AU230" s="38">
        <v>4</v>
      </c>
      <c r="AY230" s="38" t="str">
        <f t="shared" si="8"/>
        <v>2020-W45</v>
      </c>
      <c r="AZ230" s="48">
        <f t="shared" si="9"/>
        <v>2</v>
      </c>
      <c r="BA230" s="48">
        <v>300</v>
      </c>
    </row>
    <row r="231" spans="1:78" x14ac:dyDescent="0.3">
      <c r="A231" s="37">
        <v>44139</v>
      </c>
      <c r="B231" s="38">
        <v>2646</v>
      </c>
      <c r="C231" s="38">
        <v>42</v>
      </c>
      <c r="D231" s="38">
        <v>46892</v>
      </c>
      <c r="E231" s="38">
        <v>18</v>
      </c>
      <c r="F231" s="38">
        <v>673</v>
      </c>
      <c r="G231" s="48">
        <v>179</v>
      </c>
      <c r="I231" s="39">
        <v>3490</v>
      </c>
      <c r="J231" s="40">
        <v>0</v>
      </c>
      <c r="K231" s="41">
        <v>0</v>
      </c>
      <c r="L231" s="42">
        <v>19641</v>
      </c>
      <c r="M231" s="43">
        <v>6</v>
      </c>
      <c r="N231" s="44">
        <v>3</v>
      </c>
      <c r="O231" s="45">
        <v>16324</v>
      </c>
      <c r="P231" s="46">
        <v>112</v>
      </c>
      <c r="Q231" s="47">
        <v>74</v>
      </c>
      <c r="R231" s="42">
        <v>4979</v>
      </c>
      <c r="S231" s="43">
        <v>555</v>
      </c>
      <c r="T231" s="44">
        <v>102</v>
      </c>
      <c r="U231" s="39">
        <v>1895</v>
      </c>
      <c r="V231" s="40">
        <v>0</v>
      </c>
      <c r="W231" s="41">
        <v>0</v>
      </c>
      <c r="X231" s="42">
        <v>10960</v>
      </c>
      <c r="Y231" s="43">
        <v>5</v>
      </c>
      <c r="Z231" s="44">
        <v>3</v>
      </c>
      <c r="AA231" s="45">
        <v>8700</v>
      </c>
      <c r="AB231" s="46">
        <v>84</v>
      </c>
      <c r="AC231" s="47">
        <v>59</v>
      </c>
      <c r="AD231" s="42">
        <v>2598</v>
      </c>
      <c r="AE231" s="43">
        <v>325</v>
      </c>
      <c r="AF231" s="44">
        <v>76</v>
      </c>
      <c r="AG231" s="39">
        <v>1593</v>
      </c>
      <c r="AH231" s="40">
        <v>0</v>
      </c>
      <c r="AI231" s="41">
        <v>0</v>
      </c>
      <c r="AJ231" s="42">
        <v>8670</v>
      </c>
      <c r="AK231" s="43">
        <v>1</v>
      </c>
      <c r="AL231" s="44">
        <v>0</v>
      </c>
      <c r="AM231" s="45">
        <v>7616</v>
      </c>
      <c r="AN231" s="46">
        <v>28</v>
      </c>
      <c r="AO231" s="47">
        <v>15</v>
      </c>
      <c r="AP231" s="42">
        <v>2381</v>
      </c>
      <c r="AQ231" s="43">
        <v>230</v>
      </c>
      <c r="AR231" s="44">
        <v>26</v>
      </c>
      <c r="AS231" s="38">
        <v>1853295</v>
      </c>
      <c r="AT231" s="38">
        <v>80515</v>
      </c>
      <c r="AU231" s="38">
        <v>0</v>
      </c>
      <c r="AY231" s="38" t="str">
        <f t="shared" si="8"/>
        <v>2020-W45</v>
      </c>
      <c r="AZ231" s="48">
        <f t="shared" si="9"/>
        <v>3</v>
      </c>
      <c r="BA231" s="48">
        <v>305</v>
      </c>
    </row>
    <row r="232" spans="1:78" x14ac:dyDescent="0.3">
      <c r="A232" s="37">
        <v>44140</v>
      </c>
      <c r="B232" s="38">
        <v>2917</v>
      </c>
      <c r="C232" s="38">
        <v>27</v>
      </c>
      <c r="D232" s="38">
        <v>49807</v>
      </c>
      <c r="E232" s="38">
        <v>28</v>
      </c>
      <c r="F232" s="38">
        <v>702</v>
      </c>
      <c r="G232" s="48">
        <v>187</v>
      </c>
      <c r="I232" s="39">
        <v>3778</v>
      </c>
      <c r="J232" s="40">
        <v>0</v>
      </c>
      <c r="K232" s="41">
        <v>0</v>
      </c>
      <c r="L232" s="42">
        <v>20777</v>
      </c>
      <c r="M232" s="43">
        <v>6</v>
      </c>
      <c r="N232" s="44">
        <v>3</v>
      </c>
      <c r="O232" s="45">
        <v>17388</v>
      </c>
      <c r="P232" s="46">
        <v>119</v>
      </c>
      <c r="Q232" s="47">
        <v>79</v>
      </c>
      <c r="R232" s="42">
        <v>5290</v>
      </c>
      <c r="S232" s="43">
        <v>577</v>
      </c>
      <c r="T232" s="44">
        <v>105</v>
      </c>
      <c r="U232" s="39">
        <v>2040</v>
      </c>
      <c r="V232" s="40">
        <v>0</v>
      </c>
      <c r="W232" s="41">
        <v>0</v>
      </c>
      <c r="X232" s="42">
        <v>11562</v>
      </c>
      <c r="Y232" s="43">
        <v>5</v>
      </c>
      <c r="Z232" s="44">
        <v>3</v>
      </c>
      <c r="AA232" s="45">
        <v>9249</v>
      </c>
      <c r="AB232" s="46">
        <v>88</v>
      </c>
      <c r="AC232" s="47">
        <v>62</v>
      </c>
      <c r="AD232" s="42">
        <v>2757</v>
      </c>
      <c r="AE232" s="43">
        <v>334</v>
      </c>
      <c r="AF232" s="44">
        <v>80</v>
      </c>
      <c r="AG232" s="39">
        <v>1736</v>
      </c>
      <c r="AH232" s="40">
        <v>0</v>
      </c>
      <c r="AI232" s="41">
        <v>0</v>
      </c>
      <c r="AJ232" s="42">
        <v>9197</v>
      </c>
      <c r="AK232" s="43">
        <v>1</v>
      </c>
      <c r="AL232" s="44">
        <v>0</v>
      </c>
      <c r="AM232" s="45">
        <v>8121</v>
      </c>
      <c r="AN232" s="46">
        <v>31</v>
      </c>
      <c r="AO232" s="47">
        <v>17</v>
      </c>
      <c r="AP232" s="42">
        <v>2533</v>
      </c>
      <c r="AQ232" s="43">
        <v>243</v>
      </c>
      <c r="AR232" s="44">
        <v>25</v>
      </c>
      <c r="AS232" s="38">
        <v>1876471</v>
      </c>
      <c r="AT232" s="38">
        <v>83567</v>
      </c>
      <c r="AU232" s="38">
        <v>5</v>
      </c>
      <c r="AY232" s="38" t="str">
        <f t="shared" si="8"/>
        <v>2020-W45</v>
      </c>
      <c r="AZ232" s="48">
        <f t="shared" si="9"/>
        <v>4</v>
      </c>
      <c r="BA232" s="48">
        <v>310</v>
      </c>
      <c r="BD232" s="49">
        <v>676</v>
      </c>
      <c r="BE232" s="48">
        <v>12</v>
      </c>
    </row>
    <row r="233" spans="1:78" x14ac:dyDescent="0.3">
      <c r="A233" s="37">
        <v>44141</v>
      </c>
      <c r="B233" s="38">
        <v>2448</v>
      </c>
      <c r="C233" s="38">
        <v>63</v>
      </c>
      <c r="D233" s="38">
        <v>52254</v>
      </c>
      <c r="E233" s="38">
        <v>14</v>
      </c>
      <c r="F233" s="38">
        <v>715</v>
      </c>
      <c r="G233" s="48">
        <v>196</v>
      </c>
      <c r="I233" s="39">
        <v>3971</v>
      </c>
      <c r="J233" s="40">
        <v>0</v>
      </c>
      <c r="K233" s="41">
        <v>0</v>
      </c>
      <c r="L233" s="42">
        <v>21789</v>
      </c>
      <c r="M233" s="43">
        <v>6</v>
      </c>
      <c r="N233" s="44">
        <v>3</v>
      </c>
      <c r="O233" s="45">
        <v>18271</v>
      </c>
      <c r="P233" s="46">
        <v>119</v>
      </c>
      <c r="Q233" s="47">
        <v>83</v>
      </c>
      <c r="R233" s="42">
        <v>5597</v>
      </c>
      <c r="S233" s="43">
        <v>590</v>
      </c>
      <c r="T233" s="44">
        <v>110</v>
      </c>
      <c r="U233" s="39">
        <v>2147</v>
      </c>
      <c r="V233" s="40">
        <v>0</v>
      </c>
      <c r="W233" s="41">
        <v>0</v>
      </c>
      <c r="X233" s="42">
        <v>12114</v>
      </c>
      <c r="Y233" s="43">
        <v>5</v>
      </c>
      <c r="Z233" s="44">
        <v>3</v>
      </c>
      <c r="AA233" s="45">
        <v>9678</v>
      </c>
      <c r="AB233" s="46">
        <v>88</v>
      </c>
      <c r="AC233" s="47">
        <v>67</v>
      </c>
      <c r="AD233" s="42">
        <v>2916</v>
      </c>
      <c r="AE233" s="43">
        <v>343</v>
      </c>
      <c r="AF233" s="44">
        <v>82</v>
      </c>
      <c r="AG233" s="39">
        <v>1822</v>
      </c>
      <c r="AH233" s="40">
        <v>0</v>
      </c>
      <c r="AI233" s="41">
        <v>0</v>
      </c>
      <c r="AJ233" s="42">
        <v>9652</v>
      </c>
      <c r="AK233" s="43">
        <v>1</v>
      </c>
      <c r="AL233" s="44">
        <v>0</v>
      </c>
      <c r="AM233" s="45">
        <v>8563</v>
      </c>
      <c r="AN233" s="46">
        <v>31</v>
      </c>
      <c r="AO233" s="47">
        <v>16</v>
      </c>
      <c r="AP233" s="42">
        <v>2679</v>
      </c>
      <c r="AQ233" s="43">
        <v>247</v>
      </c>
      <c r="AR233" s="44">
        <v>28</v>
      </c>
      <c r="AS233" s="38">
        <v>1902458</v>
      </c>
      <c r="AT233" s="38">
        <v>87170</v>
      </c>
      <c r="AU233" s="38">
        <v>3</v>
      </c>
      <c r="AY233" s="38" t="str">
        <f t="shared" si="8"/>
        <v>2020-W45</v>
      </c>
      <c r="AZ233" s="48">
        <f t="shared" si="9"/>
        <v>5</v>
      </c>
      <c r="BA233" s="48">
        <v>315</v>
      </c>
    </row>
    <row r="234" spans="1:78" x14ac:dyDescent="0.3">
      <c r="A234" s="37">
        <v>44142</v>
      </c>
      <c r="B234" s="38">
        <v>2556</v>
      </c>
      <c r="C234" s="38">
        <v>15</v>
      </c>
      <c r="D234" s="38">
        <v>54809</v>
      </c>
      <c r="E234" s="38">
        <v>34</v>
      </c>
      <c r="F234" s="38">
        <v>749</v>
      </c>
      <c r="G234" s="48">
        <v>207</v>
      </c>
      <c r="I234" s="39">
        <v>4189</v>
      </c>
      <c r="J234" s="40">
        <v>0</v>
      </c>
      <c r="K234" s="41">
        <v>0</v>
      </c>
      <c r="L234" s="42">
        <v>22793</v>
      </c>
      <c r="M234" s="43">
        <v>6</v>
      </c>
      <c r="N234" s="44">
        <v>3</v>
      </c>
      <c r="O234" s="45">
        <v>19225</v>
      </c>
      <c r="P234" s="46">
        <v>121</v>
      </c>
      <c r="Q234" s="47">
        <v>88</v>
      </c>
      <c r="R234" s="42">
        <v>5874</v>
      </c>
      <c r="S234" s="43">
        <v>621</v>
      </c>
      <c r="T234" s="44">
        <v>116</v>
      </c>
      <c r="U234" s="39">
        <v>2257</v>
      </c>
      <c r="V234" s="40">
        <v>0</v>
      </c>
      <c r="W234" s="41">
        <v>0</v>
      </c>
      <c r="X234" s="42">
        <v>12653</v>
      </c>
      <c r="Y234" s="43">
        <v>5</v>
      </c>
      <c r="Z234" s="44">
        <v>3</v>
      </c>
      <c r="AA234" s="45">
        <v>10167</v>
      </c>
      <c r="AB234" s="46">
        <v>90</v>
      </c>
      <c r="AC234" s="47">
        <v>71</v>
      </c>
      <c r="AD234" s="42">
        <v>3055</v>
      </c>
      <c r="AE234" s="43">
        <v>358</v>
      </c>
      <c r="AF234" s="44">
        <v>89</v>
      </c>
      <c r="AG234" s="39">
        <v>1929</v>
      </c>
      <c r="AH234" s="40">
        <v>0</v>
      </c>
      <c r="AI234" s="41">
        <v>0</v>
      </c>
      <c r="AJ234" s="42">
        <v>10116</v>
      </c>
      <c r="AK234" s="43">
        <v>1</v>
      </c>
      <c r="AL234" s="44">
        <v>0</v>
      </c>
      <c r="AM234" s="45">
        <v>9026</v>
      </c>
      <c r="AN234" s="46">
        <v>31</v>
      </c>
      <c r="AO234" s="47">
        <v>17</v>
      </c>
      <c r="AP234" s="42">
        <v>2817</v>
      </c>
      <c r="AQ234" s="43">
        <v>263</v>
      </c>
      <c r="AR234" s="44">
        <v>27</v>
      </c>
      <c r="AS234" s="38">
        <v>1926544</v>
      </c>
      <c r="AT234" s="38">
        <v>90967</v>
      </c>
      <c r="AU234" s="38">
        <v>2</v>
      </c>
      <c r="AY234" s="38" t="str">
        <f t="shared" si="8"/>
        <v>2020-W45</v>
      </c>
      <c r="AZ234" s="48">
        <f t="shared" si="9"/>
        <v>6</v>
      </c>
      <c r="BA234" s="48">
        <v>315</v>
      </c>
      <c r="BD234" s="49">
        <v>1658</v>
      </c>
      <c r="BE234" s="48">
        <v>94</v>
      </c>
    </row>
    <row r="235" spans="1:78" ht="12.5" thickBot="1" x14ac:dyDescent="0.35">
      <c r="A235" s="37">
        <v>44143</v>
      </c>
      <c r="B235" s="51">
        <v>1914</v>
      </c>
      <c r="C235" s="51">
        <v>39</v>
      </c>
      <c r="D235" s="51">
        <v>56698</v>
      </c>
      <c r="E235" s="51">
        <v>35</v>
      </c>
      <c r="F235" s="51">
        <v>784</v>
      </c>
      <c r="G235" s="61">
        <v>228</v>
      </c>
      <c r="H235" s="134"/>
      <c r="I235" s="52">
        <v>4317</v>
      </c>
      <c r="J235" s="53">
        <v>0</v>
      </c>
      <c r="K235" s="54">
        <v>0</v>
      </c>
      <c r="L235" s="55">
        <v>23491</v>
      </c>
      <c r="M235" s="56">
        <v>6</v>
      </c>
      <c r="N235" s="57">
        <v>5</v>
      </c>
      <c r="O235" s="58">
        <v>19988</v>
      </c>
      <c r="P235" s="59">
        <v>123</v>
      </c>
      <c r="Q235" s="59">
        <v>95</v>
      </c>
      <c r="R235" s="66">
        <v>6117</v>
      </c>
      <c r="S235" s="56">
        <v>654</v>
      </c>
      <c r="T235" s="57">
        <v>128</v>
      </c>
      <c r="U235" s="52">
        <v>2314</v>
      </c>
      <c r="V235" s="53">
        <v>0</v>
      </c>
      <c r="W235" s="54">
        <v>0</v>
      </c>
      <c r="X235" s="55">
        <v>13030</v>
      </c>
      <c r="Y235" s="56">
        <v>5</v>
      </c>
      <c r="Z235" s="57">
        <v>5</v>
      </c>
      <c r="AA235" s="58">
        <v>10532</v>
      </c>
      <c r="AB235" s="59">
        <v>91</v>
      </c>
      <c r="AC235" s="60">
        <v>74</v>
      </c>
      <c r="AD235" s="55">
        <v>3166</v>
      </c>
      <c r="AE235" s="56">
        <v>374</v>
      </c>
      <c r="AF235" s="57">
        <v>93</v>
      </c>
      <c r="AG235" s="52">
        <v>2000</v>
      </c>
      <c r="AH235" s="53">
        <v>0</v>
      </c>
      <c r="AI235" s="54">
        <v>0</v>
      </c>
      <c r="AJ235" s="55">
        <v>10419</v>
      </c>
      <c r="AK235" s="56">
        <v>1</v>
      </c>
      <c r="AL235" s="57">
        <v>0</v>
      </c>
      <c r="AM235" s="58">
        <v>9404</v>
      </c>
      <c r="AN235" s="59">
        <v>32</v>
      </c>
      <c r="AO235" s="60">
        <v>21</v>
      </c>
      <c r="AP235" s="55">
        <v>2947</v>
      </c>
      <c r="AQ235" s="56">
        <v>280</v>
      </c>
      <c r="AR235" s="57">
        <v>34</v>
      </c>
      <c r="AS235" s="51">
        <v>1941656</v>
      </c>
      <c r="AT235" s="51">
        <v>91989</v>
      </c>
      <c r="AU235" s="51">
        <v>3</v>
      </c>
      <c r="AV235" s="51"/>
      <c r="AW235" s="51"/>
      <c r="AX235" s="51"/>
      <c r="AY235" s="51" t="str">
        <f t="shared" si="8"/>
        <v>2020-W45</v>
      </c>
      <c r="AZ235" s="61">
        <f t="shared" si="9"/>
        <v>7</v>
      </c>
      <c r="BA235" s="61">
        <v>323</v>
      </c>
      <c r="BB235" s="134">
        <v>1911</v>
      </c>
      <c r="BI235" s="50">
        <f>(S235-S228)/(F235-F228)</f>
        <v>0.89261744966442957</v>
      </c>
      <c r="BJ235" s="38">
        <f>SUM(E229:E235)*1000000/10718565</f>
        <v>13.901114561510798</v>
      </c>
      <c r="BK235" s="50">
        <f>(D235-D228)/(AS235+AT235-AS228-AT228)</f>
        <v>9.3520187882525974E-2</v>
      </c>
      <c r="BL235" s="97">
        <f>(I235-I228)/(I235+L235+O235+R235-I228-L228-O228-R228)</f>
        <v>8.6128148244812741E-2</v>
      </c>
      <c r="BM235" s="97">
        <f>(L235-L228)/(I235+L235+O235+R235-I228-L228-O228-R228)</f>
        <v>0.4176562703901866</v>
      </c>
      <c r="BN235" s="97">
        <f>(O235-O228)/(I235+L235+O235+R235-I228-L228-O228-R228)</f>
        <v>0.38229153073208927</v>
      </c>
      <c r="BO235" s="97">
        <f>(R235-R228)/(I235+L235+O235+R235-I228-L228-O228-R228)</f>
        <v>0.11392405063291139</v>
      </c>
      <c r="BP235" s="97">
        <f>AVERAGE(K229:K235)/AVERAGE(G229:G235)</f>
        <v>0</v>
      </c>
      <c r="BQ235" s="97">
        <f>AVERAGE(N229:N235)/AVERAGE(G229:G235)</f>
        <v>1.7437452615617893E-2</v>
      </c>
      <c r="BR235" s="97">
        <f>AVERAGE(Q229:Q235)/AVERAGE(G229:G235)</f>
        <v>0.42456406368460958</v>
      </c>
      <c r="BS235" s="97">
        <f>AVERAGE(T229:T235)/AVERAGE(G229:G235)</f>
        <v>0.55799848369977256</v>
      </c>
      <c r="BT235" s="97">
        <f>(J235-J228)/(J235+M235+P235+S235-S228-P228-M228-J228)</f>
        <v>0</v>
      </c>
      <c r="BU235" s="97">
        <f>(M235-M228)/(J235+M235+P235+S235-S228-P228-M228-J228)</f>
        <v>0</v>
      </c>
      <c r="BV235" s="97">
        <f>(P235-P228)/(J235+M235+P235+S235-S228-P228-M228-J228)</f>
        <v>0.10135135135135136</v>
      </c>
      <c r="BW235" s="97">
        <f>(S235-S228)/(J235+M235+P235+S235-S228-P228-M228-J228)</f>
        <v>0.89864864864864868</v>
      </c>
      <c r="BX235" s="48">
        <f>SUM(BB229:BB235)</f>
        <v>1911</v>
      </c>
      <c r="BY235" s="38">
        <f>F235-F228</f>
        <v>149</v>
      </c>
      <c r="BZ235" s="50">
        <f>BY235/BX228</f>
        <v>0.15440414507772021</v>
      </c>
    </row>
    <row r="236" spans="1:78" x14ac:dyDescent="0.3">
      <c r="A236" s="93">
        <v>44144</v>
      </c>
      <c r="B236" s="62">
        <v>1490</v>
      </c>
      <c r="C236" s="62">
        <v>25</v>
      </c>
      <c r="D236" s="62">
        <v>58187</v>
      </c>
      <c r="E236" s="62">
        <v>41</v>
      </c>
      <c r="F236" s="62">
        <v>825</v>
      </c>
      <c r="G236" s="65">
        <v>239</v>
      </c>
      <c r="H236" s="99"/>
      <c r="I236" s="63">
        <v>4434</v>
      </c>
      <c r="J236" s="62">
        <v>0</v>
      </c>
      <c r="K236" s="64">
        <v>0</v>
      </c>
      <c r="L236" s="63">
        <v>24065</v>
      </c>
      <c r="M236" s="62">
        <v>6</v>
      </c>
      <c r="N236" s="64">
        <v>5</v>
      </c>
      <c r="O236" s="63">
        <v>20568</v>
      </c>
      <c r="P236" s="62">
        <v>131</v>
      </c>
      <c r="Q236" s="64">
        <v>103</v>
      </c>
      <c r="R236" s="63">
        <v>6315</v>
      </c>
      <c r="S236" s="62">
        <v>688</v>
      </c>
      <c r="T236" s="64">
        <v>131</v>
      </c>
      <c r="U236" s="63">
        <v>2366</v>
      </c>
      <c r="V236" s="62">
        <v>0</v>
      </c>
      <c r="W236" s="64">
        <v>0</v>
      </c>
      <c r="X236" s="63">
        <v>13389</v>
      </c>
      <c r="Y236" s="62">
        <v>5</v>
      </c>
      <c r="Z236" s="64">
        <v>5</v>
      </c>
      <c r="AA236" s="63">
        <v>10845</v>
      </c>
      <c r="AB236" s="62">
        <v>94</v>
      </c>
      <c r="AC236" s="64">
        <v>82</v>
      </c>
      <c r="AD236" s="63">
        <v>3280</v>
      </c>
      <c r="AE236" s="62">
        <v>394</v>
      </c>
      <c r="AF236" s="64">
        <v>94</v>
      </c>
      <c r="AG236" s="63">
        <v>2065</v>
      </c>
      <c r="AH236" s="62">
        <v>0</v>
      </c>
      <c r="AI236" s="64">
        <v>0</v>
      </c>
      <c r="AJ236" s="63">
        <v>10633</v>
      </c>
      <c r="AK236" s="62">
        <v>1</v>
      </c>
      <c r="AL236" s="64">
        <v>0</v>
      </c>
      <c r="AM236" s="63">
        <v>9671</v>
      </c>
      <c r="AN236" s="62">
        <v>37</v>
      </c>
      <c r="AO236" s="64">
        <v>21</v>
      </c>
      <c r="AP236" s="63">
        <v>3031</v>
      </c>
      <c r="AQ236" s="62">
        <v>294</v>
      </c>
      <c r="AR236" s="64">
        <v>37</v>
      </c>
      <c r="AS236" s="62">
        <v>1952343</v>
      </c>
      <c r="AT236" s="62">
        <v>92623</v>
      </c>
      <c r="AU236" s="62">
        <v>2</v>
      </c>
      <c r="AV236" s="62"/>
      <c r="AW236" s="62"/>
      <c r="AX236" s="62"/>
      <c r="AY236" s="62" t="str">
        <f t="shared" si="8"/>
        <v>2020-W46</v>
      </c>
      <c r="AZ236" s="65">
        <f t="shared" si="9"/>
        <v>1</v>
      </c>
      <c r="BA236" s="65">
        <v>329</v>
      </c>
      <c r="BB236" s="99"/>
      <c r="BC236" s="65"/>
      <c r="BD236" s="65"/>
      <c r="BE236" s="65"/>
      <c r="BF236" s="99"/>
      <c r="BG236" s="99"/>
      <c r="BH236" s="65"/>
      <c r="BI236" s="65"/>
      <c r="BJ236" s="65"/>
      <c r="BK236" s="65"/>
      <c r="BL236" s="65"/>
      <c r="BM236" s="65"/>
      <c r="BN236" s="65"/>
      <c r="BO236" s="65"/>
    </row>
    <row r="237" spans="1:78" x14ac:dyDescent="0.3">
      <c r="A237" s="37">
        <v>44145</v>
      </c>
      <c r="B237" s="38">
        <v>2384</v>
      </c>
      <c r="C237" s="38">
        <v>50</v>
      </c>
      <c r="D237" s="38">
        <v>60570</v>
      </c>
      <c r="E237" s="38">
        <v>41</v>
      </c>
      <c r="F237" s="38">
        <v>866</v>
      </c>
      <c r="G237" s="48">
        <v>263</v>
      </c>
      <c r="I237" s="39">
        <v>4589</v>
      </c>
      <c r="J237" s="40">
        <v>0</v>
      </c>
      <c r="K237" s="41">
        <v>0</v>
      </c>
      <c r="L237" s="42">
        <v>24914</v>
      </c>
      <c r="M237" s="43">
        <v>6</v>
      </c>
      <c r="N237" s="44">
        <v>4</v>
      </c>
      <c r="O237" s="45">
        <v>21545</v>
      </c>
      <c r="P237" s="46">
        <v>138</v>
      </c>
      <c r="Q237" s="47">
        <v>111</v>
      </c>
      <c r="R237" s="42">
        <v>6652</v>
      </c>
      <c r="S237" s="43">
        <v>722</v>
      </c>
      <c r="T237" s="44">
        <v>148</v>
      </c>
      <c r="U237" s="39">
        <v>2458</v>
      </c>
      <c r="V237" s="40">
        <v>0</v>
      </c>
      <c r="W237" s="41">
        <v>0</v>
      </c>
      <c r="X237" s="42">
        <v>13863</v>
      </c>
      <c r="Y237" s="43">
        <v>5</v>
      </c>
      <c r="Z237" s="44">
        <v>4</v>
      </c>
      <c r="AA237" s="45">
        <v>11349</v>
      </c>
      <c r="AB237" s="46">
        <v>100</v>
      </c>
      <c r="AC237" s="47">
        <v>84</v>
      </c>
      <c r="AD237" s="42">
        <v>3457</v>
      </c>
      <c r="AE237" s="43">
        <v>412</v>
      </c>
      <c r="AF237" s="44">
        <v>104</v>
      </c>
      <c r="AG237" s="39">
        <v>2128</v>
      </c>
      <c r="AH237" s="40">
        <v>0</v>
      </c>
      <c r="AI237" s="41">
        <v>0</v>
      </c>
      <c r="AJ237" s="42">
        <v>11019</v>
      </c>
      <c r="AK237" s="43">
        <v>1</v>
      </c>
      <c r="AL237" s="44">
        <v>0</v>
      </c>
      <c r="AM237" s="45">
        <v>10157</v>
      </c>
      <c r="AN237" s="46">
        <v>38</v>
      </c>
      <c r="AO237" s="47">
        <v>27</v>
      </c>
      <c r="AP237" s="42">
        <v>3192</v>
      </c>
      <c r="AQ237" s="43">
        <v>310</v>
      </c>
      <c r="AR237" s="44">
        <v>44</v>
      </c>
      <c r="AS237" s="38">
        <v>1977560</v>
      </c>
      <c r="AT237" s="38">
        <v>95221</v>
      </c>
      <c r="AU237" s="38">
        <v>0</v>
      </c>
      <c r="AY237" s="38" t="str">
        <f t="shared" si="8"/>
        <v>2020-W46</v>
      </c>
      <c r="AZ237" s="48">
        <f t="shared" si="9"/>
        <v>2</v>
      </c>
      <c r="BA237" s="48">
        <v>336</v>
      </c>
    </row>
    <row r="238" spans="1:78" x14ac:dyDescent="0.3">
      <c r="A238" s="37">
        <v>44146</v>
      </c>
      <c r="B238" s="38">
        <v>2752</v>
      </c>
      <c r="C238" s="38">
        <v>39</v>
      </c>
      <c r="D238" s="38">
        <v>63321</v>
      </c>
      <c r="E238" s="38">
        <v>43</v>
      </c>
      <c r="F238" s="38">
        <v>909</v>
      </c>
      <c r="G238" s="48">
        <v>297</v>
      </c>
      <c r="I238" s="39">
        <v>4738</v>
      </c>
      <c r="J238" s="40">
        <v>0</v>
      </c>
      <c r="K238" s="41">
        <v>0</v>
      </c>
      <c r="L238" s="42">
        <v>25936</v>
      </c>
      <c r="M238" s="43">
        <v>6</v>
      </c>
      <c r="N238" s="44">
        <v>7</v>
      </c>
      <c r="O238" s="45">
        <v>22701</v>
      </c>
      <c r="P238" s="46">
        <v>143</v>
      </c>
      <c r="Q238" s="47">
        <v>130</v>
      </c>
      <c r="R238" s="42">
        <v>7020</v>
      </c>
      <c r="S238" s="43">
        <v>760</v>
      </c>
      <c r="T238" s="44">
        <v>160</v>
      </c>
      <c r="U238" s="39">
        <v>2535</v>
      </c>
      <c r="V238" s="40">
        <v>0</v>
      </c>
      <c r="W238" s="41">
        <v>0</v>
      </c>
      <c r="X238" s="42">
        <v>14408</v>
      </c>
      <c r="Y238" s="43">
        <v>5</v>
      </c>
      <c r="Z238" s="44">
        <v>7</v>
      </c>
      <c r="AA238" s="45">
        <v>11981</v>
      </c>
      <c r="AB238" s="46">
        <v>104</v>
      </c>
      <c r="AC238" s="47">
        <v>99</v>
      </c>
      <c r="AD238" s="42">
        <v>3639</v>
      </c>
      <c r="AE238" s="43">
        <v>433</v>
      </c>
      <c r="AF238" s="44">
        <v>109</v>
      </c>
      <c r="AG238" s="39">
        <v>2200</v>
      </c>
      <c r="AH238" s="40">
        <v>0</v>
      </c>
      <c r="AI238" s="41">
        <v>0</v>
      </c>
      <c r="AJ238" s="42">
        <v>11496</v>
      </c>
      <c r="AK238" s="43">
        <v>1</v>
      </c>
      <c r="AL238" s="44">
        <v>0</v>
      </c>
      <c r="AM238" s="45">
        <v>10681</v>
      </c>
      <c r="AN238" s="46">
        <v>39</v>
      </c>
      <c r="AO238" s="47">
        <v>31</v>
      </c>
      <c r="AP238" s="42">
        <v>3378</v>
      </c>
      <c r="AQ238" s="43">
        <v>327</v>
      </c>
      <c r="AR238" s="44">
        <v>51</v>
      </c>
      <c r="AS238" s="38">
        <v>2003274</v>
      </c>
      <c r="AT238" s="38">
        <v>98697</v>
      </c>
      <c r="AU238" s="38">
        <v>4</v>
      </c>
      <c r="AY238" s="38" t="str">
        <f t="shared" si="8"/>
        <v>2020-W46</v>
      </c>
      <c r="AZ238" s="48">
        <f t="shared" si="9"/>
        <v>3</v>
      </c>
      <c r="BA238" s="48">
        <v>347</v>
      </c>
    </row>
    <row r="239" spans="1:78" x14ac:dyDescent="0.3">
      <c r="A239" s="37">
        <v>44147</v>
      </c>
      <c r="B239" s="38">
        <v>3316</v>
      </c>
      <c r="C239" s="38">
        <v>24</v>
      </c>
      <c r="D239" s="38">
        <v>66637</v>
      </c>
      <c r="E239" s="38">
        <v>50</v>
      </c>
      <c r="F239" s="38">
        <v>959</v>
      </c>
      <c r="G239" s="48">
        <v>310</v>
      </c>
      <c r="I239" s="39">
        <v>4928</v>
      </c>
      <c r="J239" s="40">
        <v>0</v>
      </c>
      <c r="K239" s="41">
        <v>0</v>
      </c>
      <c r="L239" s="42">
        <v>27055</v>
      </c>
      <c r="M239" s="43">
        <v>6</v>
      </c>
      <c r="N239" s="44">
        <v>8</v>
      </c>
      <c r="O239" s="45">
        <v>24134</v>
      </c>
      <c r="P239" s="46">
        <v>145</v>
      </c>
      <c r="Q239" s="47">
        <v>141</v>
      </c>
      <c r="R239" s="42">
        <v>7534</v>
      </c>
      <c r="S239" s="43">
        <v>808</v>
      </c>
      <c r="T239" s="44">
        <v>161</v>
      </c>
      <c r="U239" s="39">
        <v>2634</v>
      </c>
      <c r="V239" s="40">
        <v>0</v>
      </c>
      <c r="W239" s="41">
        <v>0</v>
      </c>
      <c r="X239" s="42">
        <v>15042</v>
      </c>
      <c r="Y239" s="43">
        <v>5</v>
      </c>
      <c r="Z239" s="44">
        <v>8</v>
      </c>
      <c r="AA239" s="45">
        <v>12739</v>
      </c>
      <c r="AB239" s="46">
        <v>106</v>
      </c>
      <c r="AC239" s="47">
        <v>106</v>
      </c>
      <c r="AD239" s="42">
        <v>3891</v>
      </c>
      <c r="AE239" s="43">
        <v>463</v>
      </c>
      <c r="AF239" s="44">
        <v>109</v>
      </c>
      <c r="AG239" s="39">
        <v>2291</v>
      </c>
      <c r="AH239" s="40">
        <v>0</v>
      </c>
      <c r="AI239" s="41">
        <v>0</v>
      </c>
      <c r="AJ239" s="42">
        <v>11981</v>
      </c>
      <c r="AK239" s="43">
        <v>1</v>
      </c>
      <c r="AL239" s="44">
        <v>0</v>
      </c>
      <c r="AM239" s="45">
        <v>11356</v>
      </c>
      <c r="AN239" s="46">
        <v>39</v>
      </c>
      <c r="AO239" s="47">
        <v>35</v>
      </c>
      <c r="AP239" s="42">
        <v>3640</v>
      </c>
      <c r="AQ239" s="43">
        <v>345</v>
      </c>
      <c r="AR239" s="44">
        <v>52</v>
      </c>
      <c r="AS239" s="38">
        <v>2028196</v>
      </c>
      <c r="AT239" s="38">
        <v>102369</v>
      </c>
      <c r="AU239" s="38">
        <v>3</v>
      </c>
      <c r="AY239" s="38" t="str">
        <f t="shared" si="8"/>
        <v>2020-W46</v>
      </c>
      <c r="AZ239" s="48">
        <f t="shared" si="9"/>
        <v>4</v>
      </c>
      <c r="BA239" s="48">
        <v>353</v>
      </c>
      <c r="BD239" s="49">
        <v>148</v>
      </c>
      <c r="BE239" s="48">
        <v>0</v>
      </c>
    </row>
    <row r="240" spans="1:78" x14ac:dyDescent="0.3">
      <c r="A240" s="37">
        <v>44148</v>
      </c>
      <c r="B240" s="38">
        <v>3038</v>
      </c>
      <c r="C240" s="38">
        <v>11</v>
      </c>
      <c r="D240" s="38">
        <v>69675</v>
      </c>
      <c r="E240" s="38">
        <v>38</v>
      </c>
      <c r="F240" s="38">
        <v>997</v>
      </c>
      <c r="G240" s="48">
        <v>336</v>
      </c>
      <c r="I240" s="39">
        <v>5098</v>
      </c>
      <c r="J240" s="40">
        <v>0</v>
      </c>
      <c r="K240" s="41">
        <v>0</v>
      </c>
      <c r="L240" s="42">
        <v>28010</v>
      </c>
      <c r="M240" s="43">
        <v>6</v>
      </c>
      <c r="N240" s="44">
        <v>7</v>
      </c>
      <c r="O240" s="45">
        <v>25497</v>
      </c>
      <c r="P240" s="46">
        <v>150</v>
      </c>
      <c r="Q240" s="47">
        <v>156</v>
      </c>
      <c r="R240" s="42">
        <v>7983</v>
      </c>
      <c r="S240" s="43">
        <v>841</v>
      </c>
      <c r="T240" s="44">
        <v>173</v>
      </c>
      <c r="U240" s="39">
        <v>2721</v>
      </c>
      <c r="V240" s="40">
        <v>0</v>
      </c>
      <c r="W240" s="41">
        <v>0</v>
      </c>
      <c r="X240" s="42">
        <v>15563</v>
      </c>
      <c r="Y240" s="43">
        <v>5</v>
      </c>
      <c r="Z240" s="44">
        <v>7</v>
      </c>
      <c r="AA240" s="45">
        <v>13412</v>
      </c>
      <c r="AB240" s="46">
        <v>108</v>
      </c>
      <c r="AC240" s="47">
        <v>114</v>
      </c>
      <c r="AD240" s="42">
        <v>4122</v>
      </c>
      <c r="AE240" s="43">
        <v>487</v>
      </c>
      <c r="AF240" s="44">
        <v>117</v>
      </c>
      <c r="AG240" s="39">
        <v>2367</v>
      </c>
      <c r="AH240" s="40">
        <v>0</v>
      </c>
      <c r="AI240" s="41">
        <v>0</v>
      </c>
      <c r="AJ240" s="42">
        <v>12393</v>
      </c>
      <c r="AK240" s="43">
        <v>1</v>
      </c>
      <c r="AL240" s="44">
        <v>0</v>
      </c>
      <c r="AM240" s="45">
        <v>12003</v>
      </c>
      <c r="AN240" s="46">
        <v>42</v>
      </c>
      <c r="AO240" s="47">
        <v>42</v>
      </c>
      <c r="AP240" s="42">
        <v>3847</v>
      </c>
      <c r="AQ240" s="43">
        <v>354</v>
      </c>
      <c r="AR240" s="44">
        <v>56</v>
      </c>
      <c r="AS240" s="38">
        <v>2053166</v>
      </c>
      <c r="AT240" s="38">
        <v>106834</v>
      </c>
      <c r="AU240" s="38">
        <v>2</v>
      </c>
      <c r="AY240" s="38" t="str">
        <f t="shared" si="8"/>
        <v>2020-W46</v>
      </c>
      <c r="AZ240" s="48">
        <f t="shared" si="9"/>
        <v>5</v>
      </c>
      <c r="BA240" s="48">
        <v>362</v>
      </c>
    </row>
    <row r="241" spans="1:78" x14ac:dyDescent="0.3">
      <c r="A241" s="37">
        <v>44149</v>
      </c>
      <c r="B241" s="38">
        <v>2835</v>
      </c>
      <c r="C241" s="38">
        <v>15</v>
      </c>
      <c r="D241" s="38">
        <v>72510</v>
      </c>
      <c r="E241" s="38">
        <v>38</v>
      </c>
      <c r="F241" s="38">
        <v>1035</v>
      </c>
      <c r="G241" s="48">
        <v>366</v>
      </c>
      <c r="I241" s="39">
        <v>5243</v>
      </c>
      <c r="J241" s="40">
        <v>0</v>
      </c>
      <c r="K241" s="41">
        <v>0</v>
      </c>
      <c r="L241" s="42">
        <v>28905</v>
      </c>
      <c r="M241" s="43">
        <v>6</v>
      </c>
      <c r="N241" s="44">
        <v>8</v>
      </c>
      <c r="O241" s="45">
        <v>26686</v>
      </c>
      <c r="P241" s="46">
        <v>158</v>
      </c>
      <c r="Q241" s="47">
        <v>173</v>
      </c>
      <c r="R241" s="42">
        <v>8421</v>
      </c>
      <c r="S241" s="43">
        <v>871</v>
      </c>
      <c r="T241" s="44">
        <v>185</v>
      </c>
      <c r="U241" s="39">
        <v>2796</v>
      </c>
      <c r="V241" s="40">
        <v>0</v>
      </c>
      <c r="W241" s="41">
        <v>0</v>
      </c>
      <c r="X241" s="42">
        <v>16040</v>
      </c>
      <c r="Y241" s="43">
        <v>5</v>
      </c>
      <c r="Z241" s="44">
        <v>8</v>
      </c>
      <c r="AA241" s="45">
        <v>14024</v>
      </c>
      <c r="AB241" s="46">
        <v>115</v>
      </c>
      <c r="AC241" s="47">
        <v>125</v>
      </c>
      <c r="AD241" s="42">
        <v>4350</v>
      </c>
      <c r="AE241" s="43">
        <v>501</v>
      </c>
      <c r="AF241" s="44">
        <v>123</v>
      </c>
      <c r="AG241" s="39">
        <v>2436</v>
      </c>
      <c r="AH241" s="40">
        <v>0</v>
      </c>
      <c r="AI241" s="41">
        <v>0</v>
      </c>
      <c r="AJ241" s="42">
        <v>12803</v>
      </c>
      <c r="AK241" s="43">
        <v>1</v>
      </c>
      <c r="AL241" s="44">
        <v>0</v>
      </c>
      <c r="AM241" s="45">
        <v>12570</v>
      </c>
      <c r="AN241" s="46">
        <v>43</v>
      </c>
      <c r="AO241" s="47">
        <v>48</v>
      </c>
      <c r="AP241" s="42">
        <v>4055</v>
      </c>
      <c r="AQ241" s="43">
        <v>370</v>
      </c>
      <c r="AR241" s="44">
        <v>62</v>
      </c>
      <c r="AS241" s="38">
        <v>2078062</v>
      </c>
      <c r="AT241" s="38">
        <v>110781</v>
      </c>
      <c r="AU241" s="38">
        <v>1</v>
      </c>
      <c r="AY241" s="38" t="str">
        <f t="shared" si="8"/>
        <v>2020-W46</v>
      </c>
      <c r="AZ241" s="48">
        <f t="shared" si="9"/>
        <v>6</v>
      </c>
      <c r="BA241" s="48">
        <v>370</v>
      </c>
      <c r="BD241" s="49">
        <v>919</v>
      </c>
      <c r="BE241" s="48">
        <v>54</v>
      </c>
    </row>
    <row r="242" spans="1:78" ht="12.5" thickBot="1" x14ac:dyDescent="0.35">
      <c r="A242" s="37">
        <v>44150</v>
      </c>
      <c r="B242" s="51">
        <v>1698</v>
      </c>
      <c r="C242" s="51">
        <v>25</v>
      </c>
      <c r="D242" s="51">
        <v>74205</v>
      </c>
      <c r="E242" s="51">
        <v>71</v>
      </c>
      <c r="F242" s="51">
        <v>1106</v>
      </c>
      <c r="G242" s="61">
        <v>392</v>
      </c>
      <c r="H242" s="134"/>
      <c r="I242" s="52">
        <v>5339</v>
      </c>
      <c r="J242" s="53">
        <v>0</v>
      </c>
      <c r="K242" s="54">
        <v>0</v>
      </c>
      <c r="L242" s="55">
        <v>29443</v>
      </c>
      <c r="M242" s="56">
        <v>7</v>
      </c>
      <c r="N242" s="57">
        <v>9</v>
      </c>
      <c r="O242" s="58">
        <v>27452</v>
      </c>
      <c r="P242" s="59">
        <v>166</v>
      </c>
      <c r="Q242" s="59">
        <v>186</v>
      </c>
      <c r="R242" s="66">
        <v>8700</v>
      </c>
      <c r="S242" s="56">
        <v>933</v>
      </c>
      <c r="T242" s="57">
        <v>197</v>
      </c>
      <c r="U242" s="52">
        <v>2851</v>
      </c>
      <c r="V242" s="53">
        <v>0</v>
      </c>
      <c r="W242" s="54">
        <v>0</v>
      </c>
      <c r="X242" s="55">
        <v>16335</v>
      </c>
      <c r="Y242" s="56">
        <v>5</v>
      </c>
      <c r="Z242" s="57">
        <v>8</v>
      </c>
      <c r="AA242" s="58">
        <v>14418</v>
      </c>
      <c r="AB242" s="59">
        <v>120</v>
      </c>
      <c r="AC242" s="60">
        <v>132</v>
      </c>
      <c r="AD242" s="55">
        <v>4500</v>
      </c>
      <c r="AE242" s="56">
        <v>521</v>
      </c>
      <c r="AF242" s="57">
        <v>133</v>
      </c>
      <c r="AG242" s="52">
        <v>2477</v>
      </c>
      <c r="AH242" s="53">
        <v>0</v>
      </c>
      <c r="AI242" s="54">
        <v>0</v>
      </c>
      <c r="AJ242" s="55">
        <v>13046</v>
      </c>
      <c r="AK242" s="56">
        <v>1</v>
      </c>
      <c r="AL242" s="57">
        <v>1</v>
      </c>
      <c r="AM242" s="58">
        <v>12940</v>
      </c>
      <c r="AN242" s="59">
        <v>44</v>
      </c>
      <c r="AO242" s="60">
        <v>54</v>
      </c>
      <c r="AP242" s="55">
        <v>4184</v>
      </c>
      <c r="AQ242" s="56">
        <v>393</v>
      </c>
      <c r="AR242" s="57">
        <v>64</v>
      </c>
      <c r="AS242" s="51">
        <v>2092324</v>
      </c>
      <c r="AT242" s="51">
        <v>112416</v>
      </c>
      <c r="AU242" s="51">
        <v>0</v>
      </c>
      <c r="AV242" s="51"/>
      <c r="AW242" s="51"/>
      <c r="AX242" s="51"/>
      <c r="AY242" s="51" t="str">
        <f t="shared" si="8"/>
        <v>2020-W46</v>
      </c>
      <c r="AZ242" s="61">
        <f t="shared" si="9"/>
        <v>7</v>
      </c>
      <c r="BA242" s="61">
        <v>376</v>
      </c>
      <c r="BB242" s="134">
        <v>3053</v>
      </c>
      <c r="BI242" s="50">
        <f>(S242-S235)/(F242-F235)</f>
        <v>0.86645962732919257</v>
      </c>
      <c r="BJ242" s="38">
        <f>SUM(E236:E242)*1000000/10718565</f>
        <v>30.041334824204547</v>
      </c>
      <c r="BK242" s="50">
        <f>(D242-D235)/(AS242+AT242-AS235-AT235)</f>
        <v>0.10232327069756568</v>
      </c>
      <c r="BL242" s="97">
        <f>(I242-I235)/(I242+L242+O242+R242-I235-L235-O235-R235)</f>
        <v>6.0043475706480227E-2</v>
      </c>
      <c r="BM242" s="97">
        <f>(L242-L235)/(I242+L242+O242+R242-I235-L235-O235-R235)</f>
        <v>0.34968568239233888</v>
      </c>
      <c r="BN242" s="97">
        <f>(O242-O235)/(I242+L242+O242+R242-I235-L235-O235-R235)</f>
        <v>0.43851712590329595</v>
      </c>
      <c r="BO242" s="97">
        <f>(R242-R235)/(I242+L242+O242+R242-I235-L235-O235-R235)</f>
        <v>0.15175371599788495</v>
      </c>
      <c r="BP242" s="97">
        <f>AVERAGE(K236:K242)/AVERAGE(G236:G242)</f>
        <v>0</v>
      </c>
      <c r="BQ242" s="97">
        <f>AVERAGE(N236:N242)/AVERAGE(G236:G242)</f>
        <v>2.1788470267816613E-2</v>
      </c>
      <c r="BR242" s="97">
        <f>AVERAGE(Q236:Q242)/AVERAGE(G236:G242)</f>
        <v>0.45392646391284613</v>
      </c>
      <c r="BS242" s="97">
        <f>AVERAGE(T236:T242)/AVERAGE(G236:G242)</f>
        <v>0.5242850658193372</v>
      </c>
      <c r="BT242" s="97">
        <f>(J242-J235)/(J242+M242+P242+S242-S235-P235-M235-J235)</f>
        <v>0</v>
      </c>
      <c r="BU242" s="97">
        <f>(M242-M235)/(J242+M242+P242+S242-S235-P235-M235-J235)</f>
        <v>3.0959752321981426E-3</v>
      </c>
      <c r="BV242" s="97">
        <f>(P242-P235)/(J242+M242+P242+S242-S235-P235-M235-J235)</f>
        <v>0.13312693498452013</v>
      </c>
      <c r="BW242" s="97">
        <f>(S242-S235)/(J242+M242+P242+S242-S235-P235-M235-J235)</f>
        <v>0.86377708978328172</v>
      </c>
      <c r="BX242" s="48">
        <f>SUM(BB236:BB242)</f>
        <v>3053</v>
      </c>
      <c r="BY242" s="38">
        <f>F242-F235</f>
        <v>322</v>
      </c>
      <c r="BZ242" s="50">
        <f>BY242/BX235</f>
        <v>0.16849816849816851</v>
      </c>
    </row>
    <row r="243" spans="1:78" x14ac:dyDescent="0.3">
      <c r="A243" s="93">
        <v>44151</v>
      </c>
      <c r="B243" s="62">
        <v>2198</v>
      </c>
      <c r="C243" s="62">
        <v>21</v>
      </c>
      <c r="D243" s="62">
        <v>76403</v>
      </c>
      <c r="E243" s="62">
        <v>59</v>
      </c>
      <c r="F243" s="62">
        <v>1165</v>
      </c>
      <c r="G243" s="65">
        <v>400</v>
      </c>
      <c r="H243" s="99"/>
      <c r="I243" s="63">
        <v>5435</v>
      </c>
      <c r="J243" s="62">
        <v>0</v>
      </c>
      <c r="K243" s="64">
        <v>0</v>
      </c>
      <c r="L243" s="63">
        <v>30048</v>
      </c>
      <c r="M243" s="62">
        <v>7</v>
      </c>
      <c r="N243" s="64">
        <v>6</v>
      </c>
      <c r="O243" s="63">
        <v>28427</v>
      </c>
      <c r="P243" s="62">
        <v>173</v>
      </c>
      <c r="Q243" s="64">
        <v>188</v>
      </c>
      <c r="R243" s="63">
        <v>9116</v>
      </c>
      <c r="S243" s="62">
        <v>985</v>
      </c>
      <c r="T243" s="64">
        <v>204</v>
      </c>
      <c r="U243" s="63">
        <v>2895</v>
      </c>
      <c r="V243" s="62">
        <v>0</v>
      </c>
      <c r="W243" s="64">
        <v>0</v>
      </c>
      <c r="X243" s="63">
        <v>16652</v>
      </c>
      <c r="Y243" s="62">
        <v>5</v>
      </c>
      <c r="Z243" s="64">
        <v>5</v>
      </c>
      <c r="AA243" s="63">
        <v>14882</v>
      </c>
      <c r="AB243" s="62">
        <v>125</v>
      </c>
      <c r="AC243" s="64">
        <v>133</v>
      </c>
      <c r="AD243" s="63">
        <v>4723</v>
      </c>
      <c r="AE243" s="62">
        <v>562</v>
      </c>
      <c r="AF243" s="64">
        <v>139</v>
      </c>
      <c r="AG243" s="63">
        <v>2529</v>
      </c>
      <c r="AH243" s="62">
        <v>0</v>
      </c>
      <c r="AI243" s="64">
        <v>0</v>
      </c>
      <c r="AJ243" s="63">
        <v>13334</v>
      </c>
      <c r="AK243" s="62">
        <v>2</v>
      </c>
      <c r="AL243" s="64">
        <v>1</v>
      </c>
      <c r="AM243" s="63">
        <v>13451</v>
      </c>
      <c r="AN243" s="62">
        <v>48</v>
      </c>
      <c r="AO243" s="64">
        <v>55</v>
      </c>
      <c r="AP243" s="63">
        <v>4377</v>
      </c>
      <c r="AQ243" s="62">
        <v>423</v>
      </c>
      <c r="AR243" s="64">
        <v>65</v>
      </c>
      <c r="AS243" s="62">
        <v>2104235</v>
      </c>
      <c r="AT243" s="62">
        <v>113653</v>
      </c>
      <c r="AU243" s="62">
        <v>4</v>
      </c>
      <c r="AV243" s="62"/>
      <c r="AW243" s="62"/>
      <c r="AX243" s="62"/>
      <c r="AY243" s="62" t="str">
        <f t="shared" si="8"/>
        <v>2020-W47</v>
      </c>
      <c r="AZ243" s="65">
        <f t="shared" si="9"/>
        <v>1</v>
      </c>
      <c r="BA243" s="65">
        <v>383</v>
      </c>
      <c r="BB243" s="99"/>
      <c r="BC243" s="65"/>
      <c r="BD243" s="65"/>
      <c r="BE243" s="65"/>
      <c r="BF243" s="99"/>
      <c r="BG243" s="99"/>
      <c r="BH243" s="65"/>
      <c r="BI243" s="65"/>
      <c r="BJ243" s="65"/>
      <c r="BK243" s="65"/>
      <c r="BL243" s="65"/>
      <c r="BM243" s="65"/>
      <c r="BN243" s="65"/>
      <c r="BO243" s="65"/>
    </row>
    <row r="244" spans="1:78" x14ac:dyDescent="0.3">
      <c r="A244" s="37">
        <v>44152</v>
      </c>
      <c r="B244" s="38">
        <v>2422</v>
      </c>
      <c r="C244" s="38">
        <v>6</v>
      </c>
      <c r="D244" s="38">
        <v>78825</v>
      </c>
      <c r="E244" s="38">
        <v>63</v>
      </c>
      <c r="F244" s="38">
        <v>1228</v>
      </c>
      <c r="G244" s="48">
        <v>443</v>
      </c>
      <c r="I244" s="39">
        <v>5551</v>
      </c>
      <c r="J244" s="40">
        <v>0</v>
      </c>
      <c r="K244" s="41">
        <v>0</v>
      </c>
      <c r="L244" s="42">
        <v>30729</v>
      </c>
      <c r="M244" s="43">
        <v>7</v>
      </c>
      <c r="N244" s="44">
        <v>8</v>
      </c>
      <c r="O244" s="45">
        <v>29515</v>
      </c>
      <c r="P244" s="46">
        <v>180</v>
      </c>
      <c r="Q244" s="47">
        <v>203</v>
      </c>
      <c r="R244" s="42">
        <v>9558</v>
      </c>
      <c r="S244" s="43">
        <v>1041</v>
      </c>
      <c r="T244" s="44">
        <v>230</v>
      </c>
      <c r="U244" s="39">
        <v>2957</v>
      </c>
      <c r="V244" s="40">
        <v>0</v>
      </c>
      <c r="W244" s="41">
        <v>0</v>
      </c>
      <c r="X244" s="42">
        <v>17022</v>
      </c>
      <c r="Y244" s="43">
        <v>5</v>
      </c>
      <c r="Z244" s="44">
        <v>7</v>
      </c>
      <c r="AA244" s="45">
        <v>15400</v>
      </c>
      <c r="AB244" s="46">
        <v>128</v>
      </c>
      <c r="AC244" s="47">
        <v>143</v>
      </c>
      <c r="AD244" s="42">
        <v>4948</v>
      </c>
      <c r="AE244" s="43">
        <v>593</v>
      </c>
      <c r="AF244" s="44">
        <v>154</v>
      </c>
      <c r="AG244" s="39">
        <v>2583</v>
      </c>
      <c r="AH244" s="40">
        <v>0</v>
      </c>
      <c r="AI244" s="41">
        <v>0</v>
      </c>
      <c r="AJ244" s="42">
        <v>13645</v>
      </c>
      <c r="AK244" s="43">
        <v>2</v>
      </c>
      <c r="AL244" s="44">
        <v>1</v>
      </c>
      <c r="AM244" s="45">
        <v>14021</v>
      </c>
      <c r="AN244" s="46">
        <v>52</v>
      </c>
      <c r="AO244" s="47">
        <v>60</v>
      </c>
      <c r="AP244" s="42">
        <v>4594</v>
      </c>
      <c r="AQ244" s="43">
        <v>448</v>
      </c>
      <c r="AR244" s="44">
        <v>76</v>
      </c>
      <c r="AS244" s="38">
        <v>2128189</v>
      </c>
      <c r="AT244" s="38">
        <v>119497</v>
      </c>
      <c r="AU244" s="38">
        <v>0</v>
      </c>
      <c r="AY244" s="38" t="str">
        <f t="shared" si="8"/>
        <v>2020-W47</v>
      </c>
      <c r="AZ244" s="48">
        <f t="shared" si="9"/>
        <v>2</v>
      </c>
      <c r="BA244" s="48">
        <v>392</v>
      </c>
      <c r="BD244" s="49">
        <v>844</v>
      </c>
      <c r="BE244" s="48">
        <v>84</v>
      </c>
    </row>
    <row r="245" spans="1:78" x14ac:dyDescent="0.3">
      <c r="A245" s="37">
        <v>44153</v>
      </c>
      <c r="B245" s="38">
        <v>3209</v>
      </c>
      <c r="C245" s="38">
        <v>29</v>
      </c>
      <c r="D245" s="38">
        <v>82034</v>
      </c>
      <c r="E245" s="38">
        <v>60</v>
      </c>
      <c r="F245" s="38">
        <v>1288</v>
      </c>
      <c r="G245" s="48">
        <v>480</v>
      </c>
      <c r="I245" s="39">
        <v>5696</v>
      </c>
      <c r="J245" s="40">
        <v>0</v>
      </c>
      <c r="K245" s="41">
        <v>0</v>
      </c>
      <c r="L245" s="42">
        <v>31664</v>
      </c>
      <c r="M245" s="43">
        <v>7</v>
      </c>
      <c r="N245" s="44">
        <v>8</v>
      </c>
      <c r="O245" s="45">
        <v>30967</v>
      </c>
      <c r="P245" s="46">
        <v>187</v>
      </c>
      <c r="Q245" s="47">
        <v>221</v>
      </c>
      <c r="R245" s="42">
        <v>10102</v>
      </c>
      <c r="S245" s="43">
        <v>1094</v>
      </c>
      <c r="T245" s="44">
        <v>250</v>
      </c>
      <c r="U245" s="39">
        <v>3029</v>
      </c>
      <c r="V245" s="40">
        <v>0</v>
      </c>
      <c r="W245" s="41">
        <v>0</v>
      </c>
      <c r="X245" s="42">
        <v>17522</v>
      </c>
      <c r="Y245" s="43">
        <v>5</v>
      </c>
      <c r="Z245" s="44">
        <v>8</v>
      </c>
      <c r="AA245" s="45">
        <v>16116</v>
      </c>
      <c r="AB245" s="46">
        <v>132</v>
      </c>
      <c r="AC245" s="47">
        <v>159</v>
      </c>
      <c r="AD245" s="42">
        <v>5205</v>
      </c>
      <c r="AE245" s="43">
        <v>627</v>
      </c>
      <c r="AF245" s="44">
        <v>169</v>
      </c>
      <c r="AG245" s="39">
        <v>2656</v>
      </c>
      <c r="AH245" s="40">
        <v>0</v>
      </c>
      <c r="AI245" s="41">
        <v>0</v>
      </c>
      <c r="AJ245" s="42">
        <v>14080</v>
      </c>
      <c r="AK245" s="43">
        <v>2</v>
      </c>
      <c r="AL245" s="44">
        <v>0</v>
      </c>
      <c r="AM245" s="45">
        <v>14758</v>
      </c>
      <c r="AN245" s="46">
        <v>55</v>
      </c>
      <c r="AO245" s="47">
        <v>62</v>
      </c>
      <c r="AP245" s="42">
        <v>4881</v>
      </c>
      <c r="AQ245" s="43">
        <v>467</v>
      </c>
      <c r="AR245" s="44">
        <v>81</v>
      </c>
      <c r="AS245" s="38">
        <v>2153954</v>
      </c>
      <c r="AT245" s="38">
        <v>125509</v>
      </c>
      <c r="AU245" s="38">
        <v>0</v>
      </c>
      <c r="AY245" s="38" t="str">
        <f t="shared" si="8"/>
        <v>2020-W47</v>
      </c>
      <c r="AZ245" s="48">
        <f t="shared" si="9"/>
        <v>3</v>
      </c>
      <c r="BA245" s="48">
        <v>410</v>
      </c>
      <c r="BD245" s="49">
        <v>1085</v>
      </c>
      <c r="BE245" s="48">
        <v>66</v>
      </c>
    </row>
    <row r="246" spans="1:78" x14ac:dyDescent="0.3">
      <c r="A246" s="37">
        <v>44154</v>
      </c>
      <c r="B246" s="38">
        <v>3227</v>
      </c>
      <c r="C246" s="38">
        <v>11</v>
      </c>
      <c r="D246" s="38">
        <v>85261</v>
      </c>
      <c r="E246" s="38">
        <v>59</v>
      </c>
      <c r="F246" s="38">
        <v>1347</v>
      </c>
      <c r="G246" s="48">
        <v>499</v>
      </c>
      <c r="I246" s="39">
        <v>5819</v>
      </c>
      <c r="J246" s="40">
        <v>0</v>
      </c>
      <c r="K246" s="41">
        <v>0</v>
      </c>
      <c r="L246" s="42">
        <v>32573</v>
      </c>
      <c r="M246" s="43">
        <v>7</v>
      </c>
      <c r="N246" s="44">
        <v>9</v>
      </c>
      <c r="O246" s="45">
        <v>32408</v>
      </c>
      <c r="P246" s="46">
        <v>195</v>
      </c>
      <c r="Q246" s="47">
        <v>225</v>
      </c>
      <c r="R246" s="42">
        <v>10693</v>
      </c>
      <c r="S246" s="43">
        <v>1145</v>
      </c>
      <c r="T246" s="44">
        <v>264</v>
      </c>
      <c r="U246" s="39">
        <v>3094</v>
      </c>
      <c r="V246" s="40">
        <v>0</v>
      </c>
      <c r="W246" s="41">
        <v>0</v>
      </c>
      <c r="X246" s="42">
        <v>17987</v>
      </c>
      <c r="Y246" s="43">
        <v>5</v>
      </c>
      <c r="Z246" s="44">
        <v>9</v>
      </c>
      <c r="AA246" s="45">
        <v>16883</v>
      </c>
      <c r="AB246" s="46">
        <v>137</v>
      </c>
      <c r="AC246" s="47">
        <v>163</v>
      </c>
      <c r="AD246" s="42">
        <v>5496</v>
      </c>
      <c r="AE246" s="43">
        <v>657</v>
      </c>
      <c r="AF246" s="44">
        <v>178</v>
      </c>
      <c r="AG246" s="39">
        <v>2714</v>
      </c>
      <c r="AH246" s="40">
        <v>0</v>
      </c>
      <c r="AI246" s="41">
        <v>0</v>
      </c>
      <c r="AJ246" s="42">
        <v>14524</v>
      </c>
      <c r="AK246" s="43">
        <v>2</v>
      </c>
      <c r="AL246" s="44">
        <v>0</v>
      </c>
      <c r="AM246" s="45">
        <v>15432</v>
      </c>
      <c r="AN246" s="46">
        <v>58</v>
      </c>
      <c r="AO246" s="47">
        <v>62</v>
      </c>
      <c r="AP246" s="42">
        <v>5181</v>
      </c>
      <c r="AQ246" s="43">
        <v>488</v>
      </c>
      <c r="AR246" s="44">
        <v>86</v>
      </c>
      <c r="AS246" s="38">
        <v>2177279</v>
      </c>
      <c r="AT246" s="38">
        <v>133255</v>
      </c>
      <c r="AU246" s="38">
        <v>0</v>
      </c>
      <c r="AY246" s="38" t="str">
        <f t="shared" si="8"/>
        <v>2020-W47</v>
      </c>
      <c r="AZ246" s="48">
        <f t="shared" si="9"/>
        <v>4</v>
      </c>
      <c r="BA246" s="48">
        <v>426</v>
      </c>
    </row>
    <row r="247" spans="1:78" x14ac:dyDescent="0.3">
      <c r="A247" s="37">
        <v>44155</v>
      </c>
      <c r="B247" s="38">
        <v>2581</v>
      </c>
      <c r="C247" s="38">
        <v>38</v>
      </c>
      <c r="D247" s="38">
        <v>87812</v>
      </c>
      <c r="E247" s="38">
        <v>72</v>
      </c>
      <c r="F247" s="38">
        <v>1419</v>
      </c>
      <c r="G247" s="48">
        <v>519</v>
      </c>
      <c r="I247" s="39">
        <v>5938</v>
      </c>
      <c r="J247" s="40">
        <v>0</v>
      </c>
      <c r="K247" s="41">
        <v>0</v>
      </c>
      <c r="L247" s="42">
        <v>33278</v>
      </c>
      <c r="M247" s="43">
        <v>7</v>
      </c>
      <c r="N247" s="44">
        <v>11</v>
      </c>
      <c r="O247" s="45">
        <v>33570</v>
      </c>
      <c r="P247" s="46">
        <v>204</v>
      </c>
      <c r="Q247" s="47">
        <v>230</v>
      </c>
      <c r="R247" s="42">
        <v>11202</v>
      </c>
      <c r="S247" s="43">
        <v>1208</v>
      </c>
      <c r="T247" s="44">
        <v>277</v>
      </c>
      <c r="U247" s="39">
        <v>3155</v>
      </c>
      <c r="V247" s="40">
        <v>0</v>
      </c>
      <c r="W247" s="41">
        <v>0</v>
      </c>
      <c r="X247" s="42">
        <v>18350</v>
      </c>
      <c r="Y247" s="43">
        <v>5</v>
      </c>
      <c r="Z247" s="44">
        <v>11</v>
      </c>
      <c r="AA247" s="45">
        <v>17475</v>
      </c>
      <c r="AB247" s="46">
        <v>144</v>
      </c>
      <c r="AC247" s="47">
        <v>168</v>
      </c>
      <c r="AD247" s="42">
        <v>5760</v>
      </c>
      <c r="AE247" s="43">
        <v>696</v>
      </c>
      <c r="AF247" s="44">
        <v>190</v>
      </c>
      <c r="AG247" s="39">
        <v>2772</v>
      </c>
      <c r="AH247" s="40">
        <v>0</v>
      </c>
      <c r="AI247" s="41">
        <v>0</v>
      </c>
      <c r="AJ247" s="42">
        <v>14867</v>
      </c>
      <c r="AK247" s="43">
        <v>2</v>
      </c>
      <c r="AL247" s="44">
        <v>0</v>
      </c>
      <c r="AM247" s="45">
        <v>16002</v>
      </c>
      <c r="AN247" s="46">
        <v>60</v>
      </c>
      <c r="AO247" s="47">
        <v>62</v>
      </c>
      <c r="AP247" s="42">
        <v>5426</v>
      </c>
      <c r="AQ247" s="43">
        <v>512</v>
      </c>
      <c r="AR247" s="44">
        <v>87</v>
      </c>
      <c r="AS247" s="38">
        <v>2200427</v>
      </c>
      <c r="AT247" s="38">
        <v>141237</v>
      </c>
      <c r="AU247" s="38">
        <v>2</v>
      </c>
      <c r="AY247" s="38" t="str">
        <f t="shared" si="8"/>
        <v>2020-W47</v>
      </c>
      <c r="AZ247" s="48">
        <f t="shared" si="9"/>
        <v>5</v>
      </c>
      <c r="BA247" s="48">
        <v>440</v>
      </c>
      <c r="BD247" s="49">
        <v>1250</v>
      </c>
      <c r="BE247" s="48">
        <v>148</v>
      </c>
    </row>
    <row r="248" spans="1:78" x14ac:dyDescent="0.3">
      <c r="A248" s="37">
        <v>44156</v>
      </c>
      <c r="B248" s="38">
        <v>2311</v>
      </c>
      <c r="C248" s="38">
        <v>18</v>
      </c>
      <c r="D248" s="38">
        <v>90121</v>
      </c>
      <c r="E248" s="38">
        <v>108</v>
      </c>
      <c r="F248" s="38">
        <v>1527</v>
      </c>
      <c r="G248" s="48">
        <v>522</v>
      </c>
      <c r="I248" s="39">
        <v>6041</v>
      </c>
      <c r="J248" s="40">
        <v>0</v>
      </c>
      <c r="K248" s="41">
        <v>0</v>
      </c>
      <c r="L248" s="42">
        <v>33888</v>
      </c>
      <c r="M248" s="43">
        <v>8</v>
      </c>
      <c r="N248" s="44">
        <v>12</v>
      </c>
      <c r="O248" s="45">
        <v>34664</v>
      </c>
      <c r="P248" s="46">
        <v>210</v>
      </c>
      <c r="Q248" s="47">
        <v>227</v>
      </c>
      <c r="R248" s="42">
        <v>11650</v>
      </c>
      <c r="S248" s="43">
        <v>1309</v>
      </c>
      <c r="T248" s="44">
        <v>281</v>
      </c>
      <c r="U248" s="39">
        <v>3199</v>
      </c>
      <c r="V248" s="40">
        <v>0</v>
      </c>
      <c r="W248" s="41">
        <v>0</v>
      </c>
      <c r="X248" s="42">
        <v>18644</v>
      </c>
      <c r="Y248" s="43">
        <v>6</v>
      </c>
      <c r="Z248" s="44">
        <v>12</v>
      </c>
      <c r="AA248" s="45">
        <v>17963</v>
      </c>
      <c r="AB248" s="46">
        <v>148</v>
      </c>
      <c r="AC248" s="47">
        <v>170</v>
      </c>
      <c r="AD248" s="42">
        <v>5987</v>
      </c>
      <c r="AE248" s="43">
        <v>765</v>
      </c>
      <c r="AF248" s="44">
        <v>199</v>
      </c>
      <c r="AG248" s="39">
        <v>2821</v>
      </c>
      <c r="AH248" s="40">
        <v>0</v>
      </c>
      <c r="AI248" s="41">
        <v>0</v>
      </c>
      <c r="AJ248" s="42">
        <v>15142</v>
      </c>
      <c r="AK248" s="43">
        <v>2</v>
      </c>
      <c r="AL248" s="44">
        <v>0</v>
      </c>
      <c r="AM248" s="45">
        <v>16540</v>
      </c>
      <c r="AN248" s="46">
        <v>62</v>
      </c>
      <c r="AO248" s="47">
        <v>57</v>
      </c>
      <c r="AP248" s="42">
        <v>5643</v>
      </c>
      <c r="AQ248" s="43">
        <v>544</v>
      </c>
      <c r="AR248" s="44">
        <v>82</v>
      </c>
      <c r="AS248" s="38">
        <v>2223225</v>
      </c>
      <c r="AT248" s="38">
        <v>149359</v>
      </c>
      <c r="AU248" s="38">
        <v>1</v>
      </c>
      <c r="AY248" s="38" t="str">
        <f t="shared" si="8"/>
        <v>2020-W47</v>
      </c>
      <c r="AZ248" s="48">
        <f t="shared" si="9"/>
        <v>6</v>
      </c>
      <c r="BA248" s="48">
        <v>460</v>
      </c>
      <c r="BD248" s="49">
        <v>1041</v>
      </c>
      <c r="BE248" s="48">
        <v>46</v>
      </c>
    </row>
    <row r="249" spans="1:78" ht="12.5" thickBot="1" x14ac:dyDescent="0.35">
      <c r="A249" s="37">
        <v>44157</v>
      </c>
      <c r="B249" s="51">
        <v>1498</v>
      </c>
      <c r="C249" s="51">
        <v>22</v>
      </c>
      <c r="D249" s="51">
        <v>91619</v>
      </c>
      <c r="E249" s="51">
        <v>103</v>
      </c>
      <c r="F249" s="51">
        <v>1630</v>
      </c>
      <c r="G249" s="61">
        <v>540</v>
      </c>
      <c r="H249" s="134"/>
      <c r="I249" s="52">
        <v>6114</v>
      </c>
      <c r="J249" s="53">
        <v>0</v>
      </c>
      <c r="K249" s="54">
        <v>0</v>
      </c>
      <c r="L249" s="55">
        <v>34268</v>
      </c>
      <c r="M249" s="56">
        <v>10</v>
      </c>
      <c r="N249" s="57">
        <v>14</v>
      </c>
      <c r="O249" s="58">
        <v>35322</v>
      </c>
      <c r="P249" s="59">
        <v>221</v>
      </c>
      <c r="Q249" s="59">
        <v>233</v>
      </c>
      <c r="R249" s="66">
        <v>12030</v>
      </c>
      <c r="S249" s="56">
        <v>1398</v>
      </c>
      <c r="T249" s="57">
        <v>291</v>
      </c>
      <c r="U249" s="52">
        <v>3236</v>
      </c>
      <c r="V249" s="53">
        <v>0</v>
      </c>
      <c r="W249" s="54">
        <v>0</v>
      </c>
      <c r="X249" s="55">
        <v>18846</v>
      </c>
      <c r="Y249" s="56">
        <v>7</v>
      </c>
      <c r="Z249" s="57">
        <v>13</v>
      </c>
      <c r="AA249" s="58">
        <v>18320</v>
      </c>
      <c r="AB249" s="59">
        <v>156</v>
      </c>
      <c r="AC249" s="60">
        <v>178</v>
      </c>
      <c r="AD249" s="55">
        <v>6179</v>
      </c>
      <c r="AE249" s="56">
        <v>811</v>
      </c>
      <c r="AF249" s="57">
        <v>209</v>
      </c>
      <c r="AG249" s="52">
        <v>2863</v>
      </c>
      <c r="AH249" s="53">
        <v>0</v>
      </c>
      <c r="AI249" s="54">
        <v>0</v>
      </c>
      <c r="AJ249" s="55">
        <v>15329</v>
      </c>
      <c r="AK249" s="56">
        <v>3</v>
      </c>
      <c r="AL249" s="57">
        <v>1</v>
      </c>
      <c r="AM249" s="58">
        <v>16861</v>
      </c>
      <c r="AN249" s="59">
        <v>64</v>
      </c>
      <c r="AO249" s="60">
        <v>55</v>
      </c>
      <c r="AP249" s="55">
        <v>5833</v>
      </c>
      <c r="AQ249" s="56">
        <v>569</v>
      </c>
      <c r="AR249" s="57">
        <v>82</v>
      </c>
      <c r="AS249" s="51">
        <v>2235923</v>
      </c>
      <c r="AT249" s="51">
        <v>152464</v>
      </c>
      <c r="AU249" s="51"/>
      <c r="AV249" s="51"/>
      <c r="AW249" s="51"/>
      <c r="AX249" s="51"/>
      <c r="AY249" s="51" t="str">
        <f t="shared" si="8"/>
        <v>2020-W47</v>
      </c>
      <c r="AZ249" s="61">
        <f t="shared" si="9"/>
        <v>7</v>
      </c>
      <c r="BA249" s="61">
        <v>470</v>
      </c>
      <c r="BB249" s="134">
        <v>3414</v>
      </c>
      <c r="BI249" s="50">
        <f>(S249-S242)/(F249-F242)</f>
        <v>0.88740458015267176</v>
      </c>
      <c r="BJ249" s="38">
        <f>SUM(E243:E249)*1000000/10718565</f>
        <v>48.887141142494357</v>
      </c>
      <c r="BK249" s="50">
        <f>(D249-D242)/(AS249+AT249-AS242-AT242)</f>
        <v>9.4823220635240429E-2</v>
      </c>
      <c r="BL249" s="97">
        <f>(I249-I242)/(I249+L249+O249+R249-I242-L242-O242-R242)</f>
        <v>4.6130952380952384E-2</v>
      </c>
      <c r="BM249" s="97">
        <f>(L249-L242)/(I249+L249+O249+R249-I242-L242-O242-R242)</f>
        <v>0.28720238095238093</v>
      </c>
      <c r="BN249" s="97">
        <f>(O249-O242)/(I249+L249+O249+R249-I242-L242-O242-R242)</f>
        <v>0.46845238095238095</v>
      </c>
      <c r="BO249" s="97">
        <f>(R249-R242)/(I249+L249+O249+R249-I242-L242-O242-R242)</f>
        <v>0.1982142857142857</v>
      </c>
      <c r="BP249" s="97">
        <f>AVERAGE(K243:K249)/AVERAGE(G243:G249)</f>
        <v>0</v>
      </c>
      <c r="BQ249" s="97">
        <f>AVERAGE(N243:N249)/AVERAGE(G243:G249)</f>
        <v>1.9982368498383776E-2</v>
      </c>
      <c r="BR249" s="97">
        <f>AVERAGE(Q243:Q249)/AVERAGE(G243:G249)</f>
        <v>0.44872171613282397</v>
      </c>
      <c r="BS249" s="97">
        <f>AVERAGE(T243:T249)/AVERAGE(G243:G249)</f>
        <v>0.52806347340581838</v>
      </c>
      <c r="BT249" s="97">
        <f>(J249-J242)/(J249+M249+P249+S249-S242-P242-M242-J242)</f>
        <v>0</v>
      </c>
      <c r="BU249" s="97">
        <f>(M249-M242)/(J249+M249+P249+S249-S242-P242-M242-J242)</f>
        <v>5.7361376673040155E-3</v>
      </c>
      <c r="BV249" s="97">
        <f>(P249-P242)/(J249+M249+P249+S249-S242-P242-M242-J242)</f>
        <v>0.10516252390057361</v>
      </c>
      <c r="BW249" s="97">
        <f>(S249-S242)/(J249+M249+P249+S249-S242-P242-M242-J242)</f>
        <v>0.88910133843212236</v>
      </c>
      <c r="BX249" s="48">
        <f>SUM(BB243:BB249)</f>
        <v>3414</v>
      </c>
      <c r="BY249" s="38">
        <f>F249-F242</f>
        <v>524</v>
      </c>
      <c r="BZ249" s="50">
        <f>BY249/BX242</f>
        <v>0.1716344579102522</v>
      </c>
    </row>
    <row r="250" spans="1:78" x14ac:dyDescent="0.3">
      <c r="A250" s="93">
        <v>44158</v>
      </c>
      <c r="B250" s="62">
        <v>1388</v>
      </c>
      <c r="C250" s="62">
        <v>11</v>
      </c>
      <c r="D250" s="62">
        <v>93006</v>
      </c>
      <c r="E250" s="62">
        <v>84</v>
      </c>
      <c r="F250" s="62">
        <v>1714</v>
      </c>
      <c r="G250" s="65">
        <v>549</v>
      </c>
      <c r="H250" s="99"/>
      <c r="I250" s="63">
        <v>6170</v>
      </c>
      <c r="J250" s="62">
        <v>0</v>
      </c>
      <c r="K250" s="64">
        <v>0</v>
      </c>
      <c r="L250" s="63">
        <v>34679</v>
      </c>
      <c r="M250" s="62">
        <v>10</v>
      </c>
      <c r="N250" s="64">
        <v>15</v>
      </c>
      <c r="O250" s="63">
        <v>35924</v>
      </c>
      <c r="P250" s="62">
        <v>233</v>
      </c>
      <c r="Q250" s="64">
        <v>236</v>
      </c>
      <c r="R250" s="63">
        <v>12336</v>
      </c>
      <c r="S250" s="62">
        <v>1470</v>
      </c>
      <c r="T250" s="64">
        <v>297</v>
      </c>
      <c r="U250" s="63">
        <v>3273</v>
      </c>
      <c r="V250" s="62">
        <v>0</v>
      </c>
      <c r="W250" s="64">
        <v>0</v>
      </c>
      <c r="X250" s="63">
        <v>19046</v>
      </c>
      <c r="Y250" s="62">
        <v>7</v>
      </c>
      <c r="Z250" s="64">
        <v>14</v>
      </c>
      <c r="AA250" s="63">
        <v>18631</v>
      </c>
      <c r="AB250" s="62">
        <v>164</v>
      </c>
      <c r="AC250" s="64">
        <v>177</v>
      </c>
      <c r="AD250" s="63">
        <v>6327</v>
      </c>
      <c r="AE250" s="62">
        <v>863</v>
      </c>
      <c r="AF250" s="64">
        <v>214</v>
      </c>
      <c r="AG250" s="63">
        <v>2883</v>
      </c>
      <c r="AH250" s="62">
        <v>0</v>
      </c>
      <c r="AI250" s="64">
        <v>0</v>
      </c>
      <c r="AJ250" s="63">
        <v>15541</v>
      </c>
      <c r="AK250" s="62">
        <v>3</v>
      </c>
      <c r="AL250" s="64">
        <v>1</v>
      </c>
      <c r="AM250" s="63">
        <v>17156</v>
      </c>
      <c r="AN250" s="62">
        <v>69</v>
      </c>
      <c r="AO250" s="64">
        <v>59</v>
      </c>
      <c r="AP250" s="63">
        <v>5991</v>
      </c>
      <c r="AQ250" s="62">
        <v>607</v>
      </c>
      <c r="AR250" s="64">
        <v>83</v>
      </c>
      <c r="AS250" s="62">
        <v>2247132</v>
      </c>
      <c r="AT250" s="62">
        <v>156753</v>
      </c>
      <c r="AU250" s="62">
        <v>2</v>
      </c>
      <c r="AV250" s="62"/>
      <c r="AW250" s="62"/>
      <c r="AX250" s="62"/>
      <c r="AY250" s="62" t="str">
        <f t="shared" si="8"/>
        <v>2020-W48</v>
      </c>
      <c r="AZ250" s="65">
        <f t="shared" si="9"/>
        <v>1</v>
      </c>
      <c r="BA250" s="65">
        <v>482</v>
      </c>
      <c r="BB250" s="99"/>
      <c r="BC250" s="65"/>
      <c r="BD250" s="65"/>
      <c r="BE250" s="65"/>
      <c r="BF250" s="99"/>
      <c r="BG250" s="99"/>
      <c r="BH250" s="65"/>
      <c r="BI250" s="65"/>
      <c r="BJ250" s="65"/>
      <c r="BK250" s="65"/>
      <c r="BL250" s="65"/>
      <c r="BM250" s="65"/>
      <c r="BN250" s="65"/>
      <c r="BO250" s="65"/>
    </row>
    <row r="251" spans="1:78" x14ac:dyDescent="0.3">
      <c r="A251" s="37">
        <v>44159</v>
      </c>
      <c r="B251" s="38">
        <v>2135</v>
      </c>
      <c r="C251" s="38">
        <v>13</v>
      </c>
      <c r="D251" s="38">
        <v>95137</v>
      </c>
      <c r="E251" s="38">
        <v>101</v>
      </c>
      <c r="F251" s="38">
        <v>1815</v>
      </c>
      <c r="G251" s="48">
        <v>562</v>
      </c>
      <c r="I251" s="39">
        <v>6227</v>
      </c>
      <c r="J251" s="40">
        <v>0</v>
      </c>
      <c r="K251" s="41">
        <v>0</v>
      </c>
      <c r="L251" s="42">
        <v>35219</v>
      </c>
      <c r="M251" s="43">
        <v>11</v>
      </c>
      <c r="N251" s="44">
        <v>12</v>
      </c>
      <c r="O251" s="45">
        <v>36843</v>
      </c>
      <c r="P251" s="46">
        <v>245</v>
      </c>
      <c r="Q251" s="47">
        <v>242</v>
      </c>
      <c r="R251" s="42">
        <v>12818</v>
      </c>
      <c r="S251" s="43">
        <v>1559</v>
      </c>
      <c r="T251" s="44">
        <v>307</v>
      </c>
      <c r="U251" s="39">
        <v>3302</v>
      </c>
      <c r="V251" s="40">
        <v>0</v>
      </c>
      <c r="W251" s="41">
        <v>0</v>
      </c>
      <c r="X251" s="42">
        <v>19310</v>
      </c>
      <c r="Y251" s="43">
        <v>8</v>
      </c>
      <c r="Z251" s="44">
        <v>11</v>
      </c>
      <c r="AA251" s="45">
        <v>19100</v>
      </c>
      <c r="AB251" s="46">
        <v>173</v>
      </c>
      <c r="AC251" s="47">
        <v>183</v>
      </c>
      <c r="AD251" s="42">
        <v>6547</v>
      </c>
      <c r="AE251" s="43">
        <v>912</v>
      </c>
      <c r="AF251" s="44">
        <v>212</v>
      </c>
      <c r="AG251" s="39">
        <v>2910</v>
      </c>
      <c r="AH251" s="40">
        <v>0</v>
      </c>
      <c r="AI251" s="41">
        <v>0</v>
      </c>
      <c r="AJ251" s="42">
        <v>15812</v>
      </c>
      <c r="AK251" s="43">
        <v>3</v>
      </c>
      <c r="AL251" s="44">
        <v>1</v>
      </c>
      <c r="AM251" s="45">
        <v>17596</v>
      </c>
      <c r="AN251" s="46">
        <v>72</v>
      </c>
      <c r="AO251" s="47">
        <v>59</v>
      </c>
      <c r="AP251" s="42">
        <v>6245</v>
      </c>
      <c r="AQ251" s="43">
        <v>647</v>
      </c>
      <c r="AR251" s="44">
        <v>95</v>
      </c>
      <c r="AS251" s="38">
        <v>2269298</v>
      </c>
      <c r="AT251" s="38">
        <v>166834</v>
      </c>
      <c r="AU251" s="38">
        <v>3</v>
      </c>
      <c r="AY251" s="38" t="str">
        <f t="shared" si="8"/>
        <v>2020-W48</v>
      </c>
      <c r="AZ251" s="48">
        <f t="shared" si="9"/>
        <v>2</v>
      </c>
      <c r="BA251" s="48">
        <v>490</v>
      </c>
      <c r="BD251" s="49">
        <v>1194</v>
      </c>
      <c r="BE251" s="48">
        <v>81</v>
      </c>
    </row>
    <row r="252" spans="1:78" x14ac:dyDescent="0.3">
      <c r="A252" s="37">
        <v>44160</v>
      </c>
      <c r="B252" s="38">
        <v>2152</v>
      </c>
      <c r="C252" s="38">
        <v>6</v>
      </c>
      <c r="D252" s="38">
        <v>97288</v>
      </c>
      <c r="E252" s="38">
        <v>87</v>
      </c>
      <c r="F252" s="38">
        <v>1902</v>
      </c>
      <c r="G252" s="48">
        <v>597</v>
      </c>
      <c r="I252" s="39">
        <v>6298</v>
      </c>
      <c r="J252" s="40">
        <v>0</v>
      </c>
      <c r="K252" s="41">
        <v>0</v>
      </c>
      <c r="L252" s="42">
        <v>35786</v>
      </c>
      <c r="M252" s="43">
        <v>12</v>
      </c>
      <c r="N252" s="44">
        <v>11</v>
      </c>
      <c r="O252" s="45">
        <v>37801</v>
      </c>
      <c r="P252" s="46">
        <v>253</v>
      </c>
      <c r="Q252" s="47">
        <v>246</v>
      </c>
      <c r="R252" s="42">
        <v>13328</v>
      </c>
      <c r="S252" s="43">
        <v>1637</v>
      </c>
      <c r="T252" s="44">
        <v>339</v>
      </c>
      <c r="U252" s="39">
        <v>3336</v>
      </c>
      <c r="V252" s="40">
        <v>0</v>
      </c>
      <c r="W252" s="41">
        <v>0</v>
      </c>
      <c r="X252" s="42">
        <v>19602</v>
      </c>
      <c r="Y252" s="43">
        <v>9</v>
      </c>
      <c r="Z252" s="44">
        <v>10</v>
      </c>
      <c r="AA252" s="45">
        <v>19565</v>
      </c>
      <c r="AB252" s="46">
        <v>180</v>
      </c>
      <c r="AC252" s="47">
        <v>188</v>
      </c>
      <c r="AD252" s="42">
        <v>6805</v>
      </c>
      <c r="AE252" s="43">
        <v>954</v>
      </c>
      <c r="AF252" s="44">
        <v>235</v>
      </c>
      <c r="AG252" s="39">
        <v>2947</v>
      </c>
      <c r="AH252" s="40">
        <v>0</v>
      </c>
      <c r="AI252" s="41">
        <v>0</v>
      </c>
      <c r="AJ252" s="42">
        <v>16087</v>
      </c>
      <c r="AK252" s="43">
        <v>3</v>
      </c>
      <c r="AL252" s="44">
        <v>1</v>
      </c>
      <c r="AM252" s="45">
        <v>18089</v>
      </c>
      <c r="AN252" s="46">
        <v>73</v>
      </c>
      <c r="AO252" s="47">
        <v>58</v>
      </c>
      <c r="AP252" s="42">
        <v>6494</v>
      </c>
      <c r="AQ252" s="43">
        <v>683</v>
      </c>
      <c r="AR252" s="44">
        <v>104</v>
      </c>
      <c r="AS252" s="38">
        <v>2290659</v>
      </c>
      <c r="AT252" s="38">
        <v>176486</v>
      </c>
      <c r="AU252" s="38">
        <v>2</v>
      </c>
      <c r="AY252" s="38" t="str">
        <f t="shared" si="8"/>
        <v>2020-W48</v>
      </c>
      <c r="AZ252" s="48">
        <f t="shared" si="9"/>
        <v>3</v>
      </c>
      <c r="BA252" s="48">
        <v>505</v>
      </c>
      <c r="BD252" s="49">
        <v>1362</v>
      </c>
      <c r="BE252" s="48">
        <v>69</v>
      </c>
    </row>
    <row r="253" spans="1:78" x14ac:dyDescent="0.3">
      <c r="A253" s="37">
        <v>44161</v>
      </c>
      <c r="B253" s="38">
        <v>2018</v>
      </c>
      <c r="C253" s="38">
        <v>2</v>
      </c>
      <c r="D253" s="38">
        <v>99306</v>
      </c>
      <c r="E253" s="38">
        <v>99</v>
      </c>
      <c r="F253" s="38">
        <v>2001</v>
      </c>
      <c r="G253" s="48">
        <v>608</v>
      </c>
      <c r="I253" s="39">
        <v>6396</v>
      </c>
      <c r="J253" s="40">
        <v>0</v>
      </c>
      <c r="K253" s="41">
        <v>0</v>
      </c>
      <c r="L253" s="42">
        <v>36332</v>
      </c>
      <c r="M253" s="43">
        <v>13</v>
      </c>
      <c r="N253" s="44">
        <v>11</v>
      </c>
      <c r="O253" s="45">
        <v>38676</v>
      </c>
      <c r="P253" s="46">
        <v>267</v>
      </c>
      <c r="Q253" s="47">
        <v>258</v>
      </c>
      <c r="R253" s="42">
        <v>13776</v>
      </c>
      <c r="S253" s="43">
        <v>1721</v>
      </c>
      <c r="T253" s="44">
        <v>338</v>
      </c>
      <c r="U253" s="39">
        <v>3387</v>
      </c>
      <c r="V253" s="40">
        <v>0</v>
      </c>
      <c r="W253" s="41">
        <v>0</v>
      </c>
      <c r="X253" s="42">
        <v>19875</v>
      </c>
      <c r="Y253" s="43">
        <v>10</v>
      </c>
      <c r="Z253" s="44">
        <v>10</v>
      </c>
      <c r="AA253" s="45">
        <v>20015</v>
      </c>
      <c r="AB253" s="46">
        <v>193</v>
      </c>
      <c r="AC253" s="47">
        <v>195</v>
      </c>
      <c r="AD253" s="42">
        <v>7008</v>
      </c>
      <c r="AE253" s="43">
        <v>992</v>
      </c>
      <c r="AF253" s="44">
        <v>242</v>
      </c>
      <c r="AG253" s="39">
        <v>2994</v>
      </c>
      <c r="AH253" s="40">
        <v>0</v>
      </c>
      <c r="AI253" s="41">
        <v>0</v>
      </c>
      <c r="AJ253" s="42">
        <v>16360</v>
      </c>
      <c r="AK253" s="43">
        <v>3</v>
      </c>
      <c r="AL253" s="44">
        <v>1</v>
      </c>
      <c r="AM253" s="45">
        <v>18514</v>
      </c>
      <c r="AN253" s="46">
        <v>74</v>
      </c>
      <c r="AO253" s="47">
        <v>63</v>
      </c>
      <c r="AP253" s="42">
        <v>6742</v>
      </c>
      <c r="AQ253" s="43">
        <v>729</v>
      </c>
      <c r="AR253" s="44">
        <v>96</v>
      </c>
      <c r="AS253" s="38">
        <v>2311870</v>
      </c>
      <c r="AT253" s="38">
        <v>186793</v>
      </c>
      <c r="AY253" s="38" t="str">
        <f t="shared" si="8"/>
        <v>2020-W48</v>
      </c>
      <c r="AZ253" s="48">
        <f t="shared" si="9"/>
        <v>4</v>
      </c>
      <c r="BA253" s="48">
        <v>524</v>
      </c>
      <c r="BD253" s="49">
        <v>2318</v>
      </c>
      <c r="BE253" s="48">
        <v>144</v>
      </c>
    </row>
    <row r="254" spans="1:78" x14ac:dyDescent="0.3">
      <c r="A254" s="37">
        <v>44162</v>
      </c>
      <c r="B254" s="38">
        <v>2013</v>
      </c>
      <c r="C254" s="38">
        <v>14</v>
      </c>
      <c r="D254" s="38">
        <v>101287</v>
      </c>
      <c r="E254" s="38">
        <v>101</v>
      </c>
      <c r="F254" s="38">
        <v>2102</v>
      </c>
      <c r="G254" s="48">
        <v>607</v>
      </c>
      <c r="I254" s="39">
        <v>6469</v>
      </c>
      <c r="J254" s="40">
        <v>0</v>
      </c>
      <c r="K254" s="41">
        <v>0</v>
      </c>
      <c r="L254" s="42">
        <v>36851</v>
      </c>
      <c r="M254" s="43">
        <v>14</v>
      </c>
      <c r="N254" s="44">
        <v>13</v>
      </c>
      <c r="O254" s="45">
        <v>39565</v>
      </c>
      <c r="P254" s="46">
        <v>281</v>
      </c>
      <c r="Q254" s="47">
        <v>256</v>
      </c>
      <c r="R254" s="42">
        <v>14205</v>
      </c>
      <c r="S254" s="43">
        <v>1807</v>
      </c>
      <c r="T254" s="44">
        <v>337</v>
      </c>
      <c r="U254" s="39">
        <v>3431</v>
      </c>
      <c r="V254" s="40">
        <v>0</v>
      </c>
      <c r="W254" s="41">
        <v>0</v>
      </c>
      <c r="X254" s="42">
        <v>20174</v>
      </c>
      <c r="Y254" s="43">
        <v>11</v>
      </c>
      <c r="Z254" s="44">
        <v>12</v>
      </c>
      <c r="AA254" s="45">
        <v>20453</v>
      </c>
      <c r="AB254" s="46">
        <v>204</v>
      </c>
      <c r="AC254" s="47">
        <v>191</v>
      </c>
      <c r="AD254" s="42">
        <v>7203</v>
      </c>
      <c r="AE254" s="43">
        <v>1043</v>
      </c>
      <c r="AF254" s="44">
        <v>239</v>
      </c>
      <c r="AG254" s="39">
        <v>3023</v>
      </c>
      <c r="AH254" s="40">
        <v>0</v>
      </c>
      <c r="AI254" s="41">
        <v>0</v>
      </c>
      <c r="AJ254" s="42">
        <v>16581</v>
      </c>
      <c r="AK254" s="43">
        <v>3</v>
      </c>
      <c r="AL254" s="44">
        <v>1</v>
      </c>
      <c r="AM254" s="45">
        <v>18966</v>
      </c>
      <c r="AN254" s="46">
        <v>77</v>
      </c>
      <c r="AO254" s="47">
        <v>65</v>
      </c>
      <c r="AP254" s="42">
        <v>6976</v>
      </c>
      <c r="AQ254" s="43">
        <v>764</v>
      </c>
      <c r="AR254" s="44">
        <v>98</v>
      </c>
      <c r="AS254" s="38">
        <v>2332931</v>
      </c>
      <c r="AT254" s="38">
        <v>196577</v>
      </c>
      <c r="AY254" s="38" t="str">
        <f t="shared" si="8"/>
        <v>2020-W48</v>
      </c>
      <c r="AZ254" s="48">
        <f t="shared" si="9"/>
        <v>5</v>
      </c>
      <c r="BA254" s="48">
        <v>538</v>
      </c>
      <c r="BD254" s="49">
        <v>1409</v>
      </c>
      <c r="BE254" s="48">
        <v>61</v>
      </c>
    </row>
    <row r="255" spans="1:78" x14ac:dyDescent="0.3">
      <c r="A255" s="37">
        <v>44163</v>
      </c>
      <c r="B255" s="38">
        <v>1747</v>
      </c>
      <c r="C255" s="38">
        <v>2</v>
      </c>
      <c r="D255" s="38">
        <v>103034</v>
      </c>
      <c r="E255" s="38">
        <v>121</v>
      </c>
      <c r="F255" s="38">
        <v>2223</v>
      </c>
      <c r="G255" s="48">
        <v>606</v>
      </c>
      <c r="I255" s="39">
        <v>6523</v>
      </c>
      <c r="J255" s="40">
        <v>0</v>
      </c>
      <c r="K255" s="41">
        <v>0</v>
      </c>
      <c r="L255" s="42">
        <v>37329</v>
      </c>
      <c r="M255" s="43">
        <v>15</v>
      </c>
      <c r="N255" s="44">
        <v>13</v>
      </c>
      <c r="O255" s="45">
        <v>40318</v>
      </c>
      <c r="P255" s="46">
        <v>301</v>
      </c>
      <c r="Q255" s="47">
        <v>258</v>
      </c>
      <c r="R255" s="42">
        <v>14559</v>
      </c>
      <c r="S255" s="43">
        <v>1907</v>
      </c>
      <c r="T255" s="44">
        <v>334</v>
      </c>
      <c r="U255" s="39">
        <v>3456</v>
      </c>
      <c r="V255" s="40">
        <v>0</v>
      </c>
      <c r="W255" s="41">
        <v>0</v>
      </c>
      <c r="X255" s="42">
        <v>20439</v>
      </c>
      <c r="Y255" s="43">
        <v>12</v>
      </c>
      <c r="Z255" s="44">
        <v>12</v>
      </c>
      <c r="AA255" s="45">
        <v>20797</v>
      </c>
      <c r="AB255" s="46">
        <v>220</v>
      </c>
      <c r="AC255" s="47">
        <v>190</v>
      </c>
      <c r="AD255" s="42">
        <v>7379</v>
      </c>
      <c r="AE255" s="43">
        <v>1098</v>
      </c>
      <c r="AF255" s="44">
        <v>237</v>
      </c>
      <c r="AG255" s="39">
        <v>3052</v>
      </c>
      <c r="AH255" s="40">
        <v>0</v>
      </c>
      <c r="AI255" s="41">
        <v>0</v>
      </c>
      <c r="AJ255" s="42">
        <v>16794</v>
      </c>
      <c r="AK255" s="43">
        <v>3</v>
      </c>
      <c r="AL255" s="44">
        <v>1</v>
      </c>
      <c r="AM255" s="45">
        <v>19375</v>
      </c>
      <c r="AN255" s="46">
        <v>81</v>
      </c>
      <c r="AO255" s="47">
        <v>68</v>
      </c>
      <c r="AP255" s="42">
        <v>7154</v>
      </c>
      <c r="AQ255" s="43">
        <v>809</v>
      </c>
      <c r="AR255" s="44">
        <v>97</v>
      </c>
      <c r="AS255" s="38">
        <v>2354043</v>
      </c>
      <c r="AT255" s="38">
        <v>204919</v>
      </c>
      <c r="AY255" s="38" t="str">
        <f t="shared" si="8"/>
        <v>2020-W48</v>
      </c>
      <c r="AZ255" s="48">
        <f t="shared" si="9"/>
        <v>6</v>
      </c>
      <c r="BA255" s="48">
        <v>557</v>
      </c>
    </row>
    <row r="256" spans="1:78" ht="12.5" thickBot="1" x14ac:dyDescent="0.35">
      <c r="A256" s="37">
        <v>44164</v>
      </c>
      <c r="B256" s="51">
        <v>1193</v>
      </c>
      <c r="C256" s="51">
        <v>10</v>
      </c>
      <c r="D256" s="51">
        <v>104227</v>
      </c>
      <c r="E256" s="51">
        <v>98</v>
      </c>
      <c r="F256" s="51">
        <v>2321</v>
      </c>
      <c r="G256" s="61">
        <v>603</v>
      </c>
      <c r="H256" s="134"/>
      <c r="I256" s="52">
        <v>6576</v>
      </c>
      <c r="J256" s="53">
        <v>0</v>
      </c>
      <c r="K256" s="54">
        <v>0</v>
      </c>
      <c r="L256" s="55">
        <v>37650</v>
      </c>
      <c r="M256" s="56">
        <v>16</v>
      </c>
      <c r="N256" s="57">
        <v>13</v>
      </c>
      <c r="O256" s="58">
        <v>40837</v>
      </c>
      <c r="P256" s="59">
        <v>315</v>
      </c>
      <c r="Q256" s="59">
        <v>260</v>
      </c>
      <c r="R256" s="66">
        <v>14860</v>
      </c>
      <c r="S256" s="56">
        <v>1990</v>
      </c>
      <c r="T256" s="57">
        <v>329</v>
      </c>
      <c r="U256" s="52">
        <v>3485</v>
      </c>
      <c r="V256" s="53">
        <v>0</v>
      </c>
      <c r="W256" s="54">
        <v>0</v>
      </c>
      <c r="X256" s="55">
        <v>20600</v>
      </c>
      <c r="Y256" s="56">
        <v>13</v>
      </c>
      <c r="Z256" s="57">
        <v>13</v>
      </c>
      <c r="AA256" s="58">
        <v>21043</v>
      </c>
      <c r="AB256" s="59">
        <v>228</v>
      </c>
      <c r="AC256" s="60">
        <v>195</v>
      </c>
      <c r="AD256" s="55">
        <v>7548</v>
      </c>
      <c r="AE256" s="56">
        <v>1143</v>
      </c>
      <c r="AF256" s="57">
        <v>235</v>
      </c>
      <c r="AG256" s="52">
        <v>3076</v>
      </c>
      <c r="AH256" s="53">
        <v>0</v>
      </c>
      <c r="AI256" s="54">
        <v>0</v>
      </c>
      <c r="AJ256" s="55">
        <v>16954</v>
      </c>
      <c r="AK256" s="56">
        <v>3</v>
      </c>
      <c r="AL256" s="57">
        <v>0</v>
      </c>
      <c r="AM256" s="58">
        <v>19648</v>
      </c>
      <c r="AN256" s="59">
        <v>87</v>
      </c>
      <c r="AO256" s="60">
        <v>65</v>
      </c>
      <c r="AP256" s="55">
        <v>7286</v>
      </c>
      <c r="AQ256" s="56">
        <v>847</v>
      </c>
      <c r="AR256" s="57">
        <v>94</v>
      </c>
      <c r="AS256" s="51">
        <v>2366363</v>
      </c>
      <c r="AT256" s="51">
        <v>209025</v>
      </c>
      <c r="AU256" s="51">
        <v>2</v>
      </c>
      <c r="AV256" s="51"/>
      <c r="AW256" s="51"/>
      <c r="AX256" s="51"/>
      <c r="AY256" s="51" t="str">
        <f t="shared" si="8"/>
        <v>2020-W48</v>
      </c>
      <c r="AZ256" s="61">
        <f t="shared" si="9"/>
        <v>7</v>
      </c>
      <c r="BA256" s="61">
        <v>575</v>
      </c>
      <c r="BB256" s="134">
        <v>2993</v>
      </c>
      <c r="BD256" s="49">
        <v>1188</v>
      </c>
      <c r="BE256" s="48">
        <v>33</v>
      </c>
      <c r="BI256" s="50">
        <f>(S256-S249)/(F256-F249)</f>
        <v>0.85672937771345881</v>
      </c>
      <c r="BJ256" s="38">
        <f>SUM(E250:E256)*1000000/10718565</f>
        <v>64.467584979892365</v>
      </c>
      <c r="BK256" s="50">
        <f>(D256-D249)/(AS256+AT256-AS249-AT249)</f>
        <v>6.7422099347062309E-2</v>
      </c>
      <c r="BL256" s="97">
        <f>(I256-I249)/(I256+L256+O256+R256-I249-L249-O249-R249)</f>
        <v>3.7903027319714497E-2</v>
      </c>
      <c r="BM256" s="97">
        <f>(L256-L249)/(I256+L256+O256+R256-I249-L249-O249-R249)</f>
        <v>0.27746328656985808</v>
      </c>
      <c r="BN256" s="97">
        <f>(O256-O249)/(I256+L256+O256+R256-I249-L249-O249-R249)</f>
        <v>0.45245713348100747</v>
      </c>
      <c r="BO256" s="97">
        <f>(R256-R249)/(I256+L256+O256+R256-I249-L249-O249-R249)</f>
        <v>0.23217655262941997</v>
      </c>
      <c r="BP256" s="97">
        <f>AVERAGE(K250:K256)/AVERAGE(G250:G256)</f>
        <v>0</v>
      </c>
      <c r="BQ256" s="97">
        <f>AVERAGE(N250:N256)/AVERAGE(G250:G256)</f>
        <v>2.1297192642787992E-2</v>
      </c>
      <c r="BR256" s="97">
        <f>AVERAGE(Q250:Q256)/AVERAGE(G250:G256)</f>
        <v>0.42497579864472407</v>
      </c>
      <c r="BS256" s="97">
        <f>AVERAGE(T250:T256)/AVERAGE(G250:G256)</f>
        <v>0.5520329138431751</v>
      </c>
      <c r="BT256" s="97">
        <f>(J256-J249)/(J256+M256+P256+S256-S249-P249-M249-J249)</f>
        <v>0</v>
      </c>
      <c r="BU256" s="97">
        <f>(M256-M249)/(J256+M256+P256+S256-S249-P249-M249-J249)</f>
        <v>8.670520231213872E-3</v>
      </c>
      <c r="BV256" s="97">
        <f>(P256-P249)/(J256+M256+P256+S256-S249-P249-M249-J249)</f>
        <v>0.13583815028901733</v>
      </c>
      <c r="BW256" s="97">
        <f>(S256-S249)/(J256+M256+P256+S256-S249-P249-M249-J249)</f>
        <v>0.8554913294797688</v>
      </c>
      <c r="BX256" s="48">
        <f>SUM(BB250:BB256)</f>
        <v>2993</v>
      </c>
      <c r="BY256" s="38">
        <f>F256-F249</f>
        <v>691</v>
      </c>
      <c r="BZ256" s="50">
        <f>BY256/BX249</f>
        <v>0.20240187463386058</v>
      </c>
    </row>
    <row r="257" spans="1:78" x14ac:dyDescent="0.3">
      <c r="A257" s="93">
        <v>44165</v>
      </c>
      <c r="B257" s="62">
        <v>1044</v>
      </c>
      <c r="C257" s="62">
        <v>9</v>
      </c>
      <c r="D257" s="62">
        <v>105271</v>
      </c>
      <c r="E257" s="62">
        <v>85</v>
      </c>
      <c r="F257" s="62">
        <v>2406</v>
      </c>
      <c r="G257" s="65">
        <v>600</v>
      </c>
      <c r="H257" s="99"/>
      <c r="I257" s="63">
        <v>6624</v>
      </c>
      <c r="J257" s="62">
        <v>0</v>
      </c>
      <c r="K257" s="64">
        <v>0</v>
      </c>
      <c r="L257" s="63">
        <v>37933</v>
      </c>
      <c r="M257" s="62">
        <v>16</v>
      </c>
      <c r="N257" s="64">
        <v>13</v>
      </c>
      <c r="O257" s="63">
        <v>41267</v>
      </c>
      <c r="P257" s="62">
        <v>331</v>
      </c>
      <c r="Q257" s="64">
        <v>260</v>
      </c>
      <c r="R257" s="63">
        <v>15123</v>
      </c>
      <c r="S257" s="62">
        <v>2059</v>
      </c>
      <c r="T257" s="64">
        <v>327</v>
      </c>
      <c r="U257" s="63">
        <v>3518</v>
      </c>
      <c r="V257" s="62">
        <v>0</v>
      </c>
      <c r="W257" s="64">
        <v>0</v>
      </c>
      <c r="X257" s="63">
        <v>20749</v>
      </c>
      <c r="Y257" s="62">
        <v>13</v>
      </c>
      <c r="Z257" s="64">
        <v>13</v>
      </c>
      <c r="AA257" s="63">
        <v>21241</v>
      </c>
      <c r="AB257" s="62">
        <v>239</v>
      </c>
      <c r="AC257" s="64">
        <v>190</v>
      </c>
      <c r="AD257" s="63">
        <v>7687</v>
      </c>
      <c r="AE257" s="62">
        <v>1175</v>
      </c>
      <c r="AF257" s="64">
        <v>239</v>
      </c>
      <c r="AG257" s="63">
        <v>3091</v>
      </c>
      <c r="AH257" s="62">
        <v>0</v>
      </c>
      <c r="AI257" s="64">
        <v>0</v>
      </c>
      <c r="AJ257" s="63">
        <v>17088</v>
      </c>
      <c r="AK257" s="62">
        <v>3</v>
      </c>
      <c r="AL257" s="64">
        <v>0</v>
      </c>
      <c r="AM257" s="63">
        <v>19880</v>
      </c>
      <c r="AN257" s="62">
        <v>92</v>
      </c>
      <c r="AO257" s="64">
        <v>70</v>
      </c>
      <c r="AP257" s="63">
        <v>7410</v>
      </c>
      <c r="AQ257" s="62">
        <v>884</v>
      </c>
      <c r="AR257" s="64">
        <v>88</v>
      </c>
      <c r="AS257" s="62">
        <v>2373566</v>
      </c>
      <c r="AT257" s="62">
        <v>213194</v>
      </c>
      <c r="AU257" s="62"/>
      <c r="AV257" s="62"/>
      <c r="AW257" s="62"/>
      <c r="AX257" s="62"/>
      <c r="AY257" s="62" t="str">
        <f t="shared" si="8"/>
        <v>2020-W49</v>
      </c>
      <c r="AZ257" s="65">
        <f t="shared" si="9"/>
        <v>1</v>
      </c>
      <c r="BA257" s="65">
        <v>581</v>
      </c>
      <c r="BB257" s="99"/>
      <c r="BC257" s="65"/>
      <c r="BD257" s="65"/>
      <c r="BE257" s="65"/>
      <c r="BF257" s="99"/>
      <c r="BG257" s="99"/>
      <c r="BH257" s="65"/>
      <c r="BI257" s="65"/>
      <c r="BJ257" s="65"/>
      <c r="BK257" s="65"/>
      <c r="BL257" s="65"/>
      <c r="BM257" s="65"/>
      <c r="BN257" s="65"/>
      <c r="BO257" s="65"/>
    </row>
    <row r="258" spans="1:78" x14ac:dyDescent="0.3">
      <c r="A258" s="37">
        <v>44166</v>
      </c>
      <c r="B258" s="38">
        <v>2199</v>
      </c>
      <c r="C258" s="38">
        <v>25</v>
      </c>
      <c r="D258" s="38">
        <v>107470</v>
      </c>
      <c r="E258" s="38">
        <v>111</v>
      </c>
      <c r="F258" s="38">
        <v>2517</v>
      </c>
      <c r="G258" s="48">
        <v>596</v>
      </c>
      <c r="I258" s="39">
        <v>6707</v>
      </c>
      <c r="J258" s="40">
        <v>0</v>
      </c>
      <c r="K258" s="41">
        <v>0</v>
      </c>
      <c r="L258" s="42">
        <v>38601</v>
      </c>
      <c r="M258" s="43">
        <v>17</v>
      </c>
      <c r="N258" s="44">
        <v>12</v>
      </c>
      <c r="O258" s="45">
        <v>42199</v>
      </c>
      <c r="P258" s="46">
        <v>347</v>
      </c>
      <c r="Q258" s="47">
        <v>262</v>
      </c>
      <c r="R258" s="42">
        <v>15592</v>
      </c>
      <c r="S258" s="43">
        <v>2153</v>
      </c>
      <c r="T258" s="44">
        <v>322</v>
      </c>
      <c r="U258" s="39">
        <v>3567</v>
      </c>
      <c r="V258" s="40">
        <v>0</v>
      </c>
      <c r="W258" s="41">
        <v>0</v>
      </c>
      <c r="X258" s="42">
        <v>21154</v>
      </c>
      <c r="Y258" s="43">
        <v>14</v>
      </c>
      <c r="Z258" s="44">
        <v>12</v>
      </c>
      <c r="AA258" s="45">
        <v>21747</v>
      </c>
      <c r="AB258" s="46">
        <v>250</v>
      </c>
      <c r="AC258" s="47">
        <v>193</v>
      </c>
      <c r="AD258" s="42">
        <v>7956</v>
      </c>
      <c r="AE258" s="43">
        <v>1233</v>
      </c>
      <c r="AF258" s="44">
        <v>227</v>
      </c>
      <c r="AG258" s="39">
        <v>3138</v>
      </c>
      <c r="AH258" s="40">
        <v>0</v>
      </c>
      <c r="AI258" s="41">
        <v>0</v>
      </c>
      <c r="AJ258" s="42">
        <v>17425</v>
      </c>
      <c r="AK258" s="43">
        <v>3</v>
      </c>
      <c r="AL258" s="44">
        <v>0</v>
      </c>
      <c r="AM258" s="45">
        <v>20412</v>
      </c>
      <c r="AN258" s="46">
        <v>97</v>
      </c>
      <c r="AO258" s="47">
        <v>69</v>
      </c>
      <c r="AP258" s="42">
        <v>7631</v>
      </c>
      <c r="AQ258" s="43">
        <v>920</v>
      </c>
      <c r="AR258" s="44">
        <v>95</v>
      </c>
      <c r="AS258" s="38">
        <v>2394598</v>
      </c>
      <c r="AT258" s="38">
        <v>223085</v>
      </c>
      <c r="AU258" s="38">
        <v>2</v>
      </c>
      <c r="AY258" s="38" t="str">
        <f t="shared" si="8"/>
        <v>2020-W49</v>
      </c>
      <c r="AZ258" s="48">
        <f t="shared" si="9"/>
        <v>2</v>
      </c>
      <c r="BA258" s="48">
        <v>597</v>
      </c>
    </row>
    <row r="259" spans="1:78" x14ac:dyDescent="0.3">
      <c r="A259" s="37">
        <v>44167</v>
      </c>
      <c r="B259" s="38">
        <v>2186</v>
      </c>
      <c r="C259" s="38">
        <v>28</v>
      </c>
      <c r="D259" s="38">
        <v>109655</v>
      </c>
      <c r="E259" s="38">
        <v>89</v>
      </c>
      <c r="F259" s="38">
        <v>2606</v>
      </c>
      <c r="G259" s="48">
        <v>613</v>
      </c>
      <c r="I259" s="39">
        <v>6803</v>
      </c>
      <c r="J259" s="40">
        <v>0</v>
      </c>
      <c r="K259" s="41">
        <v>0</v>
      </c>
      <c r="L259" s="42">
        <v>39197</v>
      </c>
      <c r="M259" s="43">
        <v>17</v>
      </c>
      <c r="N259" s="44">
        <v>13</v>
      </c>
      <c r="O259" s="45">
        <v>43170</v>
      </c>
      <c r="P259" s="46">
        <v>360</v>
      </c>
      <c r="Q259" s="47">
        <v>263</v>
      </c>
      <c r="R259" s="42">
        <v>16041</v>
      </c>
      <c r="S259" s="43">
        <v>2229</v>
      </c>
      <c r="T259" s="44">
        <v>337</v>
      </c>
      <c r="U259" s="39">
        <v>3624</v>
      </c>
      <c r="V259" s="40">
        <v>0</v>
      </c>
      <c r="W259" s="41">
        <v>0</v>
      </c>
      <c r="X259" s="42">
        <v>21481</v>
      </c>
      <c r="Y259" s="43">
        <v>14</v>
      </c>
      <c r="Z259" s="44">
        <v>12</v>
      </c>
      <c r="AA259" s="45">
        <v>22230</v>
      </c>
      <c r="AB259" s="46">
        <v>259</v>
      </c>
      <c r="AC259" s="47">
        <v>195</v>
      </c>
      <c r="AD259" s="42">
        <v>8191</v>
      </c>
      <c r="AE259" s="43">
        <v>1276</v>
      </c>
      <c r="AF259" s="44">
        <v>233</v>
      </c>
      <c r="AG259" s="39">
        <v>3177</v>
      </c>
      <c r="AH259" s="40">
        <v>0</v>
      </c>
      <c r="AI259" s="41">
        <v>0</v>
      </c>
      <c r="AJ259" s="42">
        <v>17694</v>
      </c>
      <c r="AK259" s="43">
        <v>3</v>
      </c>
      <c r="AL259" s="44">
        <v>1</v>
      </c>
      <c r="AM259" s="45">
        <v>20900</v>
      </c>
      <c r="AN259" s="46">
        <v>101</v>
      </c>
      <c r="AO259" s="47">
        <v>68</v>
      </c>
      <c r="AP259" s="42">
        <v>7845</v>
      </c>
      <c r="AQ259" s="43">
        <v>953</v>
      </c>
      <c r="AR259" s="44">
        <v>104</v>
      </c>
      <c r="AS259" s="38">
        <v>2413710</v>
      </c>
      <c r="AT259" s="38">
        <v>232453</v>
      </c>
      <c r="AY259" s="38" t="str">
        <f t="shared" si="8"/>
        <v>2020-W49</v>
      </c>
      <c r="AZ259" s="48">
        <f t="shared" si="9"/>
        <v>3</v>
      </c>
      <c r="BA259" s="48">
        <v>611</v>
      </c>
      <c r="BD259" s="49">
        <v>734</v>
      </c>
      <c r="BE259" s="48">
        <v>11</v>
      </c>
    </row>
    <row r="260" spans="1:78" x14ac:dyDescent="0.3">
      <c r="A260" s="37">
        <v>44168</v>
      </c>
      <c r="B260" s="38">
        <v>1882</v>
      </c>
      <c r="C260" s="38">
        <v>8</v>
      </c>
      <c r="D260" s="38">
        <v>111537</v>
      </c>
      <c r="E260" s="38">
        <v>100</v>
      </c>
      <c r="F260" s="38">
        <v>2706</v>
      </c>
      <c r="G260" s="48">
        <v>622</v>
      </c>
      <c r="I260" s="39">
        <v>6872</v>
      </c>
      <c r="J260" s="40">
        <v>0</v>
      </c>
      <c r="K260" s="41">
        <v>0</v>
      </c>
      <c r="L260" s="42">
        <v>39675</v>
      </c>
      <c r="M260" s="43">
        <v>18</v>
      </c>
      <c r="N260" s="44">
        <v>13</v>
      </c>
      <c r="O260" s="45">
        <v>43990</v>
      </c>
      <c r="P260" s="46">
        <v>377</v>
      </c>
      <c r="Q260" s="47">
        <v>274</v>
      </c>
      <c r="R260" s="42">
        <v>16412</v>
      </c>
      <c r="S260" s="43">
        <v>2311</v>
      </c>
      <c r="T260" s="44">
        <v>335</v>
      </c>
      <c r="U260" s="39">
        <v>3660</v>
      </c>
      <c r="V260" s="40">
        <v>0</v>
      </c>
      <c r="W260" s="41">
        <v>0</v>
      </c>
      <c r="X260" s="42">
        <v>21727</v>
      </c>
      <c r="Y260" s="43">
        <v>15</v>
      </c>
      <c r="Z260" s="44">
        <v>12</v>
      </c>
      <c r="AA260" s="45">
        <v>22605</v>
      </c>
      <c r="AB260" s="46">
        <v>271</v>
      </c>
      <c r="AC260" s="47">
        <v>202</v>
      </c>
      <c r="AD260" s="42">
        <v>8362</v>
      </c>
      <c r="AE260" s="43">
        <v>1332</v>
      </c>
      <c r="AF260" s="44">
        <v>231</v>
      </c>
      <c r="AG260" s="39">
        <v>3210</v>
      </c>
      <c r="AH260" s="40">
        <v>0</v>
      </c>
      <c r="AI260" s="41">
        <v>0</v>
      </c>
      <c r="AJ260" s="42">
        <v>17926</v>
      </c>
      <c r="AK260" s="43">
        <v>3</v>
      </c>
      <c r="AL260" s="44">
        <v>1</v>
      </c>
      <c r="AM260" s="45">
        <v>21345</v>
      </c>
      <c r="AN260" s="46">
        <v>106</v>
      </c>
      <c r="AO260" s="47">
        <v>72</v>
      </c>
      <c r="AP260" s="42">
        <v>8045</v>
      </c>
      <c r="AQ260" s="43">
        <v>979</v>
      </c>
      <c r="AR260" s="44">
        <v>104</v>
      </c>
      <c r="AS260" s="38">
        <v>2432614</v>
      </c>
      <c r="AT260" s="38">
        <v>243348</v>
      </c>
      <c r="AY260" s="38" t="str">
        <f t="shared" si="8"/>
        <v>2020-W49</v>
      </c>
      <c r="AZ260" s="48">
        <f t="shared" si="9"/>
        <v>4</v>
      </c>
      <c r="BA260" s="48">
        <v>620</v>
      </c>
      <c r="BD260" s="49">
        <v>783</v>
      </c>
      <c r="BE260" s="48">
        <v>22</v>
      </c>
    </row>
    <row r="261" spans="1:78" x14ac:dyDescent="0.3">
      <c r="A261" s="37">
        <v>44169</v>
      </c>
      <c r="B261" s="38">
        <v>1667</v>
      </c>
      <c r="C261" s="38">
        <v>9</v>
      </c>
      <c r="D261" s="38">
        <v>113185</v>
      </c>
      <c r="E261" s="38">
        <v>98</v>
      </c>
      <c r="F261" s="38">
        <v>2804</v>
      </c>
      <c r="G261" s="48">
        <v>612</v>
      </c>
      <c r="I261" s="39">
        <v>6938</v>
      </c>
      <c r="J261" s="40">
        <v>0</v>
      </c>
      <c r="K261" s="41">
        <v>0</v>
      </c>
      <c r="L261" s="42">
        <v>40137</v>
      </c>
      <c r="M261" s="43">
        <v>19</v>
      </c>
      <c r="N261" s="44">
        <v>13</v>
      </c>
      <c r="O261" s="45">
        <v>44702</v>
      </c>
      <c r="P261" s="46">
        <v>392</v>
      </c>
      <c r="Q261" s="47">
        <v>272</v>
      </c>
      <c r="R261" s="42">
        <v>16761</v>
      </c>
      <c r="S261" s="43">
        <v>2393</v>
      </c>
      <c r="T261" s="44">
        <v>328</v>
      </c>
      <c r="U261" s="39">
        <v>3694</v>
      </c>
      <c r="V261" s="40">
        <v>0</v>
      </c>
      <c r="W261" s="41">
        <v>0</v>
      </c>
      <c r="X261" s="42">
        <v>21966</v>
      </c>
      <c r="Y261" s="43">
        <v>16</v>
      </c>
      <c r="Z261" s="44">
        <v>10</v>
      </c>
      <c r="AA261" s="45">
        <v>22951</v>
      </c>
      <c r="AB261" s="46">
        <v>284</v>
      </c>
      <c r="AC261" s="47">
        <v>201</v>
      </c>
      <c r="AD261" s="42">
        <v>8546</v>
      </c>
      <c r="AE261" s="43">
        <v>1385</v>
      </c>
      <c r="AF261" s="44">
        <v>226</v>
      </c>
      <c r="AG261" s="39">
        <v>3242</v>
      </c>
      <c r="AH261" s="40">
        <v>0</v>
      </c>
      <c r="AI261" s="41">
        <v>0</v>
      </c>
      <c r="AJ261" s="42">
        <v>18149</v>
      </c>
      <c r="AK261" s="43">
        <v>3</v>
      </c>
      <c r="AL261" s="44">
        <v>3</v>
      </c>
      <c r="AM261" s="45">
        <v>21711</v>
      </c>
      <c r="AN261" s="46">
        <v>108</v>
      </c>
      <c r="AO261" s="47">
        <v>71</v>
      </c>
      <c r="AP261" s="42">
        <v>8210</v>
      </c>
      <c r="AQ261" s="43">
        <v>1008</v>
      </c>
      <c r="AR261" s="44">
        <v>102</v>
      </c>
      <c r="AS261" s="38">
        <v>2450855</v>
      </c>
      <c r="AT261" s="38">
        <v>252189</v>
      </c>
      <c r="AY261" s="38" t="str">
        <f t="shared" ref="AY261:AY286" si="10">_xlfn.CONCAT(YEAR(A261),"-W",_xlfn.ISOWEEKNUM(A261))</f>
        <v>2020-W49</v>
      </c>
      <c r="AZ261" s="48">
        <f t="shared" si="9"/>
        <v>5</v>
      </c>
      <c r="BA261" s="48">
        <v>635</v>
      </c>
      <c r="BD261" s="49">
        <v>683</v>
      </c>
      <c r="BE261" s="48">
        <v>18</v>
      </c>
    </row>
    <row r="262" spans="1:78" x14ac:dyDescent="0.3">
      <c r="A262" s="37">
        <v>44170</v>
      </c>
      <c r="B262" s="38">
        <v>1383</v>
      </c>
      <c r="C262" s="38">
        <v>14</v>
      </c>
      <c r="D262" s="38">
        <v>114568</v>
      </c>
      <c r="E262" s="38">
        <v>98</v>
      </c>
      <c r="F262" s="38">
        <v>2902</v>
      </c>
      <c r="G262" s="48">
        <v>594</v>
      </c>
      <c r="I262" s="39">
        <v>7000</v>
      </c>
      <c r="J262" s="40">
        <v>0</v>
      </c>
      <c r="K262" s="41">
        <v>0</v>
      </c>
      <c r="L262" s="42">
        <v>40508</v>
      </c>
      <c r="M262" s="43">
        <v>21</v>
      </c>
      <c r="N262" s="44">
        <v>12</v>
      </c>
      <c r="O262" s="45">
        <v>45326</v>
      </c>
      <c r="P262" s="46">
        <v>408</v>
      </c>
      <c r="Q262" s="47">
        <v>266</v>
      </c>
      <c r="R262" s="42">
        <v>17072</v>
      </c>
      <c r="S262" s="43">
        <v>2473</v>
      </c>
      <c r="T262" s="44">
        <v>316</v>
      </c>
      <c r="U262" s="39">
        <v>3721</v>
      </c>
      <c r="V262" s="40">
        <v>0</v>
      </c>
      <c r="W262" s="41">
        <v>0</v>
      </c>
      <c r="X262" s="42">
        <v>22170</v>
      </c>
      <c r="Y262" s="43">
        <v>17</v>
      </c>
      <c r="Z262" s="44">
        <v>10</v>
      </c>
      <c r="AA262" s="45">
        <v>23248</v>
      </c>
      <c r="AB262" s="46">
        <v>296</v>
      </c>
      <c r="AC262" s="47">
        <v>195</v>
      </c>
      <c r="AD262" s="42">
        <v>8700</v>
      </c>
      <c r="AE262" s="43">
        <v>1431</v>
      </c>
      <c r="AF262" s="44">
        <v>218</v>
      </c>
      <c r="AG262" s="39">
        <v>3277</v>
      </c>
      <c r="AH262" s="40">
        <v>0</v>
      </c>
      <c r="AI262" s="41">
        <v>0</v>
      </c>
      <c r="AJ262" s="42">
        <v>18316</v>
      </c>
      <c r="AK262" s="43">
        <v>4</v>
      </c>
      <c r="AL262" s="44">
        <v>2</v>
      </c>
      <c r="AM262" s="45">
        <v>22038</v>
      </c>
      <c r="AN262" s="46">
        <v>112</v>
      </c>
      <c r="AO262" s="47">
        <v>71</v>
      </c>
      <c r="AP262" s="42">
        <v>8367</v>
      </c>
      <c r="AQ262" s="43">
        <v>1042</v>
      </c>
      <c r="AR262" s="44">
        <v>98</v>
      </c>
      <c r="AS262" s="38">
        <v>2469947</v>
      </c>
      <c r="AT262" s="38">
        <v>260736</v>
      </c>
      <c r="AU262" s="38">
        <v>2</v>
      </c>
      <c r="AY262" s="38" t="str">
        <f t="shared" si="10"/>
        <v>2020-W49</v>
      </c>
      <c r="AZ262" s="48">
        <f t="shared" si="9"/>
        <v>6</v>
      </c>
      <c r="BA262" s="48">
        <v>641</v>
      </c>
      <c r="BD262" s="49">
        <v>23</v>
      </c>
      <c r="BE262" s="48">
        <v>0</v>
      </c>
    </row>
    <row r="263" spans="1:78" ht="12.5" thickBot="1" x14ac:dyDescent="0.35">
      <c r="A263" s="37">
        <v>44171</v>
      </c>
      <c r="B263" s="51">
        <v>904</v>
      </c>
      <c r="C263" s="51">
        <v>5</v>
      </c>
      <c r="D263" s="51">
        <v>115471</v>
      </c>
      <c r="E263" s="51">
        <v>101</v>
      </c>
      <c r="F263" s="51">
        <v>3003</v>
      </c>
      <c r="G263" s="61">
        <v>600</v>
      </c>
      <c r="H263" s="134"/>
      <c r="I263" s="52">
        <v>7030</v>
      </c>
      <c r="J263" s="53">
        <v>0</v>
      </c>
      <c r="K263" s="54">
        <v>0</v>
      </c>
      <c r="L263" s="55">
        <v>40757</v>
      </c>
      <c r="M263" s="56">
        <v>21</v>
      </c>
      <c r="N263" s="57">
        <v>16</v>
      </c>
      <c r="O263" s="58">
        <v>45714</v>
      </c>
      <c r="P263" s="59">
        <v>422</v>
      </c>
      <c r="Q263" s="59">
        <v>268</v>
      </c>
      <c r="R263" s="66">
        <v>17297</v>
      </c>
      <c r="S263" s="56">
        <v>2560</v>
      </c>
      <c r="T263" s="57">
        <v>316</v>
      </c>
      <c r="U263" s="52">
        <v>3736</v>
      </c>
      <c r="V263" s="53">
        <v>0</v>
      </c>
      <c r="W263" s="54">
        <v>0</v>
      </c>
      <c r="X263" s="55">
        <v>22290</v>
      </c>
      <c r="Y263" s="56">
        <v>17</v>
      </c>
      <c r="Z263" s="57">
        <v>13</v>
      </c>
      <c r="AA263" s="58">
        <v>23450</v>
      </c>
      <c r="AB263" s="59">
        <v>307</v>
      </c>
      <c r="AC263" s="60">
        <v>197</v>
      </c>
      <c r="AD263" s="55">
        <v>8806</v>
      </c>
      <c r="AE263" s="56">
        <v>1480</v>
      </c>
      <c r="AF263" s="57">
        <v>221</v>
      </c>
      <c r="AG263" s="52">
        <v>3292</v>
      </c>
      <c r="AH263" s="53">
        <v>0</v>
      </c>
      <c r="AI263" s="54">
        <v>0</v>
      </c>
      <c r="AJ263" s="55">
        <v>18445</v>
      </c>
      <c r="AK263" s="56">
        <v>4</v>
      </c>
      <c r="AL263" s="57">
        <v>3</v>
      </c>
      <c r="AM263" s="58">
        <v>22224</v>
      </c>
      <c r="AN263" s="59">
        <v>115</v>
      </c>
      <c r="AO263" s="60">
        <v>71</v>
      </c>
      <c r="AP263" s="55">
        <v>8486</v>
      </c>
      <c r="AQ263" s="56">
        <v>1080</v>
      </c>
      <c r="AR263" s="57">
        <v>95</v>
      </c>
      <c r="AS263" s="51">
        <v>2479161</v>
      </c>
      <c r="AT263" s="51">
        <v>264490</v>
      </c>
      <c r="AU263" s="51"/>
      <c r="AV263" s="51"/>
      <c r="AW263" s="51"/>
      <c r="AX263" s="51"/>
      <c r="AY263" s="51" t="str">
        <f t="shared" si="10"/>
        <v>2020-W49</v>
      </c>
      <c r="AZ263" s="61">
        <f t="shared" si="9"/>
        <v>7</v>
      </c>
      <c r="BA263" s="61">
        <v>651</v>
      </c>
      <c r="BB263" s="134">
        <v>2531</v>
      </c>
      <c r="BD263" s="49">
        <v>84</v>
      </c>
      <c r="BE263" s="48">
        <v>0</v>
      </c>
      <c r="BI263" s="50">
        <f>(S263-S256)/(F263-F256)</f>
        <v>0.83577712609970678</v>
      </c>
      <c r="BJ263" s="38">
        <f>SUM(E257:E263)*1000000/10718565</f>
        <v>63.627920341948759</v>
      </c>
      <c r="BK263" s="50">
        <f>(D263-D256)/(AS263+AT263-AS256-AT256)</f>
        <v>6.6823960110065792E-2</v>
      </c>
      <c r="BL263" s="97">
        <f>(I263-I256)/(I263+L263+O263+R263-I256-L256-O256-R256)</f>
        <v>4.1747126436781606E-2</v>
      </c>
      <c r="BM263" s="97">
        <f>(L263-L256)/(I263+L263+O263+R263-I256-L256-O256-R256)</f>
        <v>0.28570114942528735</v>
      </c>
      <c r="BN263" s="97">
        <f>(O263-O256)/(I263+L263+O263+R263-I256-L256-O256-R256)</f>
        <v>0.44845977011494254</v>
      </c>
      <c r="BO263" s="97">
        <f>(R263-R256)/(I263+L263+O263+R263-I256-L256-O256-R256)</f>
        <v>0.22409195402298851</v>
      </c>
      <c r="BP263" s="97">
        <f>AVERAGE(K257:K263)/AVERAGE(G257:G263)</f>
        <v>0</v>
      </c>
      <c r="BQ263" s="97">
        <f>AVERAGE(N257:N263)/AVERAGE(G257:G263)</f>
        <v>2.1713476516403114E-2</v>
      </c>
      <c r="BR263" s="97">
        <f>AVERAGE(Q257:Q263)/AVERAGE(G257:G263)</f>
        <v>0.44016993155534573</v>
      </c>
      <c r="BS263" s="97">
        <f>AVERAGE(T257:T263)/AVERAGE(G257:G263)</f>
        <v>0.53835260797734241</v>
      </c>
      <c r="BT263" s="97">
        <f>(J263-J256)/(J263+M263+P263+S263-S256-P256-M256-J256)</f>
        <v>0</v>
      </c>
      <c r="BU263" s="97">
        <f>(M263-M256)/(J263+M263+P263+S263-S256-P256-M256-J256)</f>
        <v>7.331378299120235E-3</v>
      </c>
      <c r="BV263" s="97">
        <f>(P263-P256)/(J263+M263+P263+S263-S256-P256-M256-J256)</f>
        <v>0.15689149560117302</v>
      </c>
      <c r="BW263" s="97">
        <f>(S263-S256)/(J263+M263+P263+S263-S256-P256-M256-J256)</f>
        <v>0.83577712609970678</v>
      </c>
      <c r="BX263" s="48">
        <f>SUM(BB257:BB263)</f>
        <v>2531</v>
      </c>
      <c r="BY263" s="38">
        <f>F263-F256</f>
        <v>682</v>
      </c>
      <c r="BZ263" s="50">
        <f>BY263/BX256</f>
        <v>0.22786501837621115</v>
      </c>
    </row>
    <row r="264" spans="1:78" x14ac:dyDescent="0.3">
      <c r="A264" s="93">
        <v>44172</v>
      </c>
      <c r="B264" s="62">
        <v>1251</v>
      </c>
      <c r="C264" s="62">
        <v>20</v>
      </c>
      <c r="D264" s="62">
        <v>116721</v>
      </c>
      <c r="E264" s="62">
        <v>89</v>
      </c>
      <c r="F264" s="62">
        <v>3092</v>
      </c>
      <c r="G264" s="65">
        <v>600</v>
      </c>
      <c r="H264" s="99"/>
      <c r="I264" s="63">
        <v>7094</v>
      </c>
      <c r="J264" s="62">
        <v>0</v>
      </c>
      <c r="K264" s="64">
        <v>0</v>
      </c>
      <c r="L264" s="63">
        <v>41076</v>
      </c>
      <c r="M264" s="62">
        <v>21</v>
      </c>
      <c r="N264" s="64">
        <v>17</v>
      </c>
      <c r="O264" s="63">
        <v>46237</v>
      </c>
      <c r="P264" s="62">
        <v>436</v>
      </c>
      <c r="Q264" s="64">
        <v>261</v>
      </c>
      <c r="R264" s="63">
        <v>17650</v>
      </c>
      <c r="S264" s="62">
        <v>2635</v>
      </c>
      <c r="T264" s="64">
        <v>322</v>
      </c>
      <c r="U264" s="63">
        <v>3769</v>
      </c>
      <c r="V264" s="62">
        <v>0</v>
      </c>
      <c r="W264" s="64">
        <v>0</v>
      </c>
      <c r="X264" s="63">
        <v>22471</v>
      </c>
      <c r="Y264" s="62">
        <v>17</v>
      </c>
      <c r="Z264" s="64">
        <v>14</v>
      </c>
      <c r="AA264" s="63">
        <v>23709</v>
      </c>
      <c r="AB264" s="62">
        <v>320</v>
      </c>
      <c r="AC264" s="64">
        <v>196</v>
      </c>
      <c r="AD264" s="63">
        <v>8982</v>
      </c>
      <c r="AE264" s="62">
        <v>1519</v>
      </c>
      <c r="AF264" s="64">
        <v>225</v>
      </c>
      <c r="AG264" s="63">
        <v>3323</v>
      </c>
      <c r="AH264" s="62">
        <v>0</v>
      </c>
      <c r="AI264" s="64">
        <v>0</v>
      </c>
      <c r="AJ264" s="63">
        <v>18583</v>
      </c>
      <c r="AK264" s="62">
        <v>4</v>
      </c>
      <c r="AL264" s="64">
        <v>3</v>
      </c>
      <c r="AM264" s="63">
        <v>22488</v>
      </c>
      <c r="AN264" s="62">
        <v>116</v>
      </c>
      <c r="AO264" s="64">
        <v>65</v>
      </c>
      <c r="AP264" s="63">
        <v>8663</v>
      </c>
      <c r="AQ264" s="62">
        <v>1116</v>
      </c>
      <c r="AR264" s="64">
        <v>97</v>
      </c>
      <c r="AS264" s="62">
        <v>2485266</v>
      </c>
      <c r="AT264" s="62">
        <v>268911</v>
      </c>
      <c r="AU264" s="62"/>
      <c r="AV264" s="62"/>
      <c r="AW264" s="62"/>
      <c r="AX264" s="62"/>
      <c r="AY264" s="62" t="str">
        <f t="shared" si="10"/>
        <v>2020-W50</v>
      </c>
      <c r="AZ264" s="65">
        <f t="shared" si="9"/>
        <v>1</v>
      </c>
      <c r="BA264" s="65">
        <v>668</v>
      </c>
      <c r="BB264" s="99"/>
      <c r="BC264" s="65"/>
      <c r="BD264" s="65">
        <v>474</v>
      </c>
      <c r="BE264" s="65">
        <v>14</v>
      </c>
      <c r="BF264" s="99"/>
      <c r="BG264" s="99"/>
      <c r="BH264" s="65"/>
      <c r="BI264" s="65"/>
      <c r="BJ264" s="65"/>
      <c r="BK264" s="65"/>
      <c r="BL264" s="65"/>
      <c r="BM264" s="65"/>
      <c r="BN264" s="65"/>
      <c r="BO264" s="65"/>
    </row>
    <row r="265" spans="1:78" x14ac:dyDescent="0.3">
      <c r="A265" s="37">
        <v>44173</v>
      </c>
      <c r="B265" s="38">
        <v>1382</v>
      </c>
      <c r="C265" s="38">
        <v>13</v>
      </c>
      <c r="D265" s="38">
        <v>118045</v>
      </c>
      <c r="E265" s="38">
        <v>102</v>
      </c>
      <c r="F265" s="38">
        <v>3194</v>
      </c>
      <c r="G265" s="48">
        <v>579</v>
      </c>
      <c r="I265" s="39">
        <v>7148</v>
      </c>
      <c r="J265" s="40">
        <v>0</v>
      </c>
      <c r="K265" s="41">
        <v>0</v>
      </c>
      <c r="L265" s="42">
        <v>41478</v>
      </c>
      <c r="M265" s="43">
        <v>21</v>
      </c>
      <c r="N265" s="44">
        <v>17</v>
      </c>
      <c r="O265" s="45">
        <v>46827</v>
      </c>
      <c r="P265" s="46">
        <v>449</v>
      </c>
      <c r="Q265" s="47">
        <v>252</v>
      </c>
      <c r="R265" s="42">
        <v>17905</v>
      </c>
      <c r="S265" s="43">
        <v>2724</v>
      </c>
      <c r="T265" s="44">
        <v>310</v>
      </c>
      <c r="U265" s="39">
        <v>3795</v>
      </c>
      <c r="V265" s="40">
        <v>0</v>
      </c>
      <c r="W265" s="41">
        <v>0</v>
      </c>
      <c r="X265" s="42">
        <v>22706</v>
      </c>
      <c r="Y265" s="43">
        <v>17</v>
      </c>
      <c r="Z265" s="44">
        <v>14</v>
      </c>
      <c r="AA265" s="45">
        <v>24008</v>
      </c>
      <c r="AB265" s="46">
        <v>331</v>
      </c>
      <c r="AC265" s="47">
        <v>187</v>
      </c>
      <c r="AD265" s="42">
        <v>9102</v>
      </c>
      <c r="AE265" s="43">
        <v>1579</v>
      </c>
      <c r="AF265" s="44">
        <v>213</v>
      </c>
      <c r="AG265" s="39">
        <v>3351</v>
      </c>
      <c r="AH265" s="40">
        <v>0</v>
      </c>
      <c r="AI265" s="41">
        <v>0</v>
      </c>
      <c r="AJ265" s="42">
        <v>18755</v>
      </c>
      <c r="AK265" s="43">
        <v>4</v>
      </c>
      <c r="AL265" s="44">
        <v>3</v>
      </c>
      <c r="AM265" s="45">
        <v>22781</v>
      </c>
      <c r="AN265" s="46">
        <v>118</v>
      </c>
      <c r="AO265" s="47">
        <v>65</v>
      </c>
      <c r="AP265" s="42">
        <v>8798</v>
      </c>
      <c r="AQ265" s="43">
        <v>1145</v>
      </c>
      <c r="AR265" s="44">
        <v>97</v>
      </c>
      <c r="AS265" s="38">
        <v>2504704</v>
      </c>
      <c r="AT265" s="38">
        <v>279523</v>
      </c>
      <c r="AY265" s="38" t="str">
        <f>_xlfn.CONCAT(YEAR(A265),"-W",_xlfn.ISOWEEKNUM(A265))</f>
        <v>2020-W50</v>
      </c>
      <c r="AZ265" s="48">
        <f t="shared" si="9"/>
        <v>2</v>
      </c>
      <c r="BA265" s="48">
        <v>680</v>
      </c>
      <c r="BD265" s="49">
        <v>807</v>
      </c>
      <c r="BE265" s="48">
        <v>28</v>
      </c>
    </row>
    <row r="266" spans="1:78" x14ac:dyDescent="0.3">
      <c r="A266" s="37">
        <v>44174</v>
      </c>
      <c r="B266" s="38">
        <v>1677</v>
      </c>
      <c r="C266" s="38">
        <v>10</v>
      </c>
      <c r="D266" s="38">
        <v>119720</v>
      </c>
      <c r="E266" s="38">
        <v>95</v>
      </c>
      <c r="F266" s="38">
        <v>3289</v>
      </c>
      <c r="G266" s="48">
        <v>578</v>
      </c>
      <c r="I266" s="39">
        <v>7214</v>
      </c>
      <c r="J266" s="40">
        <v>0</v>
      </c>
      <c r="K266" s="41">
        <v>1</v>
      </c>
      <c r="L266" s="42">
        <v>41965</v>
      </c>
      <c r="M266" s="43">
        <v>23</v>
      </c>
      <c r="N266" s="44">
        <v>14</v>
      </c>
      <c r="O266" s="45">
        <v>47604</v>
      </c>
      <c r="P266" s="46">
        <v>461</v>
      </c>
      <c r="Q266" s="47">
        <v>250</v>
      </c>
      <c r="R266" s="42">
        <v>18289</v>
      </c>
      <c r="S266" s="43">
        <v>2805</v>
      </c>
      <c r="T266" s="44">
        <v>313</v>
      </c>
      <c r="U266" s="39">
        <v>3838</v>
      </c>
      <c r="V266" s="40">
        <v>0</v>
      </c>
      <c r="W266" s="41">
        <v>1</v>
      </c>
      <c r="X266" s="42">
        <v>22944</v>
      </c>
      <c r="Y266" s="43">
        <v>18</v>
      </c>
      <c r="Z266" s="44">
        <v>12</v>
      </c>
      <c r="AA266" s="45">
        <v>24405</v>
      </c>
      <c r="AB266" s="46">
        <v>339</v>
      </c>
      <c r="AC266" s="47">
        <v>182</v>
      </c>
      <c r="AD266" s="42">
        <v>9282</v>
      </c>
      <c r="AE266" s="43">
        <v>1620</v>
      </c>
      <c r="AF266" s="44">
        <v>213</v>
      </c>
      <c r="AG266" s="39">
        <v>3374</v>
      </c>
      <c r="AH266" s="40">
        <v>0</v>
      </c>
      <c r="AI266" s="41">
        <v>0</v>
      </c>
      <c r="AJ266" s="42">
        <v>19004</v>
      </c>
      <c r="AK266" s="43">
        <v>5</v>
      </c>
      <c r="AL266" s="44">
        <v>2</v>
      </c>
      <c r="AM266" s="45">
        <v>23160</v>
      </c>
      <c r="AN266" s="46">
        <v>122</v>
      </c>
      <c r="AO266" s="47">
        <v>68</v>
      </c>
      <c r="AP266" s="42">
        <v>9002</v>
      </c>
      <c r="AQ266" s="43">
        <v>1185</v>
      </c>
      <c r="AR266" s="44">
        <v>100</v>
      </c>
      <c r="AS266" s="38">
        <v>2522718</v>
      </c>
      <c r="AT266" s="38">
        <v>291801</v>
      </c>
      <c r="AU266" s="38">
        <v>2</v>
      </c>
      <c r="AY266" s="38" t="str">
        <f t="shared" si="10"/>
        <v>2020-W50</v>
      </c>
      <c r="AZ266" s="48">
        <f t="shared" si="9"/>
        <v>3</v>
      </c>
      <c r="BA266" s="48">
        <v>691</v>
      </c>
      <c r="BD266" s="49">
        <v>384</v>
      </c>
      <c r="BE266" s="48">
        <v>7</v>
      </c>
    </row>
    <row r="267" spans="1:78" x14ac:dyDescent="0.3">
      <c r="A267" s="37">
        <v>44175</v>
      </c>
      <c r="B267" s="38">
        <v>1534</v>
      </c>
      <c r="C267" s="38">
        <v>23</v>
      </c>
      <c r="D267" s="38">
        <v>121253</v>
      </c>
      <c r="E267" s="38">
        <v>81</v>
      </c>
      <c r="F267" s="38">
        <v>3370</v>
      </c>
      <c r="G267" s="48">
        <v>571</v>
      </c>
      <c r="I267" s="39">
        <v>7265</v>
      </c>
      <c r="J267" s="40">
        <v>0</v>
      </c>
      <c r="K267" s="41">
        <v>0</v>
      </c>
      <c r="L267" s="42">
        <v>42367</v>
      </c>
      <c r="M267" s="43">
        <v>25</v>
      </c>
      <c r="N267" s="44">
        <v>14</v>
      </c>
      <c r="O267" s="45">
        <v>48284</v>
      </c>
      <c r="P267" s="46">
        <v>480</v>
      </c>
      <c r="Q267" s="47">
        <v>235</v>
      </c>
      <c r="R267" s="42">
        <v>18664</v>
      </c>
      <c r="S267" s="43">
        <v>2865</v>
      </c>
      <c r="T267" s="44">
        <v>322</v>
      </c>
      <c r="U267" s="39">
        <v>3862</v>
      </c>
      <c r="V267" s="40">
        <v>0</v>
      </c>
      <c r="W267" s="41">
        <v>0</v>
      </c>
      <c r="X267" s="42">
        <v>23139</v>
      </c>
      <c r="Y267" s="43">
        <v>20</v>
      </c>
      <c r="Z267" s="44">
        <v>12</v>
      </c>
      <c r="AA267" s="45">
        <v>24732</v>
      </c>
      <c r="AB267" s="46">
        <v>350</v>
      </c>
      <c r="AC267" s="47">
        <v>174</v>
      </c>
      <c r="AD267" s="42">
        <v>9458</v>
      </c>
      <c r="AE267" s="43">
        <v>1649</v>
      </c>
      <c r="AF267" s="44">
        <v>222</v>
      </c>
      <c r="AG267" s="39">
        <v>3401</v>
      </c>
      <c r="AH267" s="40">
        <v>0</v>
      </c>
      <c r="AI267" s="41">
        <v>0</v>
      </c>
      <c r="AJ267" s="42">
        <v>19211</v>
      </c>
      <c r="AK267" s="43">
        <v>5</v>
      </c>
      <c r="AL267" s="44">
        <v>2</v>
      </c>
      <c r="AM267" s="45">
        <v>23513</v>
      </c>
      <c r="AN267" s="46">
        <v>130</v>
      </c>
      <c r="AO267" s="47">
        <v>61</v>
      </c>
      <c r="AP267" s="42">
        <v>9201</v>
      </c>
      <c r="AQ267" s="43">
        <v>1216</v>
      </c>
      <c r="AR267" s="44">
        <v>100</v>
      </c>
      <c r="AS267" s="38">
        <v>2540044</v>
      </c>
      <c r="AT267" s="38">
        <v>306969</v>
      </c>
      <c r="AU267" s="38">
        <v>5</v>
      </c>
      <c r="AY267" s="38" t="str">
        <f t="shared" si="10"/>
        <v>2020-W50</v>
      </c>
      <c r="AZ267" s="48">
        <f t="shared" si="9"/>
        <v>4</v>
      </c>
      <c r="BA267" s="48">
        <v>697</v>
      </c>
      <c r="BD267" s="49">
        <v>2249</v>
      </c>
      <c r="BE267" s="48">
        <v>44</v>
      </c>
    </row>
    <row r="268" spans="1:78" x14ac:dyDescent="0.3">
      <c r="A268" s="37">
        <v>44176</v>
      </c>
      <c r="B268" s="38">
        <v>1395</v>
      </c>
      <c r="C268" s="38">
        <v>9</v>
      </c>
      <c r="D268" s="38">
        <v>122648</v>
      </c>
      <c r="E268" s="38">
        <v>102</v>
      </c>
      <c r="F268" s="38">
        <v>3472</v>
      </c>
      <c r="G268" s="48">
        <v>583</v>
      </c>
      <c r="I268" s="39">
        <v>7335</v>
      </c>
      <c r="J268" s="40">
        <v>0</v>
      </c>
      <c r="K268" s="41">
        <v>0</v>
      </c>
      <c r="L268" s="42">
        <v>42758</v>
      </c>
      <c r="M268" s="43">
        <v>25</v>
      </c>
      <c r="N268" s="44">
        <v>15</v>
      </c>
      <c r="O268" s="45">
        <v>48904</v>
      </c>
      <c r="P268" s="46">
        <v>496</v>
      </c>
      <c r="Q268" s="47">
        <v>238</v>
      </c>
      <c r="R268" s="42">
        <v>18979</v>
      </c>
      <c r="S268" s="43">
        <v>2951</v>
      </c>
      <c r="T268" s="44">
        <v>330</v>
      </c>
      <c r="U268" s="39">
        <v>3900</v>
      </c>
      <c r="V268" s="40">
        <v>0</v>
      </c>
      <c r="W268" s="41">
        <v>0</v>
      </c>
      <c r="X268" s="42">
        <v>23315</v>
      </c>
      <c r="Y268" s="43">
        <v>20</v>
      </c>
      <c r="Z268" s="44">
        <v>13</v>
      </c>
      <c r="AA268" s="45">
        <v>25022</v>
      </c>
      <c r="AB268" s="46">
        <v>357</v>
      </c>
      <c r="AC268" s="47">
        <v>176</v>
      </c>
      <c r="AD268" s="42">
        <v>9623</v>
      </c>
      <c r="AE268" s="43">
        <v>1704</v>
      </c>
      <c r="AF268" s="44">
        <v>227</v>
      </c>
      <c r="AG268" s="39">
        <v>3433</v>
      </c>
      <c r="AH268" s="40">
        <v>0</v>
      </c>
      <c r="AI268" s="41">
        <v>0</v>
      </c>
      <c r="AJ268" s="42">
        <v>19426</v>
      </c>
      <c r="AK268" s="43">
        <v>5</v>
      </c>
      <c r="AL268" s="44">
        <v>2</v>
      </c>
      <c r="AM268" s="45">
        <v>23843</v>
      </c>
      <c r="AN268" s="46">
        <v>139</v>
      </c>
      <c r="AO268" s="47">
        <v>62</v>
      </c>
      <c r="AP268" s="42">
        <v>9351</v>
      </c>
      <c r="AQ268" s="43">
        <v>1247</v>
      </c>
      <c r="AR268" s="44">
        <v>103</v>
      </c>
      <c r="AS268" s="38">
        <v>2557145</v>
      </c>
      <c r="AT268" s="38">
        <v>322615</v>
      </c>
      <c r="AY268" s="38" t="str">
        <f t="shared" si="10"/>
        <v>2020-W50</v>
      </c>
      <c r="AZ268" s="48">
        <f t="shared" si="9"/>
        <v>5</v>
      </c>
      <c r="BA268" s="48">
        <v>711</v>
      </c>
      <c r="BD268" s="49">
        <v>848</v>
      </c>
      <c r="BE268" s="48">
        <v>10</v>
      </c>
    </row>
    <row r="269" spans="1:78" x14ac:dyDescent="0.3">
      <c r="A269" s="37">
        <v>44177</v>
      </c>
      <c r="B269" s="38">
        <v>1194</v>
      </c>
      <c r="C269" s="38">
        <v>22</v>
      </c>
      <c r="D269" s="38">
        <v>123842</v>
      </c>
      <c r="E269" s="38">
        <v>68</v>
      </c>
      <c r="F269" s="38">
        <v>3540</v>
      </c>
      <c r="G269" s="48">
        <v>577</v>
      </c>
      <c r="I269" s="39">
        <v>7378</v>
      </c>
      <c r="J269" s="40">
        <v>0</v>
      </c>
      <c r="K269" s="41">
        <v>0</v>
      </c>
      <c r="L269" s="42">
        <v>43099</v>
      </c>
      <c r="M269" s="43">
        <v>25</v>
      </c>
      <c r="N269" s="44">
        <v>14</v>
      </c>
      <c r="O269" s="45">
        <v>49392</v>
      </c>
      <c r="P269" s="46">
        <v>506</v>
      </c>
      <c r="Q269" s="47">
        <v>234</v>
      </c>
      <c r="R269" s="42">
        <v>19237</v>
      </c>
      <c r="S269" s="43">
        <v>3009</v>
      </c>
      <c r="T269" s="44">
        <v>329</v>
      </c>
      <c r="U269" s="39">
        <v>3918</v>
      </c>
      <c r="V269" s="40">
        <v>0</v>
      </c>
      <c r="W269" s="41">
        <v>0</v>
      </c>
      <c r="X269" s="42">
        <v>23487</v>
      </c>
      <c r="Y269" s="43">
        <v>20</v>
      </c>
      <c r="Z269" s="44">
        <v>12</v>
      </c>
      <c r="AA269" s="45">
        <v>25266</v>
      </c>
      <c r="AB269" s="46">
        <v>365</v>
      </c>
      <c r="AC269" s="47">
        <v>172</v>
      </c>
      <c r="AD269" s="42">
        <v>9747</v>
      </c>
      <c r="AE269" s="43">
        <v>1736</v>
      </c>
      <c r="AF269" s="44">
        <v>226</v>
      </c>
      <c r="AG269" s="39">
        <v>3458</v>
      </c>
      <c r="AH269" s="40">
        <v>0</v>
      </c>
      <c r="AI269" s="41">
        <v>0</v>
      </c>
      <c r="AJ269" s="42">
        <v>19595</v>
      </c>
      <c r="AK269" s="43">
        <v>5</v>
      </c>
      <c r="AL269" s="44">
        <v>2</v>
      </c>
      <c r="AM269" s="45">
        <v>24087</v>
      </c>
      <c r="AN269" s="46">
        <v>141</v>
      </c>
      <c r="AO269" s="47">
        <v>62</v>
      </c>
      <c r="AP269" s="42">
        <v>9485</v>
      </c>
      <c r="AQ269" s="43">
        <v>1273</v>
      </c>
      <c r="AR269" s="44">
        <v>103</v>
      </c>
      <c r="AS269" s="38">
        <v>2572828</v>
      </c>
      <c r="AT269" s="38">
        <v>338216</v>
      </c>
      <c r="AU269" s="38">
        <v>1</v>
      </c>
      <c r="AY269" s="38" t="str">
        <f t="shared" si="10"/>
        <v>2020-W50</v>
      </c>
      <c r="AZ269" s="48">
        <f t="shared" si="9"/>
        <v>6</v>
      </c>
      <c r="BA269" s="48">
        <v>718</v>
      </c>
      <c r="BD269" s="49">
        <v>1436</v>
      </c>
      <c r="BE269" s="48">
        <v>18</v>
      </c>
    </row>
    <row r="270" spans="1:78" ht="12.5" thickBot="1" x14ac:dyDescent="0.35">
      <c r="A270" s="37">
        <v>44178</v>
      </c>
      <c r="B270" s="51">
        <v>693</v>
      </c>
      <c r="C270" s="51">
        <v>10</v>
      </c>
      <c r="D270" s="51">
        <v>124534</v>
      </c>
      <c r="E270" s="51">
        <v>85</v>
      </c>
      <c r="F270" s="51">
        <v>3625</v>
      </c>
      <c r="G270" s="61">
        <v>552</v>
      </c>
      <c r="H270" s="134"/>
      <c r="I270" s="52">
        <v>7415</v>
      </c>
      <c r="J270" s="53">
        <v>0</v>
      </c>
      <c r="K270" s="54">
        <v>0</v>
      </c>
      <c r="L270" s="55">
        <v>43279</v>
      </c>
      <c r="M270" s="56">
        <v>26</v>
      </c>
      <c r="N270" s="57">
        <v>15</v>
      </c>
      <c r="O270" s="58">
        <v>49686</v>
      </c>
      <c r="P270" s="59">
        <v>522</v>
      </c>
      <c r="Q270" s="59">
        <v>221</v>
      </c>
      <c r="R270" s="66">
        <v>19427</v>
      </c>
      <c r="S270" s="56">
        <v>3077</v>
      </c>
      <c r="T270" s="57">
        <v>316</v>
      </c>
      <c r="U270" s="52">
        <v>3935</v>
      </c>
      <c r="V270" s="53">
        <v>0</v>
      </c>
      <c r="W270" s="54">
        <v>0</v>
      </c>
      <c r="X270" s="55">
        <v>23581</v>
      </c>
      <c r="Y270" s="56">
        <v>21</v>
      </c>
      <c r="Z270" s="57">
        <v>13</v>
      </c>
      <c r="AA270" s="58">
        <v>25407</v>
      </c>
      <c r="AB270" s="59">
        <v>377</v>
      </c>
      <c r="AC270" s="60">
        <v>159</v>
      </c>
      <c r="AD270" s="55">
        <v>9842</v>
      </c>
      <c r="AE270" s="56">
        <v>1780</v>
      </c>
      <c r="AF270" s="57">
        <v>220</v>
      </c>
      <c r="AG270" s="52">
        <v>3478</v>
      </c>
      <c r="AH270" s="53">
        <v>0</v>
      </c>
      <c r="AI270" s="54">
        <v>0</v>
      </c>
      <c r="AJ270" s="55">
        <v>19681</v>
      </c>
      <c r="AK270" s="56">
        <v>5</v>
      </c>
      <c r="AL270" s="57">
        <v>2</v>
      </c>
      <c r="AM270" s="58">
        <v>24240</v>
      </c>
      <c r="AN270" s="59">
        <v>144</v>
      </c>
      <c r="AO270" s="60">
        <v>62</v>
      </c>
      <c r="AP270" s="55">
        <v>9580</v>
      </c>
      <c r="AQ270" s="56">
        <v>1297</v>
      </c>
      <c r="AR270" s="57">
        <v>96</v>
      </c>
      <c r="AS270" s="51">
        <v>2582260</v>
      </c>
      <c r="AT270" s="51">
        <v>344576</v>
      </c>
      <c r="AU270" s="51">
        <v>1</v>
      </c>
      <c r="AV270" s="51"/>
      <c r="AW270" s="51"/>
      <c r="AX270" s="51"/>
      <c r="AY270" s="51" t="str">
        <f t="shared" si="10"/>
        <v>2020-W50</v>
      </c>
      <c r="AZ270" s="61">
        <f t="shared" si="9"/>
        <v>7</v>
      </c>
      <c r="BA270" s="61">
        <v>730</v>
      </c>
      <c r="BB270" s="134">
        <v>1979</v>
      </c>
      <c r="BD270" s="49">
        <v>2277</v>
      </c>
      <c r="BE270" s="48">
        <v>23</v>
      </c>
      <c r="BI270" s="50">
        <f>(S270-S263)/(F270-F263)</f>
        <v>0.8311897106109325</v>
      </c>
      <c r="BJ270" s="38">
        <f>SUM(E264:E270)*1000000/10718565</f>
        <v>58.03015608899139</v>
      </c>
      <c r="BK270" s="50">
        <f>(D270-D263)/(AS270+AT270-AS263-AT263)</f>
        <v>4.9474574883314679E-2</v>
      </c>
      <c r="BL270" s="97">
        <f>(I270-I263)/(I270+L270+O270+R270-I263-L263-O263-R263)</f>
        <v>4.2735042735042736E-2</v>
      </c>
      <c r="BM270" s="97">
        <f>(L270-L263)/(I270+L270+O270+R270-I263-L263-O263-R263)</f>
        <v>0.27994227994227994</v>
      </c>
      <c r="BN270" s="97">
        <f>(O270-O263)/(I270+L270+O270+R270-I263-L263-O263-R263)</f>
        <v>0.4408924408924409</v>
      </c>
      <c r="BO270" s="97">
        <f>(R270-R263)/(I270+L270+O270+R270-I263-L263-O263-R263)</f>
        <v>0.23643023643023642</v>
      </c>
      <c r="BP270" s="97">
        <f>AVERAGE(K264:K270)/AVERAGE(G264:G270)</f>
        <v>2.4752475247524753E-4</v>
      </c>
      <c r="BQ270" s="97">
        <f>AVERAGE(N264:N270)/AVERAGE(G264:G270)</f>
        <v>2.6237623762376237E-2</v>
      </c>
      <c r="BR270" s="97">
        <f>AVERAGE(Q264:Q270)/AVERAGE(G264:G270)</f>
        <v>0.4185643564356436</v>
      </c>
      <c r="BS270" s="97">
        <f>AVERAGE(T264:T270)/AVERAGE(G264:G270)</f>
        <v>0.554950495049505</v>
      </c>
      <c r="BT270" s="97">
        <f>(J270-J263)/(J270+M270+P270+S270-S263-P263-M263-J263)</f>
        <v>0</v>
      </c>
      <c r="BU270" s="97">
        <f>(M270-M263)/(J270+M270+P270+S270-S263-P263-M263-J263)</f>
        <v>8.0385852090032149E-3</v>
      </c>
      <c r="BV270" s="97">
        <f>(P270-P263)/(J270+M270+P270+S270-S263-P263-M263-J263)</f>
        <v>0.16077170418006431</v>
      </c>
      <c r="BW270" s="97">
        <f>(S270-S263)/(J270+M270+P270+S270-S263-P263-M263-J263)</f>
        <v>0.8311897106109325</v>
      </c>
      <c r="BX270" s="48">
        <f>SUM(BB264:BB270)</f>
        <v>1979</v>
      </c>
      <c r="BY270" s="38">
        <f>F270-F263</f>
        <v>622</v>
      </c>
      <c r="BZ270" s="50">
        <f>BY270/BX263</f>
        <v>0.24575266693006717</v>
      </c>
    </row>
    <row r="271" spans="1:78" x14ac:dyDescent="0.3">
      <c r="A271" s="93">
        <v>44179</v>
      </c>
      <c r="B271" s="62">
        <v>639</v>
      </c>
      <c r="C271" s="62">
        <v>15</v>
      </c>
      <c r="D271" s="62">
        <v>125173</v>
      </c>
      <c r="E271" s="62">
        <v>62</v>
      </c>
      <c r="F271" s="62">
        <v>3687</v>
      </c>
      <c r="G271" s="65">
        <v>558</v>
      </c>
      <c r="H271" s="99"/>
      <c r="I271" s="63">
        <v>7443</v>
      </c>
      <c r="J271" s="62">
        <v>0</v>
      </c>
      <c r="K271" s="64">
        <v>0</v>
      </c>
      <c r="L271" s="63">
        <v>43470</v>
      </c>
      <c r="M271" s="62">
        <v>26</v>
      </c>
      <c r="N271" s="64">
        <v>16</v>
      </c>
      <c r="O271" s="63">
        <v>49955</v>
      </c>
      <c r="P271" s="62">
        <v>536</v>
      </c>
      <c r="Q271" s="64">
        <v>219</v>
      </c>
      <c r="R271" s="63">
        <v>19568</v>
      </c>
      <c r="S271" s="62">
        <v>3125</v>
      </c>
      <c r="T271" s="64">
        <v>323</v>
      </c>
      <c r="U271" s="63">
        <v>3947</v>
      </c>
      <c r="V271" s="62">
        <v>0</v>
      </c>
      <c r="W271" s="64">
        <v>0</v>
      </c>
      <c r="X271" s="63">
        <v>23694</v>
      </c>
      <c r="Y271" s="62">
        <v>21</v>
      </c>
      <c r="Z271" s="64">
        <v>14</v>
      </c>
      <c r="AA271" s="63">
        <v>25547</v>
      </c>
      <c r="AB271" s="62">
        <v>389</v>
      </c>
      <c r="AC271" s="64">
        <v>155</v>
      </c>
      <c r="AD271" s="63">
        <v>9915</v>
      </c>
      <c r="AE271" s="62">
        <v>1803</v>
      </c>
      <c r="AF271" s="64">
        <v>225</v>
      </c>
      <c r="AG271" s="63">
        <v>3494</v>
      </c>
      <c r="AH271" s="62">
        <v>0</v>
      </c>
      <c r="AI271" s="64">
        <v>0</v>
      </c>
      <c r="AJ271" s="63">
        <v>19759</v>
      </c>
      <c r="AK271" s="62">
        <v>5</v>
      </c>
      <c r="AL271" s="64">
        <v>2</v>
      </c>
      <c r="AM271" s="63">
        <v>24370</v>
      </c>
      <c r="AN271" s="62">
        <v>146</v>
      </c>
      <c r="AO271" s="64">
        <v>64</v>
      </c>
      <c r="AP271" s="63">
        <v>9648</v>
      </c>
      <c r="AQ271" s="62">
        <v>1322</v>
      </c>
      <c r="AR271" s="64">
        <v>98</v>
      </c>
      <c r="AS271" s="62">
        <v>2589438</v>
      </c>
      <c r="AT271" s="62">
        <v>349377</v>
      </c>
      <c r="AU271" s="62">
        <v>2</v>
      </c>
      <c r="AV271" s="62"/>
      <c r="AW271" s="62"/>
      <c r="AX271" s="62"/>
      <c r="AY271" s="62" t="str">
        <f t="shared" si="10"/>
        <v>2020-W51</v>
      </c>
      <c r="AZ271" s="65">
        <f t="shared" si="9"/>
        <v>1</v>
      </c>
      <c r="BA271" s="65">
        <v>732</v>
      </c>
      <c r="BB271" s="99"/>
      <c r="BC271" s="65"/>
      <c r="BD271" s="65">
        <v>1420</v>
      </c>
      <c r="BE271" s="65">
        <v>19</v>
      </c>
      <c r="BF271" s="99"/>
      <c r="BG271" s="99"/>
      <c r="BH271" s="65"/>
      <c r="BI271" s="65"/>
      <c r="BJ271" s="65"/>
      <c r="BK271" s="65"/>
      <c r="BL271" s="65"/>
      <c r="BM271" s="65"/>
      <c r="BN271" s="65"/>
      <c r="BO271" s="65"/>
    </row>
    <row r="272" spans="1:78" x14ac:dyDescent="0.3">
      <c r="A272" s="37">
        <v>44180</v>
      </c>
      <c r="B272" s="38">
        <v>1240</v>
      </c>
      <c r="C272" s="38">
        <v>14</v>
      </c>
      <c r="D272" s="38">
        <v>126372</v>
      </c>
      <c r="E272" s="38">
        <v>98</v>
      </c>
      <c r="F272" s="38">
        <v>3785</v>
      </c>
      <c r="G272" s="48">
        <v>550</v>
      </c>
      <c r="I272" s="39">
        <v>7498</v>
      </c>
      <c r="J272" s="40">
        <v>0</v>
      </c>
      <c r="K272" s="41">
        <v>0</v>
      </c>
      <c r="L272" s="42">
        <v>43773</v>
      </c>
      <c r="M272" s="43">
        <v>26</v>
      </c>
      <c r="N272" s="44">
        <v>16</v>
      </c>
      <c r="O272" s="45">
        <v>50495</v>
      </c>
      <c r="P272" s="46">
        <v>550</v>
      </c>
      <c r="Q272" s="47">
        <v>212</v>
      </c>
      <c r="R272" s="42">
        <v>19830</v>
      </c>
      <c r="S272" s="43">
        <v>3209</v>
      </c>
      <c r="T272" s="44">
        <v>322</v>
      </c>
      <c r="U272" s="39">
        <v>3979</v>
      </c>
      <c r="V272" s="40">
        <v>0</v>
      </c>
      <c r="W272" s="41">
        <v>0</v>
      </c>
      <c r="X272" s="42">
        <v>23831</v>
      </c>
      <c r="Y272" s="43">
        <v>21</v>
      </c>
      <c r="Z272" s="44">
        <v>14</v>
      </c>
      <c r="AA272" s="45">
        <v>25816</v>
      </c>
      <c r="AB272" s="46">
        <v>399</v>
      </c>
      <c r="AC272" s="47">
        <v>148</v>
      </c>
      <c r="AD272" s="42">
        <v>10037</v>
      </c>
      <c r="AE272" s="43">
        <v>1854</v>
      </c>
      <c r="AF272" s="44">
        <v>221</v>
      </c>
      <c r="AG272" s="39">
        <v>3517</v>
      </c>
      <c r="AH272" s="40">
        <v>0</v>
      </c>
      <c r="AI272" s="41">
        <v>0</v>
      </c>
      <c r="AJ272" s="42">
        <v>19925</v>
      </c>
      <c r="AK272" s="43">
        <v>5</v>
      </c>
      <c r="AL272" s="44">
        <v>2</v>
      </c>
      <c r="AM272" s="45">
        <v>24644</v>
      </c>
      <c r="AN272" s="46">
        <v>151</v>
      </c>
      <c r="AO272" s="47">
        <v>64</v>
      </c>
      <c r="AP272" s="42">
        <v>9788</v>
      </c>
      <c r="AQ272" s="43">
        <v>1355</v>
      </c>
      <c r="AR272" s="44">
        <v>101</v>
      </c>
      <c r="AS272" s="38">
        <v>2607015</v>
      </c>
      <c r="AT272" s="38">
        <v>364737</v>
      </c>
      <c r="AU272" s="38">
        <v>3</v>
      </c>
      <c r="AY272" s="38" t="str">
        <f t="shared" si="10"/>
        <v>2020-W51</v>
      </c>
      <c r="AZ272" s="48">
        <f t="shared" ref="AZ272:AZ307" si="11">WEEKDAY(A272,2)</f>
        <v>2</v>
      </c>
      <c r="BA272" s="48">
        <v>755</v>
      </c>
      <c r="BD272" s="49">
        <v>2391</v>
      </c>
      <c r="BE272" s="48">
        <v>33</v>
      </c>
    </row>
    <row r="273" spans="1:78" x14ac:dyDescent="0.3">
      <c r="A273" s="37">
        <v>44181</v>
      </c>
      <c r="B273" s="38">
        <v>1190</v>
      </c>
      <c r="C273" s="38">
        <v>17</v>
      </c>
      <c r="D273" s="38">
        <v>127557</v>
      </c>
      <c r="E273" s="38">
        <v>85</v>
      </c>
      <c r="F273" s="38">
        <v>3870</v>
      </c>
      <c r="G273" s="48">
        <v>552</v>
      </c>
      <c r="I273" s="39">
        <v>7544</v>
      </c>
      <c r="J273" s="40">
        <v>0</v>
      </c>
      <c r="K273" s="41">
        <v>0</v>
      </c>
      <c r="L273" s="42">
        <v>44116</v>
      </c>
      <c r="M273" s="43">
        <v>27</v>
      </c>
      <c r="N273" s="44">
        <v>14</v>
      </c>
      <c r="O273" s="45">
        <v>51009</v>
      </c>
      <c r="P273" s="46">
        <v>555</v>
      </c>
      <c r="Q273" s="47">
        <v>212</v>
      </c>
      <c r="R273" s="42">
        <v>20101</v>
      </c>
      <c r="S273" s="43">
        <v>3288</v>
      </c>
      <c r="T273" s="44">
        <v>326</v>
      </c>
      <c r="U273" s="39">
        <v>4009</v>
      </c>
      <c r="V273" s="40">
        <v>0</v>
      </c>
      <c r="W273" s="41">
        <v>0</v>
      </c>
      <c r="X273" s="42">
        <v>23993</v>
      </c>
      <c r="Y273" s="43">
        <v>22</v>
      </c>
      <c r="Z273" s="44">
        <v>12</v>
      </c>
      <c r="AA273" s="45">
        <v>26083</v>
      </c>
      <c r="AB273" s="46">
        <v>401</v>
      </c>
      <c r="AC273" s="47">
        <v>152</v>
      </c>
      <c r="AD273" s="42">
        <v>10179</v>
      </c>
      <c r="AE273" s="43">
        <v>1892</v>
      </c>
      <c r="AF273" s="44">
        <v>226</v>
      </c>
      <c r="AG273" s="39">
        <v>3533</v>
      </c>
      <c r="AH273" s="40">
        <v>0</v>
      </c>
      <c r="AI273" s="41">
        <v>0</v>
      </c>
      <c r="AJ273" s="42">
        <v>20106</v>
      </c>
      <c r="AK273" s="43">
        <v>5</v>
      </c>
      <c r="AL273" s="44">
        <v>2</v>
      </c>
      <c r="AM273" s="45">
        <v>24891</v>
      </c>
      <c r="AN273" s="46">
        <v>154</v>
      </c>
      <c r="AO273" s="47">
        <v>60</v>
      </c>
      <c r="AP273" s="42">
        <v>9917</v>
      </c>
      <c r="AQ273" s="43">
        <v>1395</v>
      </c>
      <c r="AR273" s="44">
        <v>100</v>
      </c>
      <c r="AS273" s="38">
        <v>2624305</v>
      </c>
      <c r="AT273" s="38">
        <v>381174</v>
      </c>
      <c r="AU273" s="38">
        <v>3</v>
      </c>
      <c r="AY273" s="38" t="str">
        <f t="shared" si="10"/>
        <v>2020-W51</v>
      </c>
      <c r="AZ273" s="48">
        <f t="shared" si="11"/>
        <v>3</v>
      </c>
      <c r="BA273" s="48">
        <v>768</v>
      </c>
      <c r="BD273" s="49">
        <v>1909</v>
      </c>
      <c r="BE273" s="48">
        <v>20</v>
      </c>
    </row>
    <row r="274" spans="1:78" x14ac:dyDescent="0.3">
      <c r="A274" s="37">
        <v>44182</v>
      </c>
      <c r="B274" s="38">
        <v>1155</v>
      </c>
      <c r="C274" s="38">
        <v>8</v>
      </c>
      <c r="D274" s="38">
        <v>128710</v>
      </c>
      <c r="E274" s="38">
        <v>78</v>
      </c>
      <c r="F274" s="38">
        <v>3948</v>
      </c>
      <c r="G274" s="48">
        <v>542</v>
      </c>
      <c r="I274" s="39">
        <v>7596</v>
      </c>
      <c r="J274" s="40">
        <v>0</v>
      </c>
      <c r="K274" s="41">
        <v>0</v>
      </c>
      <c r="L274" s="42">
        <v>44460</v>
      </c>
      <c r="M274" s="43">
        <v>27</v>
      </c>
      <c r="N274" s="44">
        <v>14</v>
      </c>
      <c r="O274" s="45">
        <v>51515</v>
      </c>
      <c r="P274" s="46">
        <v>564</v>
      </c>
      <c r="Q274" s="47">
        <v>213</v>
      </c>
      <c r="R274" s="42">
        <v>20343</v>
      </c>
      <c r="S274" s="43">
        <v>3357</v>
      </c>
      <c r="T274" s="44">
        <v>315</v>
      </c>
      <c r="U274" s="39">
        <v>4041</v>
      </c>
      <c r="V274" s="40">
        <v>0</v>
      </c>
      <c r="W274" s="41">
        <v>0</v>
      </c>
      <c r="X274" s="42">
        <v>24169</v>
      </c>
      <c r="Y274" s="43">
        <v>22</v>
      </c>
      <c r="Z274" s="44">
        <v>12</v>
      </c>
      <c r="AA274" s="45">
        <v>26331</v>
      </c>
      <c r="AB274" s="46">
        <v>407</v>
      </c>
      <c r="AC274" s="47">
        <v>151</v>
      </c>
      <c r="AD274" s="42">
        <v>10292</v>
      </c>
      <c r="AE274" s="43">
        <v>1935</v>
      </c>
      <c r="AF274" s="44">
        <v>215</v>
      </c>
      <c r="AG274" s="39">
        <v>3553</v>
      </c>
      <c r="AH274" s="40">
        <v>0</v>
      </c>
      <c r="AI274" s="41">
        <v>0</v>
      </c>
      <c r="AJ274" s="42">
        <v>20274</v>
      </c>
      <c r="AK274" s="43">
        <v>5</v>
      </c>
      <c r="AL274" s="44">
        <v>2</v>
      </c>
      <c r="AM274" s="45">
        <v>25149</v>
      </c>
      <c r="AN274" s="46">
        <v>157</v>
      </c>
      <c r="AO274" s="47">
        <v>62</v>
      </c>
      <c r="AP274" s="42">
        <v>10046</v>
      </c>
      <c r="AQ274" s="43">
        <v>1421</v>
      </c>
      <c r="AR274" s="44">
        <v>100</v>
      </c>
      <c r="AS274" s="38">
        <v>2640158</v>
      </c>
      <c r="AT274" s="38">
        <v>398830</v>
      </c>
      <c r="AU274" s="38">
        <v>1</v>
      </c>
      <c r="AY274" s="38" t="str">
        <f t="shared" si="10"/>
        <v>2020-W51</v>
      </c>
      <c r="AZ274" s="48">
        <f t="shared" si="11"/>
        <v>4</v>
      </c>
      <c r="BA274" s="48">
        <v>782</v>
      </c>
      <c r="BD274" s="49">
        <v>3133</v>
      </c>
      <c r="BE274" s="48">
        <v>27</v>
      </c>
    </row>
    <row r="275" spans="1:78" x14ac:dyDescent="0.3">
      <c r="A275" s="37">
        <v>44183</v>
      </c>
      <c r="B275" s="38">
        <v>916</v>
      </c>
      <c r="C275" s="38">
        <v>8</v>
      </c>
      <c r="D275" s="38">
        <v>129584</v>
      </c>
      <c r="E275" s="38">
        <v>96</v>
      </c>
      <c r="F275" s="38">
        <v>4044</v>
      </c>
      <c r="G275" s="48">
        <v>527</v>
      </c>
      <c r="I275" s="39">
        <v>7635</v>
      </c>
      <c r="J275" s="40">
        <v>0</v>
      </c>
      <c r="K275" s="41">
        <v>0</v>
      </c>
      <c r="L275" s="42">
        <v>44700</v>
      </c>
      <c r="M275" s="43">
        <v>29</v>
      </c>
      <c r="N275" s="44">
        <v>13</v>
      </c>
      <c r="O275" s="45">
        <v>51892</v>
      </c>
      <c r="P275" s="46">
        <v>579</v>
      </c>
      <c r="Q275" s="47">
        <v>206</v>
      </c>
      <c r="R275" s="42">
        <v>20564</v>
      </c>
      <c r="S275" s="43">
        <v>3436</v>
      </c>
      <c r="T275" s="44">
        <v>308</v>
      </c>
      <c r="U275" s="39">
        <v>4057</v>
      </c>
      <c r="V275" s="40">
        <v>0</v>
      </c>
      <c r="W275" s="41">
        <v>0</v>
      </c>
      <c r="X275" s="42">
        <v>24299</v>
      </c>
      <c r="Y275" s="43">
        <v>24</v>
      </c>
      <c r="Z275" s="44">
        <v>11</v>
      </c>
      <c r="AA275" s="45">
        <v>26499</v>
      </c>
      <c r="AB275" s="46">
        <v>415</v>
      </c>
      <c r="AC275" s="47">
        <v>144</v>
      </c>
      <c r="AD275" s="42">
        <v>10400</v>
      </c>
      <c r="AE275" s="43">
        <v>1975</v>
      </c>
      <c r="AF275" s="44">
        <v>212</v>
      </c>
      <c r="AG275" s="39">
        <v>3576</v>
      </c>
      <c r="AH275" s="40">
        <v>0</v>
      </c>
      <c r="AI275" s="41">
        <v>0</v>
      </c>
      <c r="AJ275" s="42">
        <v>20384</v>
      </c>
      <c r="AK275" s="43">
        <v>5</v>
      </c>
      <c r="AL275" s="44">
        <v>2</v>
      </c>
      <c r="AM275" s="45">
        <v>25358</v>
      </c>
      <c r="AN275" s="46">
        <v>164</v>
      </c>
      <c r="AO275" s="47">
        <v>62</v>
      </c>
      <c r="AP275" s="42">
        <v>10159</v>
      </c>
      <c r="AQ275" s="43">
        <v>1460</v>
      </c>
      <c r="AR275" s="44">
        <v>96</v>
      </c>
      <c r="AS275" s="38">
        <v>2657007</v>
      </c>
      <c r="AT275" s="38">
        <v>418065</v>
      </c>
      <c r="AU275" s="38">
        <v>4</v>
      </c>
      <c r="AY275" s="38" t="str">
        <f t="shared" si="10"/>
        <v>2020-W51</v>
      </c>
      <c r="AZ275" s="48">
        <f t="shared" si="11"/>
        <v>5</v>
      </c>
      <c r="BA275" s="48">
        <v>792</v>
      </c>
      <c r="BD275" s="49">
        <v>1460</v>
      </c>
      <c r="BE275" s="48">
        <v>13</v>
      </c>
    </row>
    <row r="276" spans="1:78" x14ac:dyDescent="0.3">
      <c r="A276" s="37">
        <v>44184</v>
      </c>
      <c r="B276" s="38">
        <v>901</v>
      </c>
      <c r="C276" s="38">
        <v>6</v>
      </c>
      <c r="D276" s="38">
        <v>130485</v>
      </c>
      <c r="E276" s="38">
        <v>58</v>
      </c>
      <c r="F276" s="38">
        <v>4102</v>
      </c>
      <c r="G276" s="48">
        <v>534</v>
      </c>
      <c r="I276" s="39">
        <v>7690</v>
      </c>
      <c r="J276" s="40">
        <v>0</v>
      </c>
      <c r="K276" s="41">
        <v>0</v>
      </c>
      <c r="L276" s="42">
        <v>44949</v>
      </c>
      <c r="M276" s="43">
        <v>30</v>
      </c>
      <c r="N276" s="44">
        <v>13</v>
      </c>
      <c r="O276" s="45">
        <v>52303</v>
      </c>
      <c r="P276" s="46">
        <v>588</v>
      </c>
      <c r="Q276" s="47">
        <v>208</v>
      </c>
      <c r="R276" s="42">
        <v>20758</v>
      </c>
      <c r="S276" s="43">
        <v>3484</v>
      </c>
      <c r="T276" s="44">
        <v>313</v>
      </c>
      <c r="U276" s="39">
        <v>4088</v>
      </c>
      <c r="V276" s="40">
        <v>0</v>
      </c>
      <c r="W276" s="41">
        <v>0</v>
      </c>
      <c r="X276" s="42">
        <v>24437</v>
      </c>
      <c r="Y276" s="43">
        <v>25</v>
      </c>
      <c r="Z276" s="44">
        <v>11</v>
      </c>
      <c r="AA276" s="45">
        <v>26697</v>
      </c>
      <c r="AB276" s="46">
        <v>421</v>
      </c>
      <c r="AC276" s="47">
        <v>143</v>
      </c>
      <c r="AD276" s="42">
        <v>10500</v>
      </c>
      <c r="AE276" s="43">
        <v>2002</v>
      </c>
      <c r="AF276" s="44">
        <v>216</v>
      </c>
      <c r="AG276" s="39">
        <v>3600</v>
      </c>
      <c r="AH276" s="40">
        <v>0</v>
      </c>
      <c r="AI276" s="41">
        <v>0</v>
      </c>
      <c r="AJ276" s="42">
        <v>20495</v>
      </c>
      <c r="AK276" s="43">
        <v>5</v>
      </c>
      <c r="AL276" s="44">
        <v>2</v>
      </c>
      <c r="AM276" s="45">
        <v>25571</v>
      </c>
      <c r="AN276" s="46">
        <v>167</v>
      </c>
      <c r="AO276" s="47">
        <v>65</v>
      </c>
      <c r="AP276" s="42">
        <v>10253</v>
      </c>
      <c r="AQ276" s="43">
        <v>1481</v>
      </c>
      <c r="AR276" s="44">
        <v>97</v>
      </c>
      <c r="AS276" s="38">
        <v>2674207</v>
      </c>
      <c r="AT276" s="38">
        <v>433466</v>
      </c>
      <c r="AU276" s="38">
        <v>10</v>
      </c>
      <c r="AY276" s="38" t="str">
        <f t="shared" si="10"/>
        <v>2020-W51</v>
      </c>
      <c r="AZ276" s="48">
        <f t="shared" si="11"/>
        <v>6</v>
      </c>
      <c r="BA276" s="48">
        <v>797</v>
      </c>
    </row>
    <row r="277" spans="1:78" ht="12.5" thickBot="1" x14ac:dyDescent="0.35">
      <c r="A277" s="37">
        <v>44185</v>
      </c>
      <c r="B277" s="51">
        <v>588</v>
      </c>
      <c r="C277" s="51">
        <v>11</v>
      </c>
      <c r="D277" s="51">
        <v>131072</v>
      </c>
      <c r="E277" s="51">
        <v>70</v>
      </c>
      <c r="F277" s="51">
        <v>4172</v>
      </c>
      <c r="G277" s="61">
        <v>515</v>
      </c>
      <c r="H277" s="134"/>
      <c r="I277" s="52">
        <v>7716</v>
      </c>
      <c r="J277" s="53">
        <v>0</v>
      </c>
      <c r="K277" s="54">
        <v>0</v>
      </c>
      <c r="L277" s="55">
        <v>45113</v>
      </c>
      <c r="M277" s="56">
        <v>32</v>
      </c>
      <c r="N277" s="57">
        <v>12</v>
      </c>
      <c r="O277" s="58">
        <v>52542</v>
      </c>
      <c r="P277" s="59">
        <v>598</v>
      </c>
      <c r="Q277" s="59">
        <v>202</v>
      </c>
      <c r="R277" s="66">
        <v>20916</v>
      </c>
      <c r="S277" s="56">
        <v>3542</v>
      </c>
      <c r="T277" s="57">
        <v>301</v>
      </c>
      <c r="U277" s="52">
        <v>4103</v>
      </c>
      <c r="V277" s="53">
        <v>0</v>
      </c>
      <c r="W277" s="54">
        <v>0</v>
      </c>
      <c r="X277" s="55">
        <v>24520</v>
      </c>
      <c r="Y277" s="56">
        <v>25</v>
      </c>
      <c r="Z277" s="57">
        <v>10</v>
      </c>
      <c r="AA277" s="58">
        <v>26821</v>
      </c>
      <c r="AB277" s="59">
        <v>428</v>
      </c>
      <c r="AC277" s="60">
        <v>138</v>
      </c>
      <c r="AD277" s="55">
        <v>10585</v>
      </c>
      <c r="AE277" s="56">
        <v>2037</v>
      </c>
      <c r="AF277" s="57">
        <v>203</v>
      </c>
      <c r="AG277" s="52">
        <v>3611</v>
      </c>
      <c r="AH277" s="53">
        <v>0</v>
      </c>
      <c r="AI277" s="54">
        <v>0</v>
      </c>
      <c r="AJ277" s="55">
        <v>20576</v>
      </c>
      <c r="AK277" s="56">
        <v>7</v>
      </c>
      <c r="AL277" s="57">
        <v>2</v>
      </c>
      <c r="AM277" s="58">
        <v>25686</v>
      </c>
      <c r="AN277" s="59">
        <v>170</v>
      </c>
      <c r="AO277" s="60">
        <v>64</v>
      </c>
      <c r="AP277" s="55">
        <v>10326</v>
      </c>
      <c r="AQ277" s="56">
        <v>1504</v>
      </c>
      <c r="AR277" s="57">
        <v>98</v>
      </c>
      <c r="AS277" s="51">
        <v>2682846</v>
      </c>
      <c r="AT277" s="51">
        <v>440453</v>
      </c>
      <c r="AU277" s="51">
        <v>4</v>
      </c>
      <c r="AV277" s="51"/>
      <c r="AW277" s="51"/>
      <c r="AX277" s="51"/>
      <c r="AY277" s="51" t="str">
        <f t="shared" si="10"/>
        <v>2020-W51</v>
      </c>
      <c r="AZ277" s="61">
        <f t="shared" si="11"/>
        <v>7</v>
      </c>
      <c r="BA277" s="61">
        <v>800</v>
      </c>
      <c r="BB277" s="134">
        <v>1576</v>
      </c>
      <c r="BC277" s="48">
        <v>230</v>
      </c>
      <c r="BD277" s="49">
        <v>1146</v>
      </c>
      <c r="BE277" s="48">
        <v>17</v>
      </c>
      <c r="BI277" s="50">
        <f>(S277-S270)/(F277-F270)</f>
        <v>0.85009140767824498</v>
      </c>
      <c r="BJ277" s="38">
        <f>SUM(E271:E277)*1000000/10718565</f>
        <v>51.032950772794678</v>
      </c>
      <c r="BK277" s="50">
        <f>(D277-D270)/(AS277+AT277-AS270-AT270)</f>
        <v>3.3278530817507625E-2</v>
      </c>
      <c r="BL277" s="97">
        <f>(I277-I270)/(I277+L277+O277+R277-I270-L270-O270-R270)</f>
        <v>4.645061728395062E-2</v>
      </c>
      <c r="BM277" s="97">
        <f>(L277-L270)/(I277+L277+O277+R277-I270-L270-O270-R270)</f>
        <v>0.28302469135802472</v>
      </c>
      <c r="BN277" s="97">
        <f>(O277-O270)/(I277+L277+O277+R277-I270-L270-O270-R270)</f>
        <v>0.44074074074074077</v>
      </c>
      <c r="BO277" s="97">
        <f>(R277-R270)/(I277+L277+O277+R277-I270-L270-O270-R270)</f>
        <v>0.22978395061728396</v>
      </c>
      <c r="BP277" s="97">
        <f>AVERAGE(K271:K277)/AVERAGE(G271:G277)</f>
        <v>0</v>
      </c>
      <c r="BQ277" s="97">
        <f>AVERAGE(N271:N277)/AVERAGE(G271:G277)</f>
        <v>2.593965060878772E-2</v>
      </c>
      <c r="BR277" s="97">
        <f>AVERAGE(Q271:Q277)/AVERAGE(G271:G277)</f>
        <v>0.38962413975648491</v>
      </c>
      <c r="BS277" s="97">
        <f>AVERAGE(T271:T277)/AVERAGE(G271:G277)</f>
        <v>0.58443620963472742</v>
      </c>
      <c r="BT277" s="97">
        <f>(J277-J270)/(J277+M277+P277+S277-S270-P270-M270-J270)</f>
        <v>0</v>
      </c>
      <c r="BU277" s="97">
        <f>(M277-M270)/(J277+M277+P277+S277-S270-P270-M270-J270)</f>
        <v>1.0968921389396709E-2</v>
      </c>
      <c r="BV277" s="97">
        <f>(P277-P270)/(J277+M277+P277+S277-S270-P270-M270-J270)</f>
        <v>0.13893967093235832</v>
      </c>
      <c r="BW277" s="97">
        <f>(S277-S270)/(J277+M277+P277+S277-S270-P270-M270-J270)</f>
        <v>0.85009140767824498</v>
      </c>
      <c r="BX277" s="48">
        <f>SUM(BB271:BB277)</f>
        <v>1576</v>
      </c>
      <c r="BY277" s="38">
        <f>F277-F270</f>
        <v>547</v>
      </c>
      <c r="BZ277" s="50">
        <f>BY277/BX270</f>
        <v>0.27640222334512382</v>
      </c>
    </row>
    <row r="278" spans="1:78" x14ac:dyDescent="0.3">
      <c r="A278" s="93">
        <v>44186</v>
      </c>
      <c r="B278" s="62">
        <v>526</v>
      </c>
      <c r="C278" s="62">
        <v>14</v>
      </c>
      <c r="D278" s="62">
        <v>131597</v>
      </c>
      <c r="E278" s="62">
        <v>85</v>
      </c>
      <c r="F278" s="62">
        <v>4257</v>
      </c>
      <c r="G278" s="65">
        <v>505</v>
      </c>
      <c r="H278" s="99"/>
      <c r="I278" s="63">
        <v>7738</v>
      </c>
      <c r="J278" s="62">
        <v>0</v>
      </c>
      <c r="K278" s="64">
        <v>0</v>
      </c>
      <c r="L278" s="63">
        <v>45276</v>
      </c>
      <c r="M278" s="62">
        <v>32</v>
      </c>
      <c r="N278" s="64">
        <v>11</v>
      </c>
      <c r="O278" s="63">
        <v>52730</v>
      </c>
      <c r="P278" s="62">
        <v>609</v>
      </c>
      <c r="Q278" s="64">
        <v>194</v>
      </c>
      <c r="R278" s="63">
        <v>21056</v>
      </c>
      <c r="S278" s="62">
        <v>3616</v>
      </c>
      <c r="T278" s="64">
        <v>300</v>
      </c>
      <c r="U278" s="63">
        <v>4112</v>
      </c>
      <c r="V278" s="62">
        <v>0</v>
      </c>
      <c r="W278" s="64">
        <v>0</v>
      </c>
      <c r="X278" s="63">
        <v>24609</v>
      </c>
      <c r="Y278" s="62">
        <v>25</v>
      </c>
      <c r="Z278" s="64">
        <v>9</v>
      </c>
      <c r="AA278" s="63">
        <v>26917</v>
      </c>
      <c r="AB278" s="62">
        <v>437</v>
      </c>
      <c r="AC278" s="64">
        <v>132</v>
      </c>
      <c r="AD278" s="63">
        <v>10662</v>
      </c>
      <c r="AE278" s="62">
        <v>2078</v>
      </c>
      <c r="AF278" s="64">
        <v>201</v>
      </c>
      <c r="AG278" s="63">
        <v>3624</v>
      </c>
      <c r="AH278" s="62">
        <v>0</v>
      </c>
      <c r="AI278" s="64">
        <v>0</v>
      </c>
      <c r="AJ278" s="63">
        <v>20650</v>
      </c>
      <c r="AK278" s="62">
        <v>7</v>
      </c>
      <c r="AL278" s="64">
        <v>2</v>
      </c>
      <c r="AM278" s="63">
        <v>25778</v>
      </c>
      <c r="AN278" s="62">
        <v>172</v>
      </c>
      <c r="AO278" s="64">
        <v>62</v>
      </c>
      <c r="AP278" s="63">
        <v>10389</v>
      </c>
      <c r="AQ278" s="62">
        <v>1537</v>
      </c>
      <c r="AR278" s="64">
        <v>99</v>
      </c>
      <c r="AS278" s="62">
        <v>2687812</v>
      </c>
      <c r="AT278" s="62">
        <v>447348</v>
      </c>
      <c r="AU278" s="62">
        <v>4</v>
      </c>
      <c r="AV278" s="62"/>
      <c r="AW278" s="62"/>
      <c r="AX278" s="62"/>
      <c r="AY278" s="62" t="str">
        <f t="shared" si="10"/>
        <v>2020-W52</v>
      </c>
      <c r="AZ278" s="65">
        <f t="shared" si="11"/>
        <v>1</v>
      </c>
      <c r="BA278" s="65">
        <v>812</v>
      </c>
      <c r="BB278" s="99">
        <v>210</v>
      </c>
      <c r="BC278" s="65">
        <v>230</v>
      </c>
      <c r="BD278" s="65">
        <v>2617</v>
      </c>
      <c r="BE278" s="65">
        <v>23</v>
      </c>
      <c r="BF278" s="99"/>
      <c r="BG278" s="99"/>
      <c r="BH278" s="65"/>
      <c r="BI278" s="65"/>
      <c r="BJ278" s="65"/>
      <c r="BK278" s="65"/>
      <c r="BL278" s="65"/>
      <c r="BM278" s="65"/>
      <c r="BN278" s="65"/>
      <c r="BO278" s="65"/>
    </row>
    <row r="279" spans="1:78" x14ac:dyDescent="0.3">
      <c r="A279" s="37">
        <v>44187</v>
      </c>
      <c r="B279" s="38">
        <v>853</v>
      </c>
      <c r="C279" s="38">
        <v>9</v>
      </c>
      <c r="D279" s="38">
        <v>132430</v>
      </c>
      <c r="E279" s="38">
        <v>83</v>
      </c>
      <c r="F279" s="38">
        <v>4340</v>
      </c>
      <c r="G279" s="48">
        <v>491</v>
      </c>
      <c r="I279" s="39">
        <v>7784</v>
      </c>
      <c r="J279" s="40">
        <v>0</v>
      </c>
      <c r="K279" s="41">
        <v>0</v>
      </c>
      <c r="L279" s="42">
        <v>45535</v>
      </c>
      <c r="M279" s="43">
        <v>33</v>
      </c>
      <c r="N279" s="44">
        <v>11</v>
      </c>
      <c r="O279" s="45">
        <v>53090</v>
      </c>
      <c r="P279" s="46">
        <v>621</v>
      </c>
      <c r="Q279" s="47">
        <v>186</v>
      </c>
      <c r="R279" s="42">
        <v>21220</v>
      </c>
      <c r="S279" s="43">
        <v>3686</v>
      </c>
      <c r="T279" s="44">
        <v>294</v>
      </c>
      <c r="U279" s="39">
        <v>4136</v>
      </c>
      <c r="V279" s="40">
        <v>0</v>
      </c>
      <c r="W279" s="41">
        <v>0</v>
      </c>
      <c r="X279" s="42">
        <v>24738</v>
      </c>
      <c r="Y279" s="43">
        <v>26</v>
      </c>
      <c r="Z279" s="44">
        <v>9</v>
      </c>
      <c r="AA279" s="45">
        <v>27097</v>
      </c>
      <c r="AB279" s="46">
        <v>445</v>
      </c>
      <c r="AC279" s="47">
        <v>128</v>
      </c>
      <c r="AD279" s="42">
        <v>10742</v>
      </c>
      <c r="AE279" s="43">
        <v>2115</v>
      </c>
      <c r="AF279" s="44">
        <v>199</v>
      </c>
      <c r="AG279" s="39">
        <v>3646</v>
      </c>
      <c r="AH279" s="40">
        <v>0</v>
      </c>
      <c r="AI279" s="41">
        <v>0</v>
      </c>
      <c r="AJ279" s="42">
        <v>20780</v>
      </c>
      <c r="AK279" s="43">
        <v>7</v>
      </c>
      <c r="AL279" s="44">
        <v>2</v>
      </c>
      <c r="AM279" s="45">
        <v>25959</v>
      </c>
      <c r="AN279" s="46">
        <v>176</v>
      </c>
      <c r="AO279" s="47">
        <v>58</v>
      </c>
      <c r="AP279" s="42">
        <v>10473</v>
      </c>
      <c r="AQ279" s="43">
        <v>1570</v>
      </c>
      <c r="AR279" s="44">
        <v>95</v>
      </c>
      <c r="AS279" s="38">
        <v>2704574</v>
      </c>
      <c r="AT279" s="38">
        <v>464309</v>
      </c>
      <c r="AU279" s="38">
        <v>7</v>
      </c>
      <c r="AY279" s="38" t="str">
        <f t="shared" si="10"/>
        <v>2020-W52</v>
      </c>
      <c r="AZ279" s="48">
        <f t="shared" si="11"/>
        <v>2</v>
      </c>
      <c r="BA279" s="48">
        <v>823</v>
      </c>
      <c r="BB279" s="49">
        <v>210</v>
      </c>
      <c r="BC279" s="48">
        <v>230</v>
      </c>
      <c r="BD279" s="49">
        <v>3887</v>
      </c>
      <c r="BE279" s="48">
        <v>28</v>
      </c>
    </row>
    <row r="280" spans="1:78" x14ac:dyDescent="0.3">
      <c r="A280" s="37">
        <v>44188</v>
      </c>
      <c r="B280" s="38">
        <v>937</v>
      </c>
      <c r="C280" s="38">
        <v>5</v>
      </c>
      <c r="D280" s="38">
        <v>133365</v>
      </c>
      <c r="E280" s="38">
        <v>62</v>
      </c>
      <c r="F280" s="38">
        <v>4402</v>
      </c>
      <c r="G280" s="48">
        <v>495</v>
      </c>
      <c r="I280" s="39">
        <v>7815</v>
      </c>
      <c r="J280" s="40">
        <v>0</v>
      </c>
      <c r="K280" s="41">
        <v>0</v>
      </c>
      <c r="L280" s="42">
        <v>45821</v>
      </c>
      <c r="M280" s="43">
        <v>33</v>
      </c>
      <c r="N280" s="44">
        <v>11</v>
      </c>
      <c r="O280" s="45">
        <v>53478</v>
      </c>
      <c r="P280" s="46">
        <v>633</v>
      </c>
      <c r="Q280" s="47">
        <v>188</v>
      </c>
      <c r="R280" s="42">
        <v>21440</v>
      </c>
      <c r="S280" s="43">
        <v>3736</v>
      </c>
      <c r="T280" s="44">
        <v>296</v>
      </c>
      <c r="U280" s="39">
        <v>4152</v>
      </c>
      <c r="V280" s="40">
        <v>0</v>
      </c>
      <c r="W280" s="41">
        <v>0</v>
      </c>
      <c r="X280" s="42">
        <v>24880</v>
      </c>
      <c r="Y280" s="43">
        <v>26</v>
      </c>
      <c r="Z280" s="44">
        <v>9</v>
      </c>
      <c r="AA280" s="45">
        <v>27262</v>
      </c>
      <c r="AB280" s="46">
        <v>456</v>
      </c>
      <c r="AC280" s="47">
        <v>127</v>
      </c>
      <c r="AD280" s="42">
        <v>10851</v>
      </c>
      <c r="AE280" s="43">
        <v>2144</v>
      </c>
      <c r="AF280" s="44">
        <v>200</v>
      </c>
      <c r="AG280" s="39">
        <v>3661</v>
      </c>
      <c r="AH280" s="40">
        <v>0</v>
      </c>
      <c r="AI280" s="41">
        <v>0</v>
      </c>
      <c r="AJ280" s="42">
        <v>20924</v>
      </c>
      <c r="AK280" s="43">
        <v>7</v>
      </c>
      <c r="AL280" s="44">
        <v>2</v>
      </c>
      <c r="AM280" s="45">
        <v>26181</v>
      </c>
      <c r="AN280" s="46">
        <v>177</v>
      </c>
      <c r="AO280" s="47">
        <v>61</v>
      </c>
      <c r="AP280" s="42">
        <v>10584</v>
      </c>
      <c r="AQ280" s="43">
        <v>1591</v>
      </c>
      <c r="AR280" s="44">
        <v>96</v>
      </c>
      <c r="AS280" s="38">
        <v>2719872</v>
      </c>
      <c r="AT280" s="38">
        <v>482598</v>
      </c>
      <c r="AU280" s="38">
        <v>10</v>
      </c>
      <c r="AY280" s="38" t="str">
        <f t="shared" si="10"/>
        <v>2020-W52</v>
      </c>
      <c r="AZ280" s="48">
        <f t="shared" si="11"/>
        <v>3</v>
      </c>
      <c r="BA280" s="48">
        <v>832</v>
      </c>
      <c r="BD280" s="49">
        <v>4780</v>
      </c>
      <c r="BE280" s="48">
        <v>28</v>
      </c>
    </row>
    <row r="281" spans="1:78" x14ac:dyDescent="0.3">
      <c r="A281" s="37">
        <v>44189</v>
      </c>
      <c r="B281" s="38">
        <v>873</v>
      </c>
      <c r="C281" s="38">
        <v>6</v>
      </c>
      <c r="D281" s="38">
        <v>134235</v>
      </c>
      <c r="E281" s="38">
        <v>55</v>
      </c>
      <c r="F281" s="38">
        <v>4457</v>
      </c>
      <c r="G281" s="48">
        <v>476</v>
      </c>
      <c r="I281" s="39">
        <v>7867</v>
      </c>
      <c r="J281" s="40">
        <v>0</v>
      </c>
      <c r="K281" s="41">
        <v>0</v>
      </c>
      <c r="L281" s="42">
        <v>46083</v>
      </c>
      <c r="M281" s="43">
        <v>36</v>
      </c>
      <c r="N281" s="44">
        <v>10</v>
      </c>
      <c r="O281" s="45">
        <v>53867</v>
      </c>
      <c r="P281" s="46">
        <v>641</v>
      </c>
      <c r="Q281" s="47">
        <v>173</v>
      </c>
      <c r="R281" s="42">
        <v>21607</v>
      </c>
      <c r="S281" s="43">
        <v>3780</v>
      </c>
      <c r="T281" s="44">
        <v>293</v>
      </c>
      <c r="U281" s="39">
        <v>4183</v>
      </c>
      <c r="V281" s="40">
        <v>0</v>
      </c>
      <c r="W281" s="41">
        <v>0</v>
      </c>
      <c r="X281" s="42">
        <v>25021</v>
      </c>
      <c r="Y281" s="43">
        <v>29</v>
      </c>
      <c r="Z281" s="44">
        <v>8</v>
      </c>
      <c r="AA281" s="45">
        <v>27439</v>
      </c>
      <c r="AB281" s="46">
        <v>461</v>
      </c>
      <c r="AC281" s="47">
        <v>114</v>
      </c>
      <c r="AD281" s="42">
        <v>10924</v>
      </c>
      <c r="AE281" s="43">
        <v>2169</v>
      </c>
      <c r="AF281" s="44">
        <v>200</v>
      </c>
      <c r="AG281" s="39">
        <v>3682</v>
      </c>
      <c r="AH281" s="40">
        <v>0</v>
      </c>
      <c r="AI281" s="41">
        <v>0</v>
      </c>
      <c r="AJ281" s="42">
        <v>21045</v>
      </c>
      <c r="AK281" s="43">
        <v>7</v>
      </c>
      <c r="AL281" s="44">
        <v>2</v>
      </c>
      <c r="AM281" s="45">
        <v>26393</v>
      </c>
      <c r="AN281" s="46">
        <v>180</v>
      </c>
      <c r="AO281" s="47">
        <v>59</v>
      </c>
      <c r="AP281" s="42">
        <v>10678</v>
      </c>
      <c r="AQ281" s="43">
        <v>1610</v>
      </c>
      <c r="AR281" s="44">
        <v>93</v>
      </c>
      <c r="AS281" s="38">
        <v>2733988</v>
      </c>
      <c r="AT281" s="38">
        <v>500257</v>
      </c>
      <c r="AU281" s="38">
        <v>10</v>
      </c>
      <c r="AY281" s="38" t="str">
        <f t="shared" si="10"/>
        <v>2020-W52</v>
      </c>
      <c r="AZ281" s="48">
        <f t="shared" si="11"/>
        <v>4</v>
      </c>
      <c r="BA281" s="48">
        <v>845</v>
      </c>
      <c r="BD281" s="49">
        <v>4918</v>
      </c>
      <c r="BE281" s="48">
        <v>32</v>
      </c>
    </row>
    <row r="282" spans="1:78" x14ac:dyDescent="0.3">
      <c r="A282" s="37">
        <v>44190</v>
      </c>
      <c r="B282" s="38">
        <v>617</v>
      </c>
      <c r="C282" s="38">
        <v>6</v>
      </c>
      <c r="D282" s="38">
        <v>134852</v>
      </c>
      <c r="E282" s="38">
        <v>50</v>
      </c>
      <c r="F282" s="38">
        <v>4507</v>
      </c>
      <c r="G282" s="48">
        <v>470</v>
      </c>
      <c r="I282" s="39">
        <v>7898</v>
      </c>
      <c r="J282" s="40">
        <v>0</v>
      </c>
      <c r="K282" s="41">
        <v>0</v>
      </c>
      <c r="L282" s="42">
        <v>46269</v>
      </c>
      <c r="M282" s="43">
        <v>36</v>
      </c>
      <c r="N282" s="44">
        <v>10</v>
      </c>
      <c r="O282" s="45">
        <v>54138</v>
      </c>
      <c r="P282" s="46">
        <v>649</v>
      </c>
      <c r="Q282" s="47">
        <v>171</v>
      </c>
      <c r="R282" s="42">
        <v>21735</v>
      </c>
      <c r="S282" s="43">
        <v>3822</v>
      </c>
      <c r="T282" s="44">
        <v>289</v>
      </c>
      <c r="U282" s="39">
        <v>4202</v>
      </c>
      <c r="V282" s="40">
        <v>0</v>
      </c>
      <c r="W282" s="41">
        <v>0</v>
      </c>
      <c r="X282" s="42">
        <v>25110</v>
      </c>
      <c r="Y282" s="43">
        <v>29</v>
      </c>
      <c r="Z282" s="44">
        <v>9</v>
      </c>
      <c r="AA282" s="45">
        <v>27567</v>
      </c>
      <c r="AB282" s="46">
        <v>468</v>
      </c>
      <c r="AC282" s="47">
        <v>111</v>
      </c>
      <c r="AD282" s="42">
        <v>10983</v>
      </c>
      <c r="AE282" s="43">
        <v>2191</v>
      </c>
      <c r="AF282" s="44">
        <v>199</v>
      </c>
      <c r="AG282" s="39">
        <v>3694</v>
      </c>
      <c r="AH282" s="40">
        <v>0</v>
      </c>
      <c r="AI282" s="41">
        <v>0</v>
      </c>
      <c r="AJ282" s="42">
        <v>21142</v>
      </c>
      <c r="AK282" s="43">
        <v>7</v>
      </c>
      <c r="AL282" s="44">
        <v>1</v>
      </c>
      <c r="AM282" s="45">
        <v>26536</v>
      </c>
      <c r="AN282" s="46">
        <v>181</v>
      </c>
      <c r="AO282" s="47">
        <v>60</v>
      </c>
      <c r="AP282" s="42">
        <v>10747</v>
      </c>
      <c r="AQ282" s="43">
        <v>1630</v>
      </c>
      <c r="AR282" s="44">
        <v>90</v>
      </c>
      <c r="AS282" s="38">
        <v>2749537</v>
      </c>
      <c r="AT282" s="38">
        <v>514770</v>
      </c>
      <c r="AU282" s="38">
        <v>10</v>
      </c>
      <c r="AY282" s="38" t="str">
        <f t="shared" si="10"/>
        <v>2020-W52</v>
      </c>
      <c r="AZ282" s="48">
        <f t="shared" si="11"/>
        <v>5</v>
      </c>
      <c r="BA282" s="48">
        <v>851</v>
      </c>
      <c r="BD282" s="49">
        <v>3651</v>
      </c>
      <c r="BE282" s="48">
        <v>27</v>
      </c>
    </row>
    <row r="283" spans="1:78" x14ac:dyDescent="0.3">
      <c r="A283" s="37">
        <v>44191</v>
      </c>
      <c r="B283" s="38">
        <v>262</v>
      </c>
      <c r="C283" s="38">
        <v>13</v>
      </c>
      <c r="D283" s="38">
        <v>135114</v>
      </c>
      <c r="E283" s="38">
        <v>46</v>
      </c>
      <c r="F283" s="38">
        <v>4553</v>
      </c>
      <c r="G283" s="48">
        <v>473</v>
      </c>
      <c r="I283" s="39">
        <v>7906</v>
      </c>
      <c r="J283" s="40">
        <v>0</v>
      </c>
      <c r="K283" s="41">
        <v>0</v>
      </c>
      <c r="L283" s="42">
        <v>46349</v>
      </c>
      <c r="M283" s="43">
        <v>36</v>
      </c>
      <c r="N283" s="44">
        <v>11</v>
      </c>
      <c r="O283" s="45">
        <v>54243</v>
      </c>
      <c r="P283" s="46">
        <v>655</v>
      </c>
      <c r="Q283" s="47">
        <v>170</v>
      </c>
      <c r="R283" s="42">
        <v>21805</v>
      </c>
      <c r="S283" s="43">
        <v>3862</v>
      </c>
      <c r="T283" s="44">
        <v>292</v>
      </c>
      <c r="U283" s="39">
        <v>4206</v>
      </c>
      <c r="V283" s="40">
        <v>0</v>
      </c>
      <c r="W283" s="41">
        <v>0</v>
      </c>
      <c r="X283" s="42">
        <v>25157</v>
      </c>
      <c r="Y283" s="43">
        <v>29</v>
      </c>
      <c r="Z283" s="44">
        <v>10</v>
      </c>
      <c r="AA283" s="45">
        <v>27616</v>
      </c>
      <c r="AB283" s="46">
        <v>472</v>
      </c>
      <c r="AC283" s="47">
        <v>109</v>
      </c>
      <c r="AD283" s="42">
        <v>11021</v>
      </c>
      <c r="AE283" s="43">
        <v>2209</v>
      </c>
      <c r="AF283" s="44">
        <v>202</v>
      </c>
      <c r="AG283" s="39">
        <v>3698</v>
      </c>
      <c r="AH283" s="40">
        <v>0</v>
      </c>
      <c r="AI283" s="41">
        <v>0</v>
      </c>
      <c r="AJ283" s="42">
        <v>21175</v>
      </c>
      <c r="AK283" s="43">
        <v>7</v>
      </c>
      <c r="AL283" s="44">
        <v>1</v>
      </c>
      <c r="AM283" s="45">
        <v>26592</v>
      </c>
      <c r="AN283" s="46">
        <v>183</v>
      </c>
      <c r="AO283" s="47">
        <v>61</v>
      </c>
      <c r="AP283" s="42">
        <v>10778</v>
      </c>
      <c r="AQ283" s="43">
        <v>1652</v>
      </c>
      <c r="AR283" s="44">
        <v>90</v>
      </c>
      <c r="AS283" s="38">
        <v>2752754</v>
      </c>
      <c r="AT283" s="38">
        <v>517385</v>
      </c>
      <c r="AU283" s="38">
        <v>1</v>
      </c>
      <c r="AY283" s="38" t="str">
        <f t="shared" si="10"/>
        <v>2020-W52</v>
      </c>
      <c r="AZ283" s="48">
        <f t="shared" si="11"/>
        <v>6</v>
      </c>
      <c r="BA283" s="48">
        <v>852</v>
      </c>
    </row>
    <row r="284" spans="1:78" ht="12.5" thickBot="1" x14ac:dyDescent="0.35">
      <c r="A284" s="37">
        <v>44192</v>
      </c>
      <c r="B284" s="51">
        <v>342</v>
      </c>
      <c r="C284" s="51">
        <v>22</v>
      </c>
      <c r="D284" s="51">
        <v>135456</v>
      </c>
      <c r="E284" s="51">
        <v>53</v>
      </c>
      <c r="F284" s="51">
        <v>4606</v>
      </c>
      <c r="G284" s="61">
        <v>469</v>
      </c>
      <c r="H284" s="134"/>
      <c r="I284" s="52">
        <v>7918</v>
      </c>
      <c r="J284" s="53">
        <v>0</v>
      </c>
      <c r="K284" s="54">
        <v>0</v>
      </c>
      <c r="L284" s="55">
        <v>46450</v>
      </c>
      <c r="M284" s="56">
        <v>36</v>
      </c>
      <c r="N284" s="57">
        <v>12</v>
      </c>
      <c r="O284" s="58">
        <v>54384</v>
      </c>
      <c r="P284" s="59">
        <v>661</v>
      </c>
      <c r="Q284" s="59">
        <v>169</v>
      </c>
      <c r="R284" s="66">
        <v>21892</v>
      </c>
      <c r="S284" s="56">
        <v>3909</v>
      </c>
      <c r="T284" s="57">
        <v>288</v>
      </c>
      <c r="U284" s="52">
        <v>4211</v>
      </c>
      <c r="V284" s="53">
        <v>0</v>
      </c>
      <c r="W284" s="54">
        <v>0</v>
      </c>
      <c r="X284" s="55">
        <v>25211</v>
      </c>
      <c r="Y284" s="56">
        <v>29</v>
      </c>
      <c r="Z284" s="57">
        <v>11</v>
      </c>
      <c r="AA284" s="58">
        <v>27684</v>
      </c>
      <c r="AB284" s="59">
        <v>475</v>
      </c>
      <c r="AC284" s="60">
        <v>109</v>
      </c>
      <c r="AD284" s="55">
        <v>11070</v>
      </c>
      <c r="AE284" s="56">
        <v>2234</v>
      </c>
      <c r="AF284" s="57">
        <v>200</v>
      </c>
      <c r="AG284" s="52">
        <v>3705</v>
      </c>
      <c r="AH284" s="53">
        <v>0</v>
      </c>
      <c r="AI284" s="54">
        <v>0</v>
      </c>
      <c r="AJ284" s="55">
        <v>21222</v>
      </c>
      <c r="AK284" s="56">
        <v>7</v>
      </c>
      <c r="AL284" s="57">
        <v>1</v>
      </c>
      <c r="AM284" s="58">
        <v>26665</v>
      </c>
      <c r="AN284" s="59">
        <v>186</v>
      </c>
      <c r="AO284" s="60">
        <v>60</v>
      </c>
      <c r="AP284" s="55">
        <v>10816</v>
      </c>
      <c r="AQ284" s="56">
        <v>1674</v>
      </c>
      <c r="AR284" s="57">
        <v>88</v>
      </c>
      <c r="AS284" s="51">
        <v>2756221</v>
      </c>
      <c r="AT284" s="51">
        <v>520061</v>
      </c>
      <c r="AU284" s="51">
        <v>5</v>
      </c>
      <c r="AV284" s="51"/>
      <c r="AW284" s="51"/>
      <c r="AX284" s="51"/>
      <c r="AY284" s="51" t="str">
        <f t="shared" si="10"/>
        <v>2020-W52</v>
      </c>
      <c r="AZ284" s="61">
        <f t="shared" si="11"/>
        <v>7</v>
      </c>
      <c r="BA284" s="61">
        <v>857</v>
      </c>
      <c r="BB284" s="134">
        <f>1190-420</f>
        <v>770</v>
      </c>
      <c r="BI284" s="50">
        <f>(S284-S277)/(F284-F277)</f>
        <v>0.84562211981566815</v>
      </c>
      <c r="BJ284" s="38">
        <f>SUM(E278:E284)*1000000/10718565</f>
        <v>40.490494763058301</v>
      </c>
      <c r="BK284" s="50">
        <f>(D284-D277)/(AS284+AT284-AS277-AT277)</f>
        <v>2.8656778857781583E-2</v>
      </c>
      <c r="BL284" s="97">
        <f>(I284-I277)/(I284+L284+O284+R284-I277-L277-O277-R277)</f>
        <v>4.6362175809042921E-2</v>
      </c>
      <c r="BM284" s="97">
        <f>(L284-L277)/(I284+L284+O284+R284-I277-L277-O277-R277)</f>
        <v>0.30686252008262566</v>
      </c>
      <c r="BN284" s="97">
        <f>(O284-O277)/(I284+L284+O284+R284-I277-L277-O277-R277)</f>
        <v>0.42276795960523295</v>
      </c>
      <c r="BO284" s="97">
        <f>(R284-R277)/(I284+L284+O284+R284-I277-L277-O277-R277)</f>
        <v>0.22400734450309845</v>
      </c>
      <c r="BP284" s="97">
        <f>AVERAGE(K278:K284)/AVERAGE(G278:G284)</f>
        <v>0</v>
      </c>
      <c r="BQ284" s="97">
        <f>AVERAGE(N278:N284)/AVERAGE(G278:G284)</f>
        <v>2.2491861497484465E-2</v>
      </c>
      <c r="BR284" s="97">
        <f>AVERAGE(Q278:Q284)/AVERAGE(G278:G284)</f>
        <v>0.37022787807043506</v>
      </c>
      <c r="BS284" s="97">
        <f>AVERAGE(T278:T284)/AVERAGE(G278:G284)</f>
        <v>0.6072802604320805</v>
      </c>
      <c r="BT284" s="97">
        <f>(J284-J277)/(J284+M284+P284+S284-S277-P277-M277-J277)</f>
        <v>0</v>
      </c>
      <c r="BU284" s="97">
        <f>(M284-M277)/(J284+M284+P284+S284-S277-P277-M277-J277)</f>
        <v>9.2165898617511521E-3</v>
      </c>
      <c r="BV284" s="97">
        <f>(P284-P277)/(J284+M284+P284+S284-S277-P277-M277-J277)</f>
        <v>0.14516129032258066</v>
      </c>
      <c r="BW284" s="97">
        <f>(S284-S277)/(J284+M284+P284+S284-S277-P277-M277-J277)</f>
        <v>0.84562211981566815</v>
      </c>
      <c r="BX284" s="48">
        <f>SUM(BB278:BB284)</f>
        <v>1190</v>
      </c>
      <c r="BY284" s="38">
        <f>F284-F277</f>
        <v>434</v>
      </c>
      <c r="BZ284" s="50">
        <f>BY284/BX277</f>
        <v>0.2753807106598985</v>
      </c>
    </row>
    <row r="285" spans="1:78" x14ac:dyDescent="0.3">
      <c r="A285" s="93">
        <v>44193</v>
      </c>
      <c r="B285" s="62">
        <v>476</v>
      </c>
      <c r="C285" s="62">
        <v>8</v>
      </c>
      <c r="D285" s="62">
        <v>135931</v>
      </c>
      <c r="E285" s="62">
        <v>66</v>
      </c>
      <c r="F285" s="62">
        <v>4672</v>
      </c>
      <c r="G285" s="65">
        <v>467</v>
      </c>
      <c r="H285" s="99"/>
      <c r="I285" s="63">
        <v>7958</v>
      </c>
      <c r="J285" s="62">
        <v>0</v>
      </c>
      <c r="K285" s="64">
        <v>0</v>
      </c>
      <c r="L285" s="63">
        <v>46628</v>
      </c>
      <c r="M285" s="62">
        <v>36</v>
      </c>
      <c r="N285" s="64">
        <v>12</v>
      </c>
      <c r="O285" s="63">
        <v>54638</v>
      </c>
      <c r="P285" s="62">
        <v>668</v>
      </c>
      <c r="Q285" s="64">
        <v>171</v>
      </c>
      <c r="R285" s="63">
        <v>22017</v>
      </c>
      <c r="S285" s="62">
        <v>3968</v>
      </c>
      <c r="T285" s="64">
        <v>284</v>
      </c>
      <c r="U285" s="63">
        <v>4232</v>
      </c>
      <c r="V285" s="62">
        <v>0</v>
      </c>
      <c r="W285" s="64">
        <v>0</v>
      </c>
      <c r="X285" s="63">
        <v>25319</v>
      </c>
      <c r="Y285" s="62">
        <v>29</v>
      </c>
      <c r="Z285" s="64">
        <v>11</v>
      </c>
      <c r="AA285" s="63">
        <v>27831</v>
      </c>
      <c r="AB285" s="62">
        <v>479</v>
      </c>
      <c r="AC285" s="64">
        <v>111</v>
      </c>
      <c r="AD285" s="63">
        <v>11131</v>
      </c>
      <c r="AE285" s="62">
        <v>2266</v>
      </c>
      <c r="AF285" s="64">
        <v>199</v>
      </c>
      <c r="AG285" s="63">
        <v>3725</v>
      </c>
      <c r="AH285" s="62">
        <v>0</v>
      </c>
      <c r="AI285" s="64">
        <v>0</v>
      </c>
      <c r="AJ285" s="63">
        <v>21303</v>
      </c>
      <c r="AK285" s="62">
        <v>7</v>
      </c>
      <c r="AL285" s="64">
        <v>1</v>
      </c>
      <c r="AM285" s="63">
        <v>26794</v>
      </c>
      <c r="AN285" s="62">
        <v>189</v>
      </c>
      <c r="AO285" s="64">
        <v>60</v>
      </c>
      <c r="AP285" s="63">
        <v>10083</v>
      </c>
      <c r="AQ285" s="62">
        <v>1701</v>
      </c>
      <c r="AR285" s="64">
        <v>85</v>
      </c>
      <c r="AS285" s="62">
        <v>2759530</v>
      </c>
      <c r="AT285" s="62">
        <v>524091</v>
      </c>
      <c r="AU285" s="62">
        <v>4</v>
      </c>
      <c r="AV285" s="62"/>
      <c r="AW285" s="62"/>
      <c r="AX285" s="62"/>
      <c r="AY285" s="62" t="str">
        <f t="shared" si="10"/>
        <v>2020-W53</v>
      </c>
      <c r="AZ285" s="65">
        <f t="shared" si="11"/>
        <v>1</v>
      </c>
      <c r="BA285" s="65">
        <v>862</v>
      </c>
      <c r="BB285" s="99"/>
      <c r="BC285" s="65"/>
      <c r="BD285" s="65"/>
      <c r="BE285" s="65"/>
      <c r="BF285" s="99"/>
      <c r="BG285" s="99"/>
      <c r="BH285" s="65"/>
      <c r="BI285" s="65"/>
      <c r="BJ285" s="65"/>
      <c r="BK285" s="65"/>
      <c r="BL285" s="65"/>
      <c r="BM285" s="65"/>
      <c r="BN285" s="65"/>
      <c r="BO285" s="65"/>
    </row>
    <row r="286" spans="1:78" x14ac:dyDescent="0.3">
      <c r="A286" s="37">
        <v>44194</v>
      </c>
      <c r="B286" s="38">
        <v>1047</v>
      </c>
      <c r="C286" s="38">
        <v>16</v>
      </c>
      <c r="D286" s="38">
        <v>136976</v>
      </c>
      <c r="E286" s="38">
        <v>58</v>
      </c>
      <c r="F286" s="38">
        <v>4730</v>
      </c>
      <c r="G286" s="48">
        <v>458</v>
      </c>
      <c r="I286" s="39">
        <v>8002</v>
      </c>
      <c r="J286" s="40">
        <v>0</v>
      </c>
      <c r="K286" s="41">
        <v>0</v>
      </c>
      <c r="L286" s="42">
        <v>46944</v>
      </c>
      <c r="M286" s="43">
        <v>36</v>
      </c>
      <c r="N286" s="44">
        <v>12</v>
      </c>
      <c r="O286" s="45">
        <v>55126</v>
      </c>
      <c r="P286" s="46">
        <v>676</v>
      </c>
      <c r="Q286" s="47">
        <v>168</v>
      </c>
      <c r="R286" s="42">
        <v>22213</v>
      </c>
      <c r="S286" s="43">
        <v>4018</v>
      </c>
      <c r="T286" s="44">
        <v>278</v>
      </c>
      <c r="U286" s="39">
        <v>4254</v>
      </c>
      <c r="V286" s="40">
        <v>0</v>
      </c>
      <c r="W286" s="41">
        <v>0</v>
      </c>
      <c r="X286" s="42">
        <v>25499</v>
      </c>
      <c r="Y286" s="43">
        <v>29</v>
      </c>
      <c r="Z286" s="44">
        <v>11</v>
      </c>
      <c r="AA286" s="45">
        <v>28050</v>
      </c>
      <c r="AB286" s="46">
        <v>485</v>
      </c>
      <c r="AC286" s="47">
        <v>110</v>
      </c>
      <c r="AD286" s="42">
        <v>11219</v>
      </c>
      <c r="AE286" s="43">
        <v>2289</v>
      </c>
      <c r="AF286" s="44">
        <v>197</v>
      </c>
      <c r="AG286" s="39">
        <v>3747</v>
      </c>
      <c r="AH286" s="40">
        <v>0</v>
      </c>
      <c r="AI286" s="41">
        <v>0</v>
      </c>
      <c r="AJ286" s="42">
        <v>21439</v>
      </c>
      <c r="AK286" s="43">
        <v>7</v>
      </c>
      <c r="AL286" s="44">
        <v>1</v>
      </c>
      <c r="AM286" s="45">
        <v>27063</v>
      </c>
      <c r="AN286" s="46">
        <v>191</v>
      </c>
      <c r="AO286" s="47">
        <v>58</v>
      </c>
      <c r="AP286" s="42">
        <v>10991</v>
      </c>
      <c r="AQ286" s="43">
        <v>1728</v>
      </c>
      <c r="AR286" s="44">
        <v>81</v>
      </c>
      <c r="AS286" s="38">
        <v>2775021</v>
      </c>
      <c r="AT286" s="38">
        <v>540529</v>
      </c>
      <c r="AU286" s="38">
        <v>7</v>
      </c>
      <c r="AY286" s="38" t="str">
        <f t="shared" si="10"/>
        <v>2020-W53</v>
      </c>
      <c r="AZ286" s="48">
        <f t="shared" si="11"/>
        <v>2</v>
      </c>
      <c r="BA286" s="48">
        <v>877</v>
      </c>
      <c r="BD286" s="49">
        <v>3685</v>
      </c>
      <c r="BE286" s="48">
        <v>42</v>
      </c>
    </row>
    <row r="287" spans="1:78" x14ac:dyDescent="0.3">
      <c r="A287" s="37">
        <v>44195</v>
      </c>
      <c r="B287" s="38">
        <v>942</v>
      </c>
      <c r="C287" s="38">
        <v>22</v>
      </c>
      <c r="D287" s="38">
        <v>137918</v>
      </c>
      <c r="E287" s="38">
        <v>58</v>
      </c>
      <c r="F287" s="38">
        <v>4788</v>
      </c>
      <c r="G287" s="48">
        <v>443</v>
      </c>
      <c r="I287" s="39">
        <v>8058</v>
      </c>
      <c r="J287" s="40">
        <v>0</v>
      </c>
      <c r="K287" s="41">
        <v>0</v>
      </c>
      <c r="L287" s="42">
        <v>47291</v>
      </c>
      <c r="M287" s="43">
        <v>37</v>
      </c>
      <c r="N287" s="44">
        <v>12</v>
      </c>
      <c r="O287" s="45">
        <v>55508</v>
      </c>
      <c r="P287" s="46">
        <v>684</v>
      </c>
      <c r="Q287" s="47">
        <v>162</v>
      </c>
      <c r="R287" s="42">
        <v>22407</v>
      </c>
      <c r="S287" s="43">
        <v>4067</v>
      </c>
      <c r="T287" s="44">
        <v>269</v>
      </c>
      <c r="U287" s="39">
        <v>4283</v>
      </c>
      <c r="V287" s="40">
        <v>0</v>
      </c>
      <c r="W287" s="41">
        <v>0</v>
      </c>
      <c r="X287" s="42">
        <v>25688</v>
      </c>
      <c r="Y287" s="43">
        <v>30</v>
      </c>
      <c r="Z287" s="44">
        <v>11</v>
      </c>
      <c r="AA287" s="45">
        <v>28227</v>
      </c>
      <c r="AB287" s="46">
        <v>491</v>
      </c>
      <c r="AC287" s="47">
        <v>103</v>
      </c>
      <c r="AD287" s="42">
        <v>11302</v>
      </c>
      <c r="AE287" s="43">
        <v>2315</v>
      </c>
      <c r="AF287" s="44">
        <v>187</v>
      </c>
      <c r="AG287" s="39">
        <v>3774</v>
      </c>
      <c r="AH287" s="40">
        <v>0</v>
      </c>
      <c r="AI287" s="41">
        <v>0</v>
      </c>
      <c r="AJ287" s="42">
        <v>21597</v>
      </c>
      <c r="AK287" s="43">
        <v>7</v>
      </c>
      <c r="AL287" s="44">
        <v>1</v>
      </c>
      <c r="AM287" s="45">
        <v>27268</v>
      </c>
      <c r="AN287" s="46">
        <v>193</v>
      </c>
      <c r="AO287" s="47">
        <v>59</v>
      </c>
      <c r="AP287" s="42">
        <v>11102</v>
      </c>
      <c r="AQ287" s="43">
        <v>1751</v>
      </c>
      <c r="AR287" s="44">
        <v>82</v>
      </c>
      <c r="AS287" s="38">
        <v>2789454</v>
      </c>
      <c r="AT287" s="38">
        <v>561111</v>
      </c>
      <c r="AU287" s="38">
        <v>7</v>
      </c>
      <c r="AY287" s="38" t="str">
        <f t="shared" ref="AY287:AY306" si="12">_xlfn.CONCAT(YEAR(A287),"-W",_xlfn.ISOWEEKNUM(A287))</f>
        <v>2020-W53</v>
      </c>
      <c r="AZ287" s="48">
        <f t="shared" si="11"/>
        <v>3</v>
      </c>
      <c r="BA287" s="48">
        <v>885</v>
      </c>
      <c r="BD287" s="49">
        <v>3685</v>
      </c>
      <c r="BE287" s="48">
        <v>42</v>
      </c>
    </row>
    <row r="288" spans="1:78" x14ac:dyDescent="0.3">
      <c r="A288" s="37">
        <v>44196</v>
      </c>
      <c r="B288" s="38">
        <v>932</v>
      </c>
      <c r="C288" s="38">
        <v>3</v>
      </c>
      <c r="D288" s="38">
        <v>138850</v>
      </c>
      <c r="E288" s="38">
        <v>50</v>
      </c>
      <c r="F288" s="38">
        <v>4838</v>
      </c>
      <c r="G288" s="48">
        <v>438</v>
      </c>
      <c r="I288" s="39">
        <v>8110</v>
      </c>
      <c r="J288" s="40">
        <v>0</v>
      </c>
      <c r="K288" s="41">
        <v>0</v>
      </c>
      <c r="L288" s="42">
        <v>47636</v>
      </c>
      <c r="M288" s="43">
        <v>38</v>
      </c>
      <c r="N288" s="44">
        <v>11</v>
      </c>
      <c r="O288" s="45">
        <v>55850</v>
      </c>
      <c r="P288" s="46">
        <v>691</v>
      </c>
      <c r="Q288" s="47">
        <v>163</v>
      </c>
      <c r="R288" s="42">
        <v>22592</v>
      </c>
      <c r="S288" s="43">
        <v>4109</v>
      </c>
      <c r="T288" s="44">
        <v>264</v>
      </c>
      <c r="U288" s="39">
        <v>4309</v>
      </c>
      <c r="V288" s="40">
        <v>0</v>
      </c>
      <c r="W288" s="41">
        <v>0</v>
      </c>
      <c r="X288" s="42">
        <v>25868</v>
      </c>
      <c r="Y288" s="43">
        <v>31</v>
      </c>
      <c r="Z288" s="44">
        <v>10</v>
      </c>
      <c r="AA288" s="45">
        <v>28400</v>
      </c>
      <c r="AB288" s="46">
        <v>493</v>
      </c>
      <c r="AC288" s="47">
        <v>102</v>
      </c>
      <c r="AD288" s="42">
        <v>11388</v>
      </c>
      <c r="AE288" s="43">
        <v>2340</v>
      </c>
      <c r="AF288" s="44">
        <v>182</v>
      </c>
      <c r="AG288" s="39">
        <v>3800</v>
      </c>
      <c r="AH288" s="40">
        <v>0</v>
      </c>
      <c r="AI288" s="41">
        <v>0</v>
      </c>
      <c r="AJ288" s="42">
        <v>21762</v>
      </c>
      <c r="AK288" s="43">
        <v>7</v>
      </c>
      <c r="AL288" s="44">
        <v>1</v>
      </c>
      <c r="AM288" s="45">
        <v>27437</v>
      </c>
      <c r="AN288" s="46">
        <v>198</v>
      </c>
      <c r="AO288" s="47">
        <v>61</v>
      </c>
      <c r="AP288" s="42">
        <v>11201</v>
      </c>
      <c r="AQ288" s="43">
        <v>1768</v>
      </c>
      <c r="AR288" s="44">
        <v>82</v>
      </c>
      <c r="AS288" s="38">
        <v>2803026</v>
      </c>
      <c r="AT288" s="38">
        <v>579462</v>
      </c>
      <c r="AU288" s="38">
        <v>6</v>
      </c>
      <c r="AY288" s="38" t="str">
        <f t="shared" si="12"/>
        <v>2020-W53</v>
      </c>
      <c r="AZ288" s="48">
        <f t="shared" si="11"/>
        <v>4</v>
      </c>
      <c r="BA288" s="48">
        <v>890</v>
      </c>
      <c r="BD288" s="49">
        <v>5928</v>
      </c>
      <c r="BE288" s="48">
        <v>52</v>
      </c>
    </row>
    <row r="289" spans="1:78" x14ac:dyDescent="0.3">
      <c r="A289" s="37">
        <v>44197</v>
      </c>
      <c r="B289" s="38">
        <v>597</v>
      </c>
      <c r="C289" s="38">
        <v>5</v>
      </c>
      <c r="D289" s="38">
        <v>139447</v>
      </c>
      <c r="E289" s="38">
        <v>43</v>
      </c>
      <c r="F289" s="38">
        <v>4881</v>
      </c>
      <c r="G289" s="48">
        <v>429</v>
      </c>
      <c r="I289" s="39">
        <v>8136</v>
      </c>
      <c r="J289" s="40">
        <v>0</v>
      </c>
      <c r="K289" s="41">
        <v>0</v>
      </c>
      <c r="L289" s="42">
        <v>47856</v>
      </c>
      <c r="M289" s="43">
        <v>39</v>
      </c>
      <c r="N289" s="44">
        <v>10</v>
      </c>
      <c r="O289" s="45">
        <v>56073</v>
      </c>
      <c r="P289" s="46">
        <v>695</v>
      </c>
      <c r="Q289" s="47">
        <v>165</v>
      </c>
      <c r="R289" s="42">
        <v>22717</v>
      </c>
      <c r="S289" s="43">
        <v>4147</v>
      </c>
      <c r="T289" s="44">
        <v>254</v>
      </c>
      <c r="U289" s="39">
        <v>4322</v>
      </c>
      <c r="V289" s="40">
        <v>0</v>
      </c>
      <c r="W289" s="41">
        <v>0</v>
      </c>
      <c r="X289" s="42">
        <v>25979</v>
      </c>
      <c r="Y289" s="43">
        <v>32</v>
      </c>
      <c r="Z289" s="44">
        <v>9</v>
      </c>
      <c r="AA289" s="45">
        <v>28504</v>
      </c>
      <c r="AB289" s="46">
        <v>494</v>
      </c>
      <c r="AC289" s="47">
        <v>107</v>
      </c>
      <c r="AD289" s="42">
        <v>11456</v>
      </c>
      <c r="AE289" s="43">
        <v>2364</v>
      </c>
      <c r="AF289" s="44">
        <v>172</v>
      </c>
      <c r="AG289" s="39">
        <v>3813</v>
      </c>
      <c r="AH289" s="40">
        <v>0</v>
      </c>
      <c r="AI289" s="41">
        <v>0</v>
      </c>
      <c r="AJ289" s="42">
        <v>21871</v>
      </c>
      <c r="AK289" s="43">
        <v>7</v>
      </c>
      <c r="AL289" s="44">
        <v>1</v>
      </c>
      <c r="AM289" s="45">
        <v>27556</v>
      </c>
      <c r="AN289" s="46">
        <v>201</v>
      </c>
      <c r="AO289" s="47">
        <v>58</v>
      </c>
      <c r="AP289" s="42">
        <v>11258</v>
      </c>
      <c r="AQ289" s="43">
        <v>1782</v>
      </c>
      <c r="AR289" s="44">
        <v>82</v>
      </c>
      <c r="AS289" s="38">
        <v>2817705</v>
      </c>
      <c r="AT289" s="38">
        <v>593422</v>
      </c>
      <c r="AU289" s="38">
        <v>0</v>
      </c>
      <c r="AY289" s="38" t="str">
        <f t="shared" si="12"/>
        <v>2021-W53</v>
      </c>
      <c r="AZ289" s="48">
        <f t="shared" si="11"/>
        <v>5</v>
      </c>
      <c r="BA289" s="48">
        <v>893</v>
      </c>
      <c r="BD289" s="49">
        <v>3489</v>
      </c>
      <c r="BE289" s="48">
        <v>15</v>
      </c>
    </row>
    <row r="290" spans="1:78" x14ac:dyDescent="0.3">
      <c r="A290" s="37">
        <v>44198</v>
      </c>
      <c r="B290" s="38">
        <v>262</v>
      </c>
      <c r="C290" s="38">
        <v>22</v>
      </c>
      <c r="D290" s="38">
        <v>139709</v>
      </c>
      <c r="E290" s="38">
        <v>40</v>
      </c>
      <c r="F290" s="38">
        <v>4921</v>
      </c>
      <c r="G290" s="48">
        <v>431</v>
      </c>
      <c r="I290" s="39">
        <v>8152</v>
      </c>
      <c r="J290" s="40">
        <v>0</v>
      </c>
      <c r="K290" s="41">
        <v>0</v>
      </c>
      <c r="L290" s="42">
        <v>47934</v>
      </c>
      <c r="M290" s="43">
        <v>39</v>
      </c>
      <c r="N290" s="44">
        <v>10</v>
      </c>
      <c r="O290" s="45">
        <v>56184</v>
      </c>
      <c r="P290" s="46">
        <v>705</v>
      </c>
      <c r="Q290" s="47">
        <v>164</v>
      </c>
      <c r="R290" s="42">
        <v>22770</v>
      </c>
      <c r="S290" s="43">
        <v>4177</v>
      </c>
      <c r="T290" s="44">
        <v>257</v>
      </c>
      <c r="U290" s="39">
        <v>4330</v>
      </c>
      <c r="V290" s="40">
        <v>0</v>
      </c>
      <c r="W290" s="41">
        <v>0</v>
      </c>
      <c r="X290" s="42">
        <v>26022</v>
      </c>
      <c r="Y290" s="43">
        <v>32</v>
      </c>
      <c r="Z290" s="44">
        <v>9</v>
      </c>
      <c r="AA290" s="45">
        <v>28564</v>
      </c>
      <c r="AB290" s="46">
        <v>500</v>
      </c>
      <c r="AC290" s="47">
        <v>107</v>
      </c>
      <c r="AD290" s="42">
        <v>11482</v>
      </c>
      <c r="AE290" s="43">
        <v>2381</v>
      </c>
      <c r="AF290" s="44">
        <v>173</v>
      </c>
      <c r="AG290" s="39">
        <v>3821</v>
      </c>
      <c r="AH290" s="40">
        <v>0</v>
      </c>
      <c r="AI290" s="41">
        <v>0</v>
      </c>
      <c r="AJ290" s="42">
        <v>21906</v>
      </c>
      <c r="AK290" s="43">
        <v>7</v>
      </c>
      <c r="AL290" s="44">
        <v>1</v>
      </c>
      <c r="AM290" s="45">
        <v>27607</v>
      </c>
      <c r="AN290" s="46">
        <v>205</v>
      </c>
      <c r="AO290" s="47">
        <v>57</v>
      </c>
      <c r="AP290" s="42">
        <v>11285</v>
      </c>
      <c r="AQ290" s="43">
        <v>1795</v>
      </c>
      <c r="AR290" s="44">
        <v>84</v>
      </c>
      <c r="AS290" s="38">
        <v>2820861</v>
      </c>
      <c r="AT290" s="38">
        <v>595064</v>
      </c>
      <c r="AU290" s="38">
        <v>0</v>
      </c>
      <c r="AY290" s="38" t="str">
        <f t="shared" si="12"/>
        <v>2021-W53</v>
      </c>
      <c r="AZ290" s="48">
        <f t="shared" si="11"/>
        <v>6</v>
      </c>
      <c r="BA290" s="48">
        <v>896</v>
      </c>
    </row>
    <row r="291" spans="1:78" ht="12.5" thickBot="1" x14ac:dyDescent="0.35">
      <c r="A291" s="37">
        <v>44199</v>
      </c>
      <c r="B291" s="51">
        <v>390</v>
      </c>
      <c r="C291" s="51">
        <v>3</v>
      </c>
      <c r="D291" s="51">
        <v>140099</v>
      </c>
      <c r="E291" s="51">
        <v>36</v>
      </c>
      <c r="F291" s="51">
        <v>4957</v>
      </c>
      <c r="G291" s="61">
        <v>421</v>
      </c>
      <c r="H291" s="134"/>
      <c r="I291" s="52">
        <v>8171</v>
      </c>
      <c r="J291" s="53">
        <v>0</v>
      </c>
      <c r="K291" s="54">
        <v>0</v>
      </c>
      <c r="L291" s="55">
        <v>48061</v>
      </c>
      <c r="M291" s="56">
        <v>39</v>
      </c>
      <c r="N291" s="57">
        <v>10</v>
      </c>
      <c r="O291" s="58">
        <v>56351</v>
      </c>
      <c r="P291" s="59">
        <v>708</v>
      </c>
      <c r="Q291" s="59">
        <v>163</v>
      </c>
      <c r="R291" s="66">
        <v>22847</v>
      </c>
      <c r="S291" s="56">
        <v>4210</v>
      </c>
      <c r="T291" s="57">
        <v>248</v>
      </c>
      <c r="U291" s="52">
        <v>4338</v>
      </c>
      <c r="V291" s="53">
        <v>0</v>
      </c>
      <c r="W291" s="54">
        <v>0</v>
      </c>
      <c r="X291" s="55">
        <v>26092</v>
      </c>
      <c r="Y291" s="56">
        <v>32</v>
      </c>
      <c r="Z291" s="57">
        <v>9</v>
      </c>
      <c r="AA291" s="58">
        <v>28646</v>
      </c>
      <c r="AB291" s="59">
        <v>503</v>
      </c>
      <c r="AC291" s="60">
        <v>105</v>
      </c>
      <c r="AD291" s="55">
        <v>11521</v>
      </c>
      <c r="AE291" s="56">
        <v>2398</v>
      </c>
      <c r="AF291" s="57">
        <v>169</v>
      </c>
      <c r="AG291" s="52">
        <v>3832</v>
      </c>
      <c r="AH291" s="53">
        <v>0</v>
      </c>
      <c r="AI291" s="54">
        <v>0</v>
      </c>
      <c r="AJ291" s="55">
        <v>21963</v>
      </c>
      <c r="AK291" s="56">
        <v>7</v>
      </c>
      <c r="AL291" s="57">
        <v>1</v>
      </c>
      <c r="AM291" s="58">
        <v>27692</v>
      </c>
      <c r="AN291" s="59">
        <v>205</v>
      </c>
      <c r="AO291" s="60">
        <v>58</v>
      </c>
      <c r="AP291" s="55">
        <v>11323</v>
      </c>
      <c r="AQ291" s="56">
        <v>1811</v>
      </c>
      <c r="AR291" s="57">
        <v>79</v>
      </c>
      <c r="AS291" s="51">
        <v>2825227</v>
      </c>
      <c r="AT291" s="51">
        <v>599202</v>
      </c>
      <c r="AU291" s="51">
        <v>3</v>
      </c>
      <c r="AV291" s="51"/>
      <c r="AW291" s="51"/>
      <c r="AX291" s="51"/>
      <c r="AY291" s="51" t="str">
        <f t="shared" si="12"/>
        <v>2021-W53</v>
      </c>
      <c r="AZ291" s="61">
        <f t="shared" si="11"/>
        <v>7</v>
      </c>
      <c r="BA291" s="61">
        <v>897</v>
      </c>
      <c r="BB291" s="134">
        <v>1052</v>
      </c>
      <c r="BI291" s="50">
        <f>(S291-S284)/(F291-F284)</f>
        <v>0.85754985754985757</v>
      </c>
      <c r="BJ291" s="38">
        <f>SUM(E285:E291)*1000000/10718565</f>
        <v>32.746920879800605</v>
      </c>
      <c r="BK291" s="50">
        <f>(D291-D284)/(AS291+AT291-AS284-AT284)</f>
        <v>3.134049288881989E-2</v>
      </c>
      <c r="BL291" s="97">
        <f>(I291-I284)/(I291+L291+O291+R291-I284-L284-O284-R284)</f>
        <v>5.2862515670706225E-2</v>
      </c>
      <c r="BM291" s="97">
        <f>(L291-L284)/(I291+L291+O291+R291-I284-L284-O284-R284)</f>
        <v>0.33660676974508985</v>
      </c>
      <c r="BN291" s="97">
        <f>(O291-O284)/(I291+L291+O291+R291-I284-L284-O284-R284)</f>
        <v>0.41099038863351439</v>
      </c>
      <c r="BO291" s="97">
        <f>(R291-R284)/(I291+L291+O291+R291-I284-L284-O284-R284)</f>
        <v>0.19954032595068952</v>
      </c>
      <c r="BP291" s="97">
        <f>AVERAGE(K285:K291)/AVERAGE(G285:G291)</f>
        <v>0</v>
      </c>
      <c r="BQ291" s="97">
        <f>AVERAGE(N285:N291)/AVERAGE(G285:G291)</f>
        <v>2.4943310657596373E-2</v>
      </c>
      <c r="BR291" s="97">
        <f>AVERAGE(Q285:Q291)/AVERAGE(G285:G291)</f>
        <v>0.37447359896339488</v>
      </c>
      <c r="BS291" s="97">
        <f>AVERAGE(T285:T291)/AVERAGE(G285:G291)</f>
        <v>0.6005830903790087</v>
      </c>
      <c r="BT291" s="97">
        <f>(J291-J284)/(J291+M291+P291+S291-S284-P284-M284-J284)</f>
        <v>0</v>
      </c>
      <c r="BU291" s="97">
        <f>(M291-M284)/(J291+M291+P291+S291-S284-P284-M284-J284)</f>
        <v>8.5470085470085479E-3</v>
      </c>
      <c r="BV291" s="97">
        <f>(P291-P284)/(J291+M291+P291+S291-S284-P284-M284-J284)</f>
        <v>0.13390313390313391</v>
      </c>
      <c r="BW291" s="97">
        <f>(S291-S284)/(J291+M291+P291+S291-S284-P284-M284-J284)</f>
        <v>0.85754985754985757</v>
      </c>
      <c r="BX291" s="48">
        <f>SUM(BB285:BB291)</f>
        <v>1052</v>
      </c>
      <c r="BY291" s="38">
        <f>F291-F284</f>
        <v>351</v>
      </c>
      <c r="BZ291" s="50">
        <f>BY291/BX284</f>
        <v>0.29495798319327732</v>
      </c>
    </row>
    <row r="292" spans="1:78" x14ac:dyDescent="0.3">
      <c r="A292" s="93">
        <v>44200</v>
      </c>
      <c r="B292" s="62">
        <v>427</v>
      </c>
      <c r="C292" s="62">
        <v>9</v>
      </c>
      <c r="D292" s="62">
        <v>140526</v>
      </c>
      <c r="E292" s="62">
        <v>54</v>
      </c>
      <c r="F292" s="62">
        <v>5011</v>
      </c>
      <c r="G292" s="65">
        <v>407</v>
      </c>
      <c r="H292" s="99"/>
      <c r="I292" s="63">
        <v>8194</v>
      </c>
      <c r="J292" s="62">
        <v>0</v>
      </c>
      <c r="K292" s="64">
        <v>0</v>
      </c>
      <c r="L292" s="63">
        <v>48208</v>
      </c>
      <c r="M292" s="62">
        <v>41</v>
      </c>
      <c r="N292" s="64">
        <v>7</v>
      </c>
      <c r="O292" s="63">
        <v>56518</v>
      </c>
      <c r="P292" s="62">
        <v>722</v>
      </c>
      <c r="Q292" s="64">
        <v>151</v>
      </c>
      <c r="R292" s="63">
        <v>22937</v>
      </c>
      <c r="S292" s="62">
        <v>4248</v>
      </c>
      <c r="T292" s="64">
        <v>249</v>
      </c>
      <c r="U292" s="63">
        <v>4350</v>
      </c>
      <c r="V292" s="62">
        <v>0</v>
      </c>
      <c r="W292" s="64">
        <v>0</v>
      </c>
      <c r="X292" s="63">
        <v>26165</v>
      </c>
      <c r="Y292" s="62">
        <v>34</v>
      </c>
      <c r="Z292" s="64">
        <v>6</v>
      </c>
      <c r="AA292" s="63">
        <v>28743</v>
      </c>
      <c r="AB292" s="62">
        <v>512</v>
      </c>
      <c r="AC292" s="64">
        <v>97</v>
      </c>
      <c r="AD292" s="63">
        <v>11562</v>
      </c>
      <c r="AE292" s="62">
        <v>2425</v>
      </c>
      <c r="AF292" s="64">
        <v>166</v>
      </c>
      <c r="AG292" s="63">
        <v>3843</v>
      </c>
      <c r="AH292" s="62">
        <v>0</v>
      </c>
      <c r="AI292" s="64">
        <v>0</v>
      </c>
      <c r="AJ292" s="63">
        <v>22037</v>
      </c>
      <c r="AK292" s="62">
        <v>7</v>
      </c>
      <c r="AL292" s="64">
        <v>1</v>
      </c>
      <c r="AM292" s="63">
        <v>27762</v>
      </c>
      <c r="AN292" s="62">
        <v>210</v>
      </c>
      <c r="AO292" s="64">
        <v>54</v>
      </c>
      <c r="AP292" s="63">
        <v>11372</v>
      </c>
      <c r="AQ292" s="62">
        <v>1822</v>
      </c>
      <c r="AR292" s="64">
        <v>83</v>
      </c>
      <c r="AS292" s="62">
        <v>2828461</v>
      </c>
      <c r="AT292" s="62">
        <v>604250</v>
      </c>
      <c r="AU292" s="62">
        <v>5</v>
      </c>
      <c r="AV292" s="62"/>
      <c r="AW292" s="62"/>
      <c r="AX292" s="62"/>
      <c r="AY292" s="62" t="str">
        <f t="shared" si="12"/>
        <v>2021-W1</v>
      </c>
      <c r="AZ292" s="65">
        <f t="shared" si="11"/>
        <v>1</v>
      </c>
      <c r="BA292" s="65">
        <v>902</v>
      </c>
      <c r="BB292" s="99"/>
      <c r="BC292" s="65"/>
      <c r="BD292" s="65"/>
      <c r="BE292" s="65"/>
      <c r="BF292" s="99"/>
      <c r="BG292" s="99"/>
      <c r="BH292" s="65"/>
      <c r="BI292" s="65"/>
      <c r="BJ292" s="65"/>
      <c r="BK292" s="65"/>
      <c r="BL292" s="65"/>
      <c r="BM292" s="65"/>
      <c r="BN292" s="65"/>
      <c r="BO292" s="65"/>
    </row>
    <row r="293" spans="1:78" x14ac:dyDescent="0.3">
      <c r="A293" s="37">
        <v>44201</v>
      </c>
      <c r="B293" s="38">
        <v>928</v>
      </c>
      <c r="C293" s="38">
        <v>31</v>
      </c>
      <c r="D293" s="38">
        <v>141453</v>
      </c>
      <c r="E293" s="38">
        <v>40</v>
      </c>
      <c r="F293" s="38">
        <v>5051</v>
      </c>
      <c r="G293" s="48">
        <v>405</v>
      </c>
      <c r="I293" s="39">
        <v>8241</v>
      </c>
      <c r="J293" s="40">
        <v>0</v>
      </c>
      <c r="K293" s="41">
        <v>0</v>
      </c>
      <c r="L293" s="42">
        <v>48533</v>
      </c>
      <c r="M293" s="43">
        <v>41</v>
      </c>
      <c r="N293" s="44">
        <v>7</v>
      </c>
      <c r="O293" s="45">
        <v>56908</v>
      </c>
      <c r="P293" s="46">
        <v>728</v>
      </c>
      <c r="Q293" s="47">
        <v>151</v>
      </c>
      <c r="R293" s="42">
        <v>23098</v>
      </c>
      <c r="S293" s="43">
        <v>4282</v>
      </c>
      <c r="T293" s="44">
        <v>247</v>
      </c>
      <c r="U293" s="39">
        <v>4374</v>
      </c>
      <c r="V293" s="40">
        <v>0</v>
      </c>
      <c r="W293" s="41">
        <v>0</v>
      </c>
      <c r="X293" s="42">
        <v>26352</v>
      </c>
      <c r="Y293" s="43">
        <v>34</v>
      </c>
      <c r="Z293" s="44">
        <v>6</v>
      </c>
      <c r="AA293" s="45">
        <v>28929</v>
      </c>
      <c r="AB293" s="46">
        <v>516</v>
      </c>
      <c r="AC293" s="47">
        <v>99</v>
      </c>
      <c r="AD293" s="42">
        <v>11639</v>
      </c>
      <c r="AE293" s="43">
        <v>2445</v>
      </c>
      <c r="AF293" s="44">
        <v>166</v>
      </c>
      <c r="AG293" s="39">
        <v>3866</v>
      </c>
      <c r="AH293" s="40">
        <v>0</v>
      </c>
      <c r="AI293" s="41">
        <v>0</v>
      </c>
      <c r="AJ293" s="42">
        <v>22175</v>
      </c>
      <c r="AK293" s="43">
        <v>7</v>
      </c>
      <c r="AL293" s="44">
        <v>1</v>
      </c>
      <c r="AM293" s="45">
        <v>27966</v>
      </c>
      <c r="AN293" s="46">
        <v>212</v>
      </c>
      <c r="AO293" s="47">
        <v>52</v>
      </c>
      <c r="AP293" s="42">
        <v>11456</v>
      </c>
      <c r="AQ293" s="43">
        <v>1837</v>
      </c>
      <c r="AR293" s="44">
        <v>81</v>
      </c>
      <c r="AS293" s="38">
        <v>2840278</v>
      </c>
      <c r="AT293" s="38">
        <v>624429</v>
      </c>
      <c r="AU293" s="38">
        <v>7</v>
      </c>
      <c r="AY293" s="38" t="str">
        <f t="shared" si="12"/>
        <v>2021-W1</v>
      </c>
      <c r="AZ293" s="48">
        <f t="shared" si="11"/>
        <v>2</v>
      </c>
      <c r="BA293" s="48">
        <v>907</v>
      </c>
    </row>
    <row r="294" spans="1:78" x14ac:dyDescent="0.3">
      <c r="A294" s="37">
        <v>44202</v>
      </c>
      <c r="B294" s="38">
        <v>816</v>
      </c>
      <c r="C294" s="38">
        <v>24</v>
      </c>
      <c r="D294" s="38">
        <v>142267</v>
      </c>
      <c r="E294" s="38">
        <v>48</v>
      </c>
      <c r="F294" s="38">
        <v>5099</v>
      </c>
      <c r="G294" s="48">
        <v>399</v>
      </c>
      <c r="I294" s="39">
        <v>8288</v>
      </c>
      <c r="J294" s="40">
        <v>0</v>
      </c>
      <c r="K294" s="41">
        <v>0</v>
      </c>
      <c r="L294" s="42">
        <v>48800</v>
      </c>
      <c r="M294" s="43">
        <v>41</v>
      </c>
      <c r="N294" s="44">
        <v>7</v>
      </c>
      <c r="O294" s="45">
        <v>57244</v>
      </c>
      <c r="P294" s="46">
        <v>736</v>
      </c>
      <c r="Q294" s="47">
        <v>144</v>
      </c>
      <c r="R294" s="42">
        <v>23254</v>
      </c>
      <c r="S294" s="43">
        <v>4322</v>
      </c>
      <c r="T294" s="44">
        <v>248</v>
      </c>
      <c r="U294" s="39">
        <v>4400</v>
      </c>
      <c r="V294" s="40">
        <v>0</v>
      </c>
      <c r="W294" s="41">
        <v>0</v>
      </c>
      <c r="X294" s="42">
        <v>26488</v>
      </c>
      <c r="Y294" s="43">
        <v>34</v>
      </c>
      <c r="Z294" s="44">
        <v>6</v>
      </c>
      <c r="AA294" s="45">
        <v>29091</v>
      </c>
      <c r="AB294" s="46">
        <v>524</v>
      </c>
      <c r="AC294" s="47">
        <v>94</v>
      </c>
      <c r="AD294" s="42">
        <v>11713</v>
      </c>
      <c r="AE294" s="43">
        <v>2462</v>
      </c>
      <c r="AF294" s="44">
        <v>171</v>
      </c>
      <c r="AG294" s="39">
        <v>3887</v>
      </c>
      <c r="AH294" s="40">
        <v>0</v>
      </c>
      <c r="AI294" s="41">
        <v>0</v>
      </c>
      <c r="AJ294" s="42">
        <v>22306</v>
      </c>
      <c r="AK294" s="43">
        <v>7</v>
      </c>
      <c r="AL294" s="44">
        <v>1</v>
      </c>
      <c r="AM294" s="45">
        <v>28139</v>
      </c>
      <c r="AN294" s="46">
        <v>212</v>
      </c>
      <c r="AO294" s="47">
        <v>50</v>
      </c>
      <c r="AP294" s="42">
        <v>11538</v>
      </c>
      <c r="AQ294" s="43">
        <v>1860</v>
      </c>
      <c r="AR294" s="44">
        <v>77</v>
      </c>
      <c r="AS294" s="38">
        <v>2854159</v>
      </c>
      <c r="AT294" s="38">
        <v>640834</v>
      </c>
      <c r="AU294" s="38">
        <v>5</v>
      </c>
      <c r="AY294" s="38" t="str">
        <f t="shared" si="12"/>
        <v>2021-W1</v>
      </c>
      <c r="AZ294" s="48">
        <f t="shared" si="11"/>
        <v>3</v>
      </c>
      <c r="BA294" s="48">
        <v>912</v>
      </c>
      <c r="BD294" s="49">
        <v>1326</v>
      </c>
      <c r="BE294" s="48">
        <v>35</v>
      </c>
    </row>
    <row r="295" spans="1:78" x14ac:dyDescent="0.3">
      <c r="A295" s="37">
        <v>44203</v>
      </c>
      <c r="B295" s="38">
        <v>510</v>
      </c>
      <c r="C295" s="38">
        <v>16</v>
      </c>
      <c r="D295" s="38">
        <v>142777</v>
      </c>
      <c r="E295" s="38">
        <v>47</v>
      </c>
      <c r="F295" s="38">
        <v>5146</v>
      </c>
      <c r="G295" s="48">
        <v>391</v>
      </c>
      <c r="I295" s="39">
        <v>8333</v>
      </c>
      <c r="J295" s="40">
        <v>0</v>
      </c>
      <c r="K295" s="41">
        <v>0</v>
      </c>
      <c r="L295" s="42">
        <v>48958</v>
      </c>
      <c r="M295" s="43">
        <v>41</v>
      </c>
      <c r="N295" s="44">
        <v>8</v>
      </c>
      <c r="O295" s="45">
        <v>57450</v>
      </c>
      <c r="P295" s="46">
        <v>745</v>
      </c>
      <c r="Q295" s="47">
        <v>139</v>
      </c>
      <c r="R295" s="42">
        <v>23355</v>
      </c>
      <c r="S295" s="43">
        <v>4360</v>
      </c>
      <c r="T295" s="44">
        <v>244</v>
      </c>
      <c r="U295" s="39">
        <v>4420</v>
      </c>
      <c r="V295" s="40">
        <v>0</v>
      </c>
      <c r="W295" s="41">
        <v>0</v>
      </c>
      <c r="X295" s="42">
        <v>26565</v>
      </c>
      <c r="Y295" s="43">
        <v>34</v>
      </c>
      <c r="Z295" s="44">
        <v>7</v>
      </c>
      <c r="AA295" s="45">
        <v>29198</v>
      </c>
      <c r="AB295" s="46">
        <v>528</v>
      </c>
      <c r="AC295" s="47">
        <v>89</v>
      </c>
      <c r="AD295" s="42">
        <v>11770</v>
      </c>
      <c r="AE295" s="43">
        <v>2476</v>
      </c>
      <c r="AF295" s="44">
        <v>171</v>
      </c>
      <c r="AG295" s="39">
        <v>3912</v>
      </c>
      <c r="AH295" s="40">
        <v>0</v>
      </c>
      <c r="AI295" s="41">
        <v>0</v>
      </c>
      <c r="AJ295" s="42">
        <v>22387</v>
      </c>
      <c r="AK295" s="43">
        <v>7</v>
      </c>
      <c r="AL295" s="44">
        <v>1</v>
      </c>
      <c r="AM295" s="45">
        <v>28238</v>
      </c>
      <c r="AN295" s="46">
        <v>217</v>
      </c>
      <c r="AO295" s="47">
        <v>50</v>
      </c>
      <c r="AP295" s="42">
        <v>11582</v>
      </c>
      <c r="AQ295" s="43">
        <v>1884</v>
      </c>
      <c r="AR295" s="44">
        <v>73</v>
      </c>
      <c r="AS295" s="38">
        <v>2859041</v>
      </c>
      <c r="AT295" s="38">
        <v>644649</v>
      </c>
      <c r="AU295" s="38">
        <v>2</v>
      </c>
      <c r="AY295" s="38" t="str">
        <f t="shared" si="12"/>
        <v>2021-W1</v>
      </c>
      <c r="AZ295" s="48">
        <f t="shared" si="11"/>
        <v>4</v>
      </c>
      <c r="BA295" s="48">
        <v>911</v>
      </c>
    </row>
    <row r="296" spans="1:78" x14ac:dyDescent="0.3">
      <c r="A296" s="37">
        <v>44204</v>
      </c>
      <c r="B296" s="38">
        <v>721</v>
      </c>
      <c r="C296" s="38">
        <v>8</v>
      </c>
      <c r="D296" s="38">
        <v>143494</v>
      </c>
      <c r="E296" s="38">
        <v>49</v>
      </c>
      <c r="F296" s="38">
        <v>5195</v>
      </c>
      <c r="G296" s="48">
        <v>386</v>
      </c>
      <c r="I296" s="39">
        <v>8384</v>
      </c>
      <c r="J296" s="40">
        <v>0</v>
      </c>
      <c r="K296" s="41">
        <v>0</v>
      </c>
      <c r="L296" s="42">
        <v>49193</v>
      </c>
      <c r="M296" s="43">
        <v>41</v>
      </c>
      <c r="N296" s="44">
        <v>8</v>
      </c>
      <c r="O296" s="45">
        <v>57731</v>
      </c>
      <c r="P296" s="46">
        <v>755</v>
      </c>
      <c r="Q296" s="47">
        <v>135</v>
      </c>
      <c r="R296" s="42">
        <v>23500</v>
      </c>
      <c r="S296" s="43">
        <v>4399</v>
      </c>
      <c r="T296" s="44">
        <v>243</v>
      </c>
      <c r="U296" s="39">
        <v>4442</v>
      </c>
      <c r="V296" s="40">
        <v>0</v>
      </c>
      <c r="W296" s="41">
        <v>0</v>
      </c>
      <c r="X296" s="42">
        <v>26676</v>
      </c>
      <c r="Y296" s="43">
        <v>34</v>
      </c>
      <c r="Z296" s="44">
        <v>7</v>
      </c>
      <c r="AA296" s="45">
        <v>29346</v>
      </c>
      <c r="AB296" s="46">
        <v>534</v>
      </c>
      <c r="AC296" s="47">
        <v>88</v>
      </c>
      <c r="AD296" s="42">
        <v>11836</v>
      </c>
      <c r="AE296" s="43">
        <v>2501</v>
      </c>
      <c r="AF296" s="44">
        <v>171</v>
      </c>
      <c r="AG296" s="39">
        <v>3941</v>
      </c>
      <c r="AH296" s="40">
        <v>0</v>
      </c>
      <c r="AI296" s="41">
        <v>0</v>
      </c>
      <c r="AJ296" s="42">
        <v>22511</v>
      </c>
      <c r="AK296" s="43">
        <v>7</v>
      </c>
      <c r="AL296" s="44">
        <v>1</v>
      </c>
      <c r="AM296" s="45">
        <v>28371</v>
      </c>
      <c r="AN296" s="46">
        <v>221</v>
      </c>
      <c r="AO296" s="47">
        <v>47</v>
      </c>
      <c r="AP296" s="42">
        <v>11661</v>
      </c>
      <c r="AQ296" s="43">
        <v>1898</v>
      </c>
      <c r="AR296" s="44">
        <v>72</v>
      </c>
      <c r="AS296" s="38">
        <v>2870898</v>
      </c>
      <c r="AT296" s="38">
        <v>669250</v>
      </c>
      <c r="AU296" s="38">
        <v>10</v>
      </c>
      <c r="AY296" s="38" t="str">
        <f t="shared" si="12"/>
        <v>2021-W1</v>
      </c>
      <c r="AZ296" s="48">
        <f t="shared" si="11"/>
        <v>5</v>
      </c>
      <c r="BA296" s="48">
        <v>950</v>
      </c>
    </row>
    <row r="297" spans="1:78" x14ac:dyDescent="0.3">
      <c r="A297" s="37">
        <v>44205</v>
      </c>
      <c r="B297" s="38">
        <v>800</v>
      </c>
      <c r="C297" s="38">
        <v>11</v>
      </c>
      <c r="D297" s="38">
        <v>144293</v>
      </c>
      <c r="E297" s="38">
        <v>32</v>
      </c>
      <c r="F297" s="38">
        <v>5277</v>
      </c>
      <c r="G297" s="48">
        <v>362</v>
      </c>
      <c r="I297" s="39">
        <v>8444</v>
      </c>
      <c r="J297" s="40">
        <v>0</v>
      </c>
      <c r="K297" s="41">
        <v>0</v>
      </c>
      <c r="L297" s="42">
        <v>49470</v>
      </c>
      <c r="M297" s="43">
        <v>41</v>
      </c>
      <c r="N297" s="44">
        <v>8</v>
      </c>
      <c r="O297" s="45">
        <v>58044</v>
      </c>
      <c r="P297" s="46">
        <v>761</v>
      </c>
      <c r="Q297" s="47">
        <v>128</v>
      </c>
      <c r="R297" s="42">
        <v>23655</v>
      </c>
      <c r="S297" s="43">
        <v>4425</v>
      </c>
      <c r="T297" s="44">
        <v>226</v>
      </c>
      <c r="U297" s="39">
        <v>4469</v>
      </c>
      <c r="V297" s="40">
        <v>0</v>
      </c>
      <c r="W297" s="41">
        <v>0</v>
      </c>
      <c r="X297" s="42">
        <v>26824</v>
      </c>
      <c r="Y297" s="43">
        <v>34</v>
      </c>
      <c r="Z297" s="44">
        <v>7</v>
      </c>
      <c r="AA297" s="45">
        <v>29483</v>
      </c>
      <c r="AB297" s="46">
        <v>537</v>
      </c>
      <c r="AC297" s="47">
        <v>84</v>
      </c>
      <c r="AD297" s="42">
        <v>11902</v>
      </c>
      <c r="AE297" s="43">
        <v>2513</v>
      </c>
      <c r="AF297" s="44">
        <v>160</v>
      </c>
      <c r="AG297" s="39">
        <v>3974</v>
      </c>
      <c r="AH297" s="40">
        <v>0</v>
      </c>
      <c r="AI297" s="41">
        <v>0</v>
      </c>
      <c r="AJ297" s="42">
        <v>22640</v>
      </c>
      <c r="AK297" s="43">
        <v>7</v>
      </c>
      <c r="AL297" s="44">
        <v>1</v>
      </c>
      <c r="AM297" s="45">
        <v>28547</v>
      </c>
      <c r="AN297" s="46">
        <v>224</v>
      </c>
      <c r="AO297" s="47">
        <v>44</v>
      </c>
      <c r="AP297" s="42">
        <v>11750</v>
      </c>
      <c r="AQ297" s="43">
        <v>1912</v>
      </c>
      <c r="AR297" s="44">
        <v>66</v>
      </c>
      <c r="AS297" s="38">
        <v>2882726</v>
      </c>
      <c r="AT297" s="38">
        <v>694105</v>
      </c>
      <c r="AU297" s="38">
        <v>8</v>
      </c>
      <c r="AY297" s="38" t="str">
        <f t="shared" si="12"/>
        <v>2021-W1</v>
      </c>
      <c r="AZ297" s="48">
        <f t="shared" si="11"/>
        <v>6</v>
      </c>
      <c r="BA297" s="48">
        <v>954</v>
      </c>
    </row>
    <row r="298" spans="1:78" ht="12.5" thickBot="1" x14ac:dyDescent="0.35">
      <c r="A298" s="37">
        <v>44206</v>
      </c>
      <c r="B298" s="51">
        <v>445</v>
      </c>
      <c r="C298" s="51">
        <v>12</v>
      </c>
      <c r="D298" s="51">
        <v>144738</v>
      </c>
      <c r="E298" s="51">
        <v>36</v>
      </c>
      <c r="F298" s="51">
        <v>5263</v>
      </c>
      <c r="G298" s="61">
        <v>353</v>
      </c>
      <c r="H298" s="134"/>
      <c r="I298" s="52">
        <v>8473</v>
      </c>
      <c r="J298" s="53">
        <v>0</v>
      </c>
      <c r="K298" s="54">
        <v>0</v>
      </c>
      <c r="L298" s="55">
        <v>49633</v>
      </c>
      <c r="M298" s="56">
        <v>41</v>
      </c>
      <c r="N298" s="57">
        <v>9</v>
      </c>
      <c r="O298" s="58">
        <v>58224</v>
      </c>
      <c r="P298" s="59">
        <v>763</v>
      </c>
      <c r="Q298" s="59">
        <v>126</v>
      </c>
      <c r="R298" s="66">
        <v>23728</v>
      </c>
      <c r="S298" s="56">
        <v>4459</v>
      </c>
      <c r="T298" s="57">
        <v>218</v>
      </c>
      <c r="U298" s="52">
        <v>4481</v>
      </c>
      <c r="V298" s="53">
        <v>0</v>
      </c>
      <c r="W298" s="54">
        <v>0</v>
      </c>
      <c r="X298" s="55">
        <v>26902</v>
      </c>
      <c r="Y298" s="56">
        <v>34</v>
      </c>
      <c r="Z298" s="57">
        <v>8</v>
      </c>
      <c r="AA298" s="58">
        <v>29563</v>
      </c>
      <c r="AB298" s="59">
        <v>539</v>
      </c>
      <c r="AC298" s="60">
        <v>83</v>
      </c>
      <c r="AD298" s="55">
        <v>11931</v>
      </c>
      <c r="AE298" s="56">
        <v>2531</v>
      </c>
      <c r="AF298" s="57">
        <v>153</v>
      </c>
      <c r="AG298" s="52">
        <v>3991</v>
      </c>
      <c r="AH298" s="53">
        <v>0</v>
      </c>
      <c r="AI298" s="54">
        <v>0</v>
      </c>
      <c r="AJ298" s="55">
        <v>22275</v>
      </c>
      <c r="AK298" s="56">
        <v>7</v>
      </c>
      <c r="AL298" s="57">
        <v>1</v>
      </c>
      <c r="AM298" s="58">
        <v>28647</v>
      </c>
      <c r="AN298" s="59">
        <v>224</v>
      </c>
      <c r="AO298" s="60">
        <v>43</v>
      </c>
      <c r="AP298" s="55">
        <v>11794</v>
      </c>
      <c r="AQ298" s="56">
        <v>1928</v>
      </c>
      <c r="AR298" s="57">
        <v>65</v>
      </c>
      <c r="AS298" s="51">
        <v>2891190</v>
      </c>
      <c r="AT298" s="51">
        <v>705349</v>
      </c>
      <c r="AU298" s="51">
        <v>6</v>
      </c>
      <c r="AV298" s="51"/>
      <c r="AW298" s="51"/>
      <c r="AX298" s="51"/>
      <c r="AY298" s="51" t="str">
        <f t="shared" si="12"/>
        <v>2021-W1</v>
      </c>
      <c r="AZ298" s="61">
        <f t="shared" si="11"/>
        <v>7</v>
      </c>
      <c r="BA298" s="61">
        <v>954</v>
      </c>
      <c r="BB298" s="134">
        <v>935</v>
      </c>
      <c r="BD298" s="49">
        <v>2690</v>
      </c>
      <c r="BE298" s="48">
        <v>13</v>
      </c>
      <c r="BI298" s="50">
        <f>(S298-S291)/(F298-F291)</f>
        <v>0.81372549019607843</v>
      </c>
      <c r="BJ298" s="38">
        <f>SUM(E292:E298)*1000000/10718565</f>
        <v>28.54859769008258</v>
      </c>
      <c r="BK298" s="50">
        <f>(D298-D291)/(AS298+AT298-AS291-AT291)</f>
        <v>2.6953692406019407E-2</v>
      </c>
      <c r="BL298" s="97">
        <f>(I298-I291)/(I298+L298+O298+R298-I291-L291-O291-R291)</f>
        <v>6.5254969749351771E-2</v>
      </c>
      <c r="BM298" s="97">
        <f>(L298-L291)/(I298+L298+O298+R298-I291-L291-O291-R291)</f>
        <v>0.33967156439066554</v>
      </c>
      <c r="BN298" s="97">
        <f>(O298-O291)/(I298+L298+O298+R298-I291-L291-O291-R291)</f>
        <v>0.40471045808124462</v>
      </c>
      <c r="BO298" s="97">
        <f>(R298-R291)/(I298+L298+O298+R298-I291-L291-O291-R291)</f>
        <v>0.1903630077787381</v>
      </c>
      <c r="BP298" s="97">
        <f>AVERAGE(K292:K298)/AVERAGE(G292:G298)</f>
        <v>0</v>
      </c>
      <c r="BQ298" s="97">
        <f>AVERAGE(N292:N298)/AVERAGE(G292:G298)</f>
        <v>1.9977802441731408E-2</v>
      </c>
      <c r="BR298" s="97">
        <f>AVERAGE(Q292:Q298)/AVERAGE(G292:G298)</f>
        <v>0.36034036256011837</v>
      </c>
      <c r="BS298" s="97">
        <f>AVERAGE(T292:T298)/AVERAGE(G292:G298)</f>
        <v>0.61968183499815011</v>
      </c>
      <c r="BT298" s="97">
        <f>(J298-J291)/(J298+M298+P298+S298-S291-P291-M291-J291)</f>
        <v>0</v>
      </c>
      <c r="BU298" s="97">
        <f>(M298-M291)/(J298+M298+P298+S298-S291-P291-M291-J291)</f>
        <v>6.5359477124183009E-3</v>
      </c>
      <c r="BV298" s="97">
        <f>(P298-P291)/(J298+M298+P298+S298-S291-P291-M291-J291)</f>
        <v>0.17973856209150327</v>
      </c>
      <c r="BW298" s="97">
        <f>(S298-S291)/(J298+M298+P298+S298-S291-P291-M291-J291)</f>
        <v>0.81372549019607843</v>
      </c>
      <c r="BX298" s="48">
        <f>SUM(BB292:BB298)</f>
        <v>935</v>
      </c>
      <c r="BY298" s="38">
        <f>F298-F291</f>
        <v>306</v>
      </c>
      <c r="BZ298" s="50">
        <f>BY298/BX291</f>
        <v>0.29087452471482889</v>
      </c>
    </row>
    <row r="299" spans="1:78" x14ac:dyDescent="0.3">
      <c r="A299" s="93">
        <v>44207</v>
      </c>
      <c r="B299" s="62">
        <v>444</v>
      </c>
      <c r="C299" s="62">
        <v>12</v>
      </c>
      <c r="D299" s="62">
        <v>145179</v>
      </c>
      <c r="E299" s="62">
        <v>39</v>
      </c>
      <c r="F299" s="62">
        <v>5302</v>
      </c>
      <c r="G299" s="65">
        <v>350</v>
      </c>
      <c r="H299" s="99"/>
      <c r="I299" s="63">
        <v>8498</v>
      </c>
      <c r="J299" s="62">
        <v>0</v>
      </c>
      <c r="K299" s="64">
        <v>0</v>
      </c>
      <c r="L299" s="63">
        <v>49752</v>
      </c>
      <c r="M299" s="62">
        <v>41</v>
      </c>
      <c r="N299" s="64">
        <v>10</v>
      </c>
      <c r="O299" s="63">
        <v>58418</v>
      </c>
      <c r="P299" s="62">
        <v>769</v>
      </c>
      <c r="Q299" s="64">
        <v>121</v>
      </c>
      <c r="R299" s="63">
        <v>23827</v>
      </c>
      <c r="S299" s="62">
        <v>4492</v>
      </c>
      <c r="T299" s="64">
        <v>219</v>
      </c>
      <c r="U299" s="63">
        <v>4491</v>
      </c>
      <c r="V299" s="62">
        <v>0</v>
      </c>
      <c r="W299" s="64">
        <v>0</v>
      </c>
      <c r="X299" s="63">
        <v>26972</v>
      </c>
      <c r="Y299" s="62">
        <v>34</v>
      </c>
      <c r="Z299" s="64">
        <v>9</v>
      </c>
      <c r="AA299" s="63">
        <v>29650</v>
      </c>
      <c r="AB299" s="62">
        <v>543</v>
      </c>
      <c r="AC299" s="64">
        <v>79</v>
      </c>
      <c r="AD299" s="63">
        <v>11980</v>
      </c>
      <c r="AE299" s="62">
        <v>2550</v>
      </c>
      <c r="AF299" s="64">
        <v>154</v>
      </c>
      <c r="AG299" s="63">
        <v>4006</v>
      </c>
      <c r="AH299" s="62">
        <v>0</v>
      </c>
      <c r="AI299" s="64">
        <v>0</v>
      </c>
      <c r="AJ299" s="63">
        <v>22774</v>
      </c>
      <c r="AK299" s="62">
        <v>7</v>
      </c>
      <c r="AL299" s="64">
        <v>1</v>
      </c>
      <c r="AM299" s="63">
        <v>28754</v>
      </c>
      <c r="AN299" s="62">
        <v>226</v>
      </c>
      <c r="AO299" s="64">
        <v>42</v>
      </c>
      <c r="AP299" s="63">
        <v>11844</v>
      </c>
      <c r="AQ299" s="62">
        <v>1942</v>
      </c>
      <c r="AR299" s="64">
        <v>65</v>
      </c>
      <c r="AS299" s="62">
        <v>2897143</v>
      </c>
      <c r="AT299" s="62">
        <v>716066</v>
      </c>
      <c r="AU299" s="62">
        <v>2</v>
      </c>
      <c r="AV299" s="62"/>
      <c r="AW299" s="62"/>
      <c r="AX299" s="62"/>
      <c r="AY299" s="62" t="str">
        <f t="shared" si="12"/>
        <v>2021-W2</v>
      </c>
      <c r="AZ299" s="65">
        <f t="shared" si="11"/>
        <v>1</v>
      </c>
      <c r="BA299" s="65">
        <v>962</v>
      </c>
      <c r="BB299" s="99"/>
      <c r="BC299" s="65"/>
      <c r="BD299" s="65">
        <v>2732</v>
      </c>
      <c r="BE299" s="65">
        <v>16</v>
      </c>
      <c r="BF299" s="99"/>
      <c r="BG299" s="99"/>
      <c r="BH299" s="65"/>
      <c r="BI299" s="65"/>
      <c r="BJ299" s="65"/>
      <c r="BK299" s="65"/>
      <c r="BL299" s="65"/>
      <c r="BM299" s="65"/>
      <c r="BN299" s="65"/>
      <c r="BO299" s="65"/>
    </row>
    <row r="300" spans="1:78" x14ac:dyDescent="0.3">
      <c r="A300" s="37">
        <v>44208</v>
      </c>
      <c r="B300" s="38">
        <v>866</v>
      </c>
      <c r="C300" s="38">
        <v>12</v>
      </c>
      <c r="D300" s="38">
        <v>146020</v>
      </c>
      <c r="E300" s="38">
        <v>27</v>
      </c>
      <c r="F300" s="38">
        <v>5329</v>
      </c>
      <c r="G300" s="48">
        <v>337</v>
      </c>
      <c r="I300" s="39">
        <v>8557</v>
      </c>
      <c r="J300" s="40">
        <v>0</v>
      </c>
      <c r="K300" s="41">
        <v>0</v>
      </c>
      <c r="L300" s="42">
        <v>50016</v>
      </c>
      <c r="M300" s="43">
        <v>41</v>
      </c>
      <c r="N300" s="44">
        <v>10</v>
      </c>
      <c r="O300" s="45">
        <v>58791</v>
      </c>
      <c r="P300" s="46">
        <v>774</v>
      </c>
      <c r="Q300" s="47">
        <v>113</v>
      </c>
      <c r="R300" s="42">
        <v>23964</v>
      </c>
      <c r="S300" s="43">
        <v>4514</v>
      </c>
      <c r="T300" s="44">
        <v>214</v>
      </c>
      <c r="U300" s="39">
        <v>4521</v>
      </c>
      <c r="V300" s="40">
        <v>0</v>
      </c>
      <c r="W300" s="41">
        <v>0</v>
      </c>
      <c r="X300" s="42">
        <v>27094</v>
      </c>
      <c r="Y300" s="43">
        <v>34</v>
      </c>
      <c r="Z300" s="44">
        <v>9</v>
      </c>
      <c r="AA300" s="45">
        <v>29840</v>
      </c>
      <c r="AB300" s="46">
        <v>546</v>
      </c>
      <c r="AC300" s="47">
        <v>76</v>
      </c>
      <c r="AD300" s="42">
        <v>12037</v>
      </c>
      <c r="AE300" s="43">
        <v>2565</v>
      </c>
      <c r="AF300" s="44">
        <v>149</v>
      </c>
      <c r="AG300" s="39">
        <v>4035</v>
      </c>
      <c r="AH300" s="40">
        <v>0</v>
      </c>
      <c r="AI300" s="41">
        <v>0</v>
      </c>
      <c r="AJ300" s="42">
        <v>22916</v>
      </c>
      <c r="AK300" s="43">
        <v>7</v>
      </c>
      <c r="AL300" s="44">
        <v>1</v>
      </c>
      <c r="AM300" s="45">
        <v>28937</v>
      </c>
      <c r="AN300" s="46">
        <v>228</v>
      </c>
      <c r="AO300" s="47">
        <v>37</v>
      </c>
      <c r="AP300" s="42">
        <v>11924</v>
      </c>
      <c r="AQ300" s="43">
        <v>1949</v>
      </c>
      <c r="AR300" s="44">
        <v>65</v>
      </c>
      <c r="AS300" s="38">
        <v>2909699</v>
      </c>
      <c r="AT300" s="38">
        <v>745184</v>
      </c>
      <c r="AU300" s="38">
        <v>9</v>
      </c>
      <c r="AY300" s="38" t="str">
        <f t="shared" si="12"/>
        <v>2021-W2</v>
      </c>
      <c r="AZ300" s="48">
        <f t="shared" si="11"/>
        <v>2</v>
      </c>
      <c r="BA300" s="48">
        <v>977</v>
      </c>
      <c r="BD300" s="49">
        <v>1633</v>
      </c>
      <c r="BE300" s="48">
        <v>13</v>
      </c>
    </row>
    <row r="301" spans="1:78" x14ac:dyDescent="0.3">
      <c r="A301" s="37">
        <v>44209</v>
      </c>
      <c r="B301" s="38">
        <v>671</v>
      </c>
      <c r="C301" s="38">
        <v>17</v>
      </c>
      <c r="D301" s="38">
        <v>146688</v>
      </c>
      <c r="E301" s="38">
        <v>25</v>
      </c>
      <c r="F301" s="38">
        <v>5354</v>
      </c>
      <c r="G301" s="48">
        <v>340</v>
      </c>
      <c r="I301" s="39">
        <v>8594</v>
      </c>
      <c r="J301" s="40">
        <v>0</v>
      </c>
      <c r="K301" s="41">
        <v>0</v>
      </c>
      <c r="L301" s="42">
        <v>50228</v>
      </c>
      <c r="M301" s="43">
        <v>41</v>
      </c>
      <c r="N301" s="44">
        <v>10</v>
      </c>
      <c r="O301" s="45">
        <v>59079</v>
      </c>
      <c r="P301" s="46">
        <v>780</v>
      </c>
      <c r="Q301" s="47">
        <v>112</v>
      </c>
      <c r="R301" s="42">
        <v>24097</v>
      </c>
      <c r="S301" s="43">
        <v>4533</v>
      </c>
      <c r="T301" s="44">
        <v>218</v>
      </c>
      <c r="U301" s="39">
        <v>4544</v>
      </c>
      <c r="V301" s="40">
        <v>0</v>
      </c>
      <c r="W301" s="41">
        <v>0</v>
      </c>
      <c r="X301" s="42">
        <v>27199</v>
      </c>
      <c r="Y301" s="43">
        <v>34</v>
      </c>
      <c r="Z301" s="44">
        <v>9</v>
      </c>
      <c r="AA301" s="45">
        <v>29973</v>
      </c>
      <c r="AB301" s="46">
        <v>548</v>
      </c>
      <c r="AC301" s="47">
        <v>76</v>
      </c>
      <c r="AD301" s="42">
        <v>12098</v>
      </c>
      <c r="AE301" s="43">
        <v>2575</v>
      </c>
      <c r="AF301" s="44">
        <v>154</v>
      </c>
      <c r="AG301" s="39">
        <v>4049</v>
      </c>
      <c r="AH301" s="40">
        <v>0</v>
      </c>
      <c r="AI301" s="41">
        <v>0</v>
      </c>
      <c r="AJ301" s="42">
        <v>23023</v>
      </c>
      <c r="AK301" s="43">
        <v>7</v>
      </c>
      <c r="AL301" s="44">
        <v>1</v>
      </c>
      <c r="AM301" s="45">
        <v>29092</v>
      </c>
      <c r="AN301" s="46">
        <v>232</v>
      </c>
      <c r="AO301" s="47">
        <v>36</v>
      </c>
      <c r="AP301" s="42">
        <v>11996</v>
      </c>
      <c r="AQ301" s="43">
        <v>1958</v>
      </c>
      <c r="AR301" s="44">
        <v>64</v>
      </c>
      <c r="AS301" s="38">
        <v>2921563</v>
      </c>
      <c r="AT301" s="38">
        <v>768300</v>
      </c>
      <c r="AU301" s="38">
        <v>5</v>
      </c>
      <c r="AY301" s="38" t="str">
        <f t="shared" si="12"/>
        <v>2021-W2</v>
      </c>
      <c r="AZ301" s="48">
        <f t="shared" si="11"/>
        <v>3</v>
      </c>
      <c r="BA301" s="48">
        <v>1000</v>
      </c>
    </row>
    <row r="302" spans="1:78" x14ac:dyDescent="0.3">
      <c r="A302" s="37">
        <v>44210</v>
      </c>
      <c r="B302" s="38">
        <v>599</v>
      </c>
      <c r="C302" s="38">
        <v>4</v>
      </c>
      <c r="D302" s="38">
        <v>147283</v>
      </c>
      <c r="E302" s="38">
        <v>33</v>
      </c>
      <c r="F302" s="38">
        <v>5387</v>
      </c>
      <c r="G302" s="48">
        <v>328</v>
      </c>
      <c r="I302" s="39">
        <v>8635</v>
      </c>
      <c r="J302" s="40">
        <v>0</v>
      </c>
      <c r="K302" s="41">
        <v>0</v>
      </c>
      <c r="L302" s="42">
        <v>50416</v>
      </c>
      <c r="M302" s="43">
        <v>42</v>
      </c>
      <c r="N302" s="44">
        <v>9</v>
      </c>
      <c r="O302" s="45">
        <v>59326</v>
      </c>
      <c r="P302" s="46">
        <v>788</v>
      </c>
      <c r="Q302" s="47">
        <v>105</v>
      </c>
      <c r="R302" s="42">
        <v>24209</v>
      </c>
      <c r="S302" s="43">
        <v>4557</v>
      </c>
      <c r="T302" s="44">
        <v>214</v>
      </c>
      <c r="U302" s="39">
        <v>4558</v>
      </c>
      <c r="V302" s="40">
        <v>0</v>
      </c>
      <c r="W302" s="41">
        <v>0</v>
      </c>
      <c r="X302" s="42">
        <v>27295</v>
      </c>
      <c r="Y302" s="43">
        <v>35</v>
      </c>
      <c r="Z302" s="44">
        <v>8</v>
      </c>
      <c r="AA302" s="45">
        <v>30095</v>
      </c>
      <c r="AB302" s="46">
        <v>553</v>
      </c>
      <c r="AC302" s="47">
        <v>71</v>
      </c>
      <c r="AD302" s="42">
        <v>12153</v>
      </c>
      <c r="AE302" s="43">
        <v>2591</v>
      </c>
      <c r="AF302" s="44">
        <v>148</v>
      </c>
      <c r="AG302" s="39">
        <v>4076</v>
      </c>
      <c r="AH302" s="40">
        <v>0</v>
      </c>
      <c r="AI302" s="41">
        <v>0</v>
      </c>
      <c r="AJ302" s="42">
        <v>23115</v>
      </c>
      <c r="AK302" s="43">
        <v>7</v>
      </c>
      <c r="AL302" s="44">
        <v>1</v>
      </c>
      <c r="AM302" s="45">
        <v>29217</v>
      </c>
      <c r="AN302" s="46">
        <v>235</v>
      </c>
      <c r="AO302" s="47">
        <v>34</v>
      </c>
      <c r="AP302" s="42">
        <v>12053</v>
      </c>
      <c r="AQ302" s="43">
        <v>1966</v>
      </c>
      <c r="AR302" s="44">
        <v>66</v>
      </c>
      <c r="AS302" s="38">
        <v>2933838</v>
      </c>
      <c r="AT302" s="38">
        <v>791064</v>
      </c>
      <c r="AU302" s="38">
        <v>5</v>
      </c>
      <c r="AY302" s="38" t="str">
        <f t="shared" si="12"/>
        <v>2021-W2</v>
      </c>
      <c r="AZ302" s="48">
        <f t="shared" si="11"/>
        <v>4</v>
      </c>
      <c r="BA302" s="48">
        <v>1006</v>
      </c>
    </row>
    <row r="303" spans="1:78" x14ac:dyDescent="0.3">
      <c r="A303" s="37">
        <v>44211</v>
      </c>
      <c r="B303" s="38">
        <v>610</v>
      </c>
      <c r="C303" s="38">
        <v>25</v>
      </c>
      <c r="D303" s="38">
        <v>147860</v>
      </c>
      <c r="E303" s="38">
        <v>34</v>
      </c>
      <c r="F303" s="38">
        <v>5421</v>
      </c>
      <c r="G303" s="48">
        <v>319</v>
      </c>
      <c r="I303" s="39">
        <v>8673</v>
      </c>
      <c r="J303" s="40">
        <v>0</v>
      </c>
      <c r="K303" s="41">
        <v>0</v>
      </c>
      <c r="L303" s="42">
        <v>50603</v>
      </c>
      <c r="M303" s="43">
        <v>43</v>
      </c>
      <c r="N303" s="44">
        <v>9</v>
      </c>
      <c r="O303" s="45">
        <v>59587</v>
      </c>
      <c r="P303" s="46">
        <v>792</v>
      </c>
      <c r="Q303" s="47">
        <v>104</v>
      </c>
      <c r="R303" s="42">
        <v>24301</v>
      </c>
      <c r="S303" s="43">
        <v>4586</v>
      </c>
      <c r="T303" s="44">
        <v>206</v>
      </c>
      <c r="U303" s="39">
        <v>4572</v>
      </c>
      <c r="V303" s="40">
        <v>0</v>
      </c>
      <c r="W303" s="41">
        <v>0</v>
      </c>
      <c r="X303" s="42">
        <v>27393</v>
      </c>
      <c r="Y303" s="43">
        <v>36</v>
      </c>
      <c r="Z303" s="44">
        <v>7</v>
      </c>
      <c r="AA303" s="45">
        <v>30236</v>
      </c>
      <c r="AB303" s="46">
        <v>555</v>
      </c>
      <c r="AC303" s="47">
        <v>72</v>
      </c>
      <c r="AD303" s="42">
        <v>12196</v>
      </c>
      <c r="AE303" s="43">
        <v>2608</v>
      </c>
      <c r="AF303" s="44">
        <v>144</v>
      </c>
      <c r="AG303" s="39">
        <v>4100</v>
      </c>
      <c r="AH303" s="40">
        <v>0</v>
      </c>
      <c r="AI303" s="41">
        <v>0</v>
      </c>
      <c r="AJ303" s="42">
        <v>23204</v>
      </c>
      <c r="AK303" s="43">
        <v>7</v>
      </c>
      <c r="AL303" s="44">
        <v>2</v>
      </c>
      <c r="AM303" s="45">
        <v>29338</v>
      </c>
      <c r="AN303" s="46">
        <v>237</v>
      </c>
      <c r="AO303" s="47">
        <v>32</v>
      </c>
      <c r="AP303" s="42">
        <v>12102</v>
      </c>
      <c r="AQ303" s="43">
        <v>1978</v>
      </c>
      <c r="AR303" s="44">
        <v>62</v>
      </c>
      <c r="AS303" s="38">
        <v>2945406</v>
      </c>
      <c r="AT303" s="38">
        <v>812024</v>
      </c>
      <c r="AU303" s="38">
        <v>2</v>
      </c>
      <c r="AY303" s="38" t="str">
        <f t="shared" si="12"/>
        <v>2021-W2</v>
      </c>
      <c r="AZ303" s="48">
        <f t="shared" si="11"/>
        <v>5</v>
      </c>
      <c r="BA303" s="48">
        <v>1019</v>
      </c>
    </row>
    <row r="304" spans="1:78" x14ac:dyDescent="0.3">
      <c r="A304" s="37">
        <v>44212</v>
      </c>
      <c r="B304" s="38">
        <v>510</v>
      </c>
      <c r="C304" s="38">
        <v>7</v>
      </c>
      <c r="D304" s="38">
        <v>148370</v>
      </c>
      <c r="E304" s="38">
        <v>20</v>
      </c>
      <c r="F304" s="38">
        <v>5441</v>
      </c>
      <c r="G304" s="48">
        <v>323</v>
      </c>
      <c r="I304" s="39">
        <v>8706</v>
      </c>
      <c r="J304" s="40">
        <v>0</v>
      </c>
      <c r="K304" s="41">
        <v>0</v>
      </c>
      <c r="L304" s="42">
        <v>50773</v>
      </c>
      <c r="M304" s="43">
        <v>43</v>
      </c>
      <c r="N304" s="44">
        <v>9</v>
      </c>
      <c r="O304" s="45">
        <v>59790</v>
      </c>
      <c r="P304" s="46">
        <v>796</v>
      </c>
      <c r="Q304" s="47">
        <v>105</v>
      </c>
      <c r="R304" s="42">
        <v>24405</v>
      </c>
      <c r="S304" s="43">
        <v>4602</v>
      </c>
      <c r="T304" s="44">
        <v>209</v>
      </c>
      <c r="U304" s="39">
        <v>4597</v>
      </c>
      <c r="V304" s="40">
        <v>0</v>
      </c>
      <c r="W304" s="41">
        <v>0</v>
      </c>
      <c r="X304" s="42">
        <v>27483</v>
      </c>
      <c r="Y304" s="43">
        <v>36</v>
      </c>
      <c r="Z304" s="44">
        <v>7</v>
      </c>
      <c r="AA304" s="45">
        <v>30343</v>
      </c>
      <c r="AB304" s="46">
        <v>557</v>
      </c>
      <c r="AC304" s="47">
        <v>73</v>
      </c>
      <c r="AD304" s="42">
        <v>12239</v>
      </c>
      <c r="AE304" s="43">
        <v>2616</v>
      </c>
      <c r="AF304" s="44">
        <v>145</v>
      </c>
      <c r="AG304" s="39">
        <v>4108</v>
      </c>
      <c r="AH304" s="40">
        <v>0</v>
      </c>
      <c r="AI304" s="41">
        <v>0</v>
      </c>
      <c r="AJ304" s="42">
        <v>23284</v>
      </c>
      <c r="AK304" s="43">
        <v>7</v>
      </c>
      <c r="AL304" s="44">
        <v>2</v>
      </c>
      <c r="AM304" s="45">
        <v>29434</v>
      </c>
      <c r="AN304" s="46">
        <v>239</v>
      </c>
      <c r="AO304" s="47">
        <v>32</v>
      </c>
      <c r="AP304" s="42">
        <v>12163</v>
      </c>
      <c r="AQ304" s="43">
        <v>1986</v>
      </c>
      <c r="AR304" s="44">
        <v>64</v>
      </c>
      <c r="AS304" s="38">
        <v>2956862</v>
      </c>
      <c r="AT304" s="38">
        <v>830881</v>
      </c>
      <c r="AU304" s="38">
        <v>5</v>
      </c>
      <c r="AY304" s="38" t="str">
        <f t="shared" si="12"/>
        <v>2021-W2</v>
      </c>
      <c r="AZ304" s="48">
        <f t="shared" si="11"/>
        <v>6</v>
      </c>
      <c r="BA304" s="48">
        <v>1028</v>
      </c>
    </row>
    <row r="305" spans="1:78" ht="12.5" thickBot="1" x14ac:dyDescent="0.35">
      <c r="A305" s="37">
        <v>44213</v>
      </c>
      <c r="B305" s="51">
        <v>237</v>
      </c>
      <c r="C305" s="51">
        <v>13</v>
      </c>
      <c r="D305" s="51">
        <v>148607</v>
      </c>
      <c r="E305" s="51">
        <v>28</v>
      </c>
      <c r="F305" s="51">
        <v>5469</v>
      </c>
      <c r="G305" s="61">
        <v>320</v>
      </c>
      <c r="H305" s="134"/>
      <c r="I305" s="52">
        <v>8721</v>
      </c>
      <c r="J305" s="53">
        <v>0</v>
      </c>
      <c r="K305" s="54">
        <v>0</v>
      </c>
      <c r="L305" s="55">
        <v>50852</v>
      </c>
      <c r="M305" s="56">
        <v>43</v>
      </c>
      <c r="N305" s="57">
        <v>9</v>
      </c>
      <c r="O305" s="58">
        <v>59878</v>
      </c>
      <c r="P305" s="59">
        <v>802</v>
      </c>
      <c r="Q305" s="59">
        <v>105</v>
      </c>
      <c r="R305" s="66">
        <v>24459</v>
      </c>
      <c r="S305" s="56">
        <v>4624</v>
      </c>
      <c r="T305" s="57">
        <v>206</v>
      </c>
      <c r="U305" s="52">
        <v>4603</v>
      </c>
      <c r="V305" s="53">
        <v>0</v>
      </c>
      <c r="W305" s="54">
        <v>0</v>
      </c>
      <c r="X305" s="55">
        <v>27528</v>
      </c>
      <c r="Y305" s="56">
        <v>36</v>
      </c>
      <c r="Z305" s="57">
        <v>7</v>
      </c>
      <c r="AA305" s="58">
        <v>30383</v>
      </c>
      <c r="AB305" s="59">
        <v>559</v>
      </c>
      <c r="AC305" s="60">
        <v>73</v>
      </c>
      <c r="AD305" s="55">
        <v>12270</v>
      </c>
      <c r="AE305" s="56">
        <v>2626</v>
      </c>
      <c r="AF305" s="57">
        <v>146</v>
      </c>
      <c r="AG305" s="52">
        <v>4117</v>
      </c>
      <c r="AH305" s="53">
        <v>0</v>
      </c>
      <c r="AI305" s="54">
        <v>0</v>
      </c>
      <c r="AJ305" s="55">
        <v>23318</v>
      </c>
      <c r="AK305" s="56">
        <v>7</v>
      </c>
      <c r="AL305" s="57">
        <v>2</v>
      </c>
      <c r="AM305" s="58">
        <v>29482</v>
      </c>
      <c r="AN305" s="59">
        <v>243</v>
      </c>
      <c r="AO305" s="60">
        <v>32</v>
      </c>
      <c r="AP305" s="55">
        <v>12186</v>
      </c>
      <c r="AQ305" s="56">
        <v>1998</v>
      </c>
      <c r="AR305" s="57">
        <v>60</v>
      </c>
      <c r="AS305" s="51">
        <v>2962952</v>
      </c>
      <c r="AT305" s="51">
        <v>835586</v>
      </c>
      <c r="AU305" s="51">
        <v>5</v>
      </c>
      <c r="AV305" s="51"/>
      <c r="AW305" s="51"/>
      <c r="AX305" s="51"/>
      <c r="AY305" s="51" t="str">
        <f t="shared" ref="AY305:AY307" si="13">_xlfn.CONCAT(YEAR(A305),"-W",_xlfn.ISOWEEKNUM(A305))</f>
        <v>2021-W2</v>
      </c>
      <c r="AZ305" s="61">
        <f t="shared" si="11"/>
        <v>7</v>
      </c>
      <c r="BA305" s="61">
        <v>1030</v>
      </c>
      <c r="BB305" s="134">
        <v>938</v>
      </c>
      <c r="BI305" s="50">
        <f>(S305-S298)/(F305-F298)</f>
        <v>0.80097087378640774</v>
      </c>
      <c r="BJ305" s="38">
        <f>SUM(E299:E305)*1000000/10718565</f>
        <v>19.218990601820298</v>
      </c>
      <c r="BK305" s="50">
        <f>(D305-D298)/(AS305+AT305-AS298-AT298)</f>
        <v>1.9153560166139436E-2</v>
      </c>
      <c r="BL305" s="97">
        <f>(I305-I298)/(I305+L305+O305+R305-I298-L298-O298-R298)</f>
        <v>6.4382139148494291E-2</v>
      </c>
      <c r="BM305" s="97">
        <f>(L305-L298)/(I305+L305+O305+R305-I298-L298-O298-R298)</f>
        <v>0.31645898234683284</v>
      </c>
      <c r="BN305" s="97">
        <f>(O305-O298)/(I305+L305+O305+R305-I298-L298-O298-R298)</f>
        <v>0.42938733125649015</v>
      </c>
      <c r="BO305" s="97">
        <f>(R305-R298)/(I305+L305+O305+R305-I298-L298-O298-R298)</f>
        <v>0.18977154724818276</v>
      </c>
      <c r="BP305" s="97">
        <f>AVERAGE(K299:K305)/AVERAGE(G299:G305)</f>
        <v>0</v>
      </c>
      <c r="BQ305" s="97">
        <f>AVERAGE(N299:N305)/AVERAGE(G299:G305)</f>
        <v>2.8485110056107037E-2</v>
      </c>
      <c r="BR305" s="97">
        <f>AVERAGE(Q299:Q305)/AVERAGE(G299:G305)</f>
        <v>0.33016832110487704</v>
      </c>
      <c r="BS305" s="97">
        <f>AVERAGE(T299:T305)/AVERAGE(G299:G305)</f>
        <v>0.64134656883901597</v>
      </c>
      <c r="BT305" s="97">
        <f>(J305-J298)/(J305+M305+P305+S305-S298-P298-M298-J298)</f>
        <v>0</v>
      </c>
      <c r="BU305" s="97">
        <f>(M305-M298)/(J305+M305+P305+S305-S298-P298-M298-J298)</f>
        <v>9.7087378640776691E-3</v>
      </c>
      <c r="BV305" s="97">
        <f>(P305-P298)/(J305+M305+P305+S305-S298-P298-M298-J298)</f>
        <v>0.18932038834951456</v>
      </c>
      <c r="BW305" s="97">
        <f>(S305-S298)/(J305+M305+P305+S305-S298-P298-M298-J298)</f>
        <v>0.80097087378640774</v>
      </c>
      <c r="BX305" s="48">
        <f>SUM(BB299:BB305)</f>
        <v>938</v>
      </c>
      <c r="BY305" s="38">
        <f>F305-F298</f>
        <v>206</v>
      </c>
      <c r="BZ305" s="50">
        <f>BY305/BX298</f>
        <v>0.22032085561497325</v>
      </c>
    </row>
    <row r="306" spans="1:78" x14ac:dyDescent="0.3">
      <c r="A306" s="93">
        <v>44214</v>
      </c>
      <c r="B306" s="62">
        <v>320</v>
      </c>
      <c r="C306" s="62">
        <v>15</v>
      </c>
      <c r="D306" s="62">
        <v>148925</v>
      </c>
      <c r="E306" s="62">
        <v>19</v>
      </c>
      <c r="F306" s="62">
        <v>5488</v>
      </c>
      <c r="G306" s="65">
        <v>322</v>
      </c>
      <c r="H306" s="99"/>
      <c r="I306" s="63">
        <v>8750</v>
      </c>
      <c r="J306" s="62">
        <v>0</v>
      </c>
      <c r="K306" s="64">
        <v>0</v>
      </c>
      <c r="L306" s="63">
        <v>50939</v>
      </c>
      <c r="M306" s="62">
        <v>43</v>
      </c>
      <c r="N306" s="64">
        <v>9</v>
      </c>
      <c r="O306" s="63">
        <v>60016</v>
      </c>
      <c r="P306" s="62">
        <v>808</v>
      </c>
      <c r="Q306" s="64">
        <v>106</v>
      </c>
      <c r="R306" s="63">
        <v>24525</v>
      </c>
      <c r="S306" s="62">
        <v>4637</v>
      </c>
      <c r="T306" s="64">
        <v>207</v>
      </c>
      <c r="U306" s="63">
        <v>4622</v>
      </c>
      <c r="V306" s="62">
        <v>0</v>
      </c>
      <c r="W306" s="64">
        <v>0</v>
      </c>
      <c r="X306" s="63">
        <v>27579</v>
      </c>
      <c r="Y306" s="62">
        <v>36</v>
      </c>
      <c r="Z306" s="64">
        <v>7</v>
      </c>
      <c r="AA306" s="63">
        <v>30453</v>
      </c>
      <c r="AB306" s="62">
        <v>560</v>
      </c>
      <c r="AC306" s="64">
        <v>75</v>
      </c>
      <c r="AD306" s="63">
        <v>12307</v>
      </c>
      <c r="AE306" s="62">
        <v>2635</v>
      </c>
      <c r="AF306" s="64">
        <v>149</v>
      </c>
      <c r="AG306" s="63">
        <v>4127</v>
      </c>
      <c r="AH306" s="62">
        <v>0</v>
      </c>
      <c r="AI306" s="64">
        <v>0</v>
      </c>
      <c r="AJ306" s="63">
        <v>23354</v>
      </c>
      <c r="AK306" s="62">
        <v>7</v>
      </c>
      <c r="AL306" s="64">
        <v>2</v>
      </c>
      <c r="AM306" s="63">
        <v>29550</v>
      </c>
      <c r="AN306" s="62">
        <v>248</v>
      </c>
      <c r="AO306" s="64">
        <v>31</v>
      </c>
      <c r="AP306" s="63">
        <v>12215</v>
      </c>
      <c r="AQ306" s="62">
        <v>2002</v>
      </c>
      <c r="AR306" s="64">
        <v>58</v>
      </c>
      <c r="AS306" s="62">
        <v>2966664</v>
      </c>
      <c r="AT306" s="62">
        <v>840047</v>
      </c>
      <c r="AU306" s="62">
        <v>8</v>
      </c>
      <c r="AV306" s="62"/>
      <c r="AW306" s="62"/>
      <c r="AX306" s="62"/>
      <c r="AY306" s="62" t="str">
        <f t="shared" si="12"/>
        <v>2021-W3</v>
      </c>
      <c r="AZ306" s="65">
        <f t="shared" si="11"/>
        <v>1</v>
      </c>
      <c r="BA306" s="65">
        <v>1031</v>
      </c>
      <c r="BB306" s="99">
        <v>97</v>
      </c>
      <c r="BC306" s="65">
        <v>111</v>
      </c>
      <c r="BD306" s="65"/>
      <c r="BE306" s="65"/>
      <c r="BF306" s="99"/>
      <c r="BG306" s="99"/>
      <c r="BH306" s="65"/>
      <c r="BI306" s="65"/>
      <c r="BJ306" s="65"/>
      <c r="BK306" s="65"/>
      <c r="BL306" s="65"/>
      <c r="BM306" s="65"/>
      <c r="BN306" s="65"/>
      <c r="BO306" s="65"/>
    </row>
    <row r="307" spans="1:78" x14ac:dyDescent="0.3">
      <c r="A307" s="37">
        <v>44215</v>
      </c>
      <c r="B307" s="38">
        <v>566</v>
      </c>
      <c r="C307" s="38">
        <v>17</v>
      </c>
      <c r="D307" s="38">
        <v>149462</v>
      </c>
      <c r="E307" s="38">
        <v>30</v>
      </c>
      <c r="F307" s="38">
        <v>5518</v>
      </c>
      <c r="G307" s="48">
        <v>320</v>
      </c>
      <c r="I307" s="39">
        <v>8791</v>
      </c>
      <c r="J307" s="40">
        <v>0</v>
      </c>
      <c r="K307" s="41">
        <v>0</v>
      </c>
      <c r="L307" s="42">
        <v>51114</v>
      </c>
      <c r="M307" s="43">
        <v>43</v>
      </c>
      <c r="N307" s="44">
        <v>8</v>
      </c>
      <c r="O307" s="45">
        <v>60267</v>
      </c>
      <c r="P307" s="46">
        <v>810</v>
      </c>
      <c r="Q307" s="47">
        <v>108</v>
      </c>
      <c r="R307" s="42">
        <v>24594</v>
      </c>
      <c r="S307" s="43">
        <v>4665</v>
      </c>
      <c r="T307" s="44">
        <v>204</v>
      </c>
      <c r="U307" s="39">
        <v>4650</v>
      </c>
      <c r="V307" s="40">
        <v>0</v>
      </c>
      <c r="W307" s="41">
        <v>0</v>
      </c>
      <c r="X307" s="42">
        <v>27674</v>
      </c>
      <c r="Y307" s="43">
        <v>36</v>
      </c>
      <c r="Z307" s="44">
        <v>6</v>
      </c>
      <c r="AA307" s="45">
        <v>30585</v>
      </c>
      <c r="AB307" s="46">
        <v>561</v>
      </c>
      <c r="AC307" s="47">
        <v>76</v>
      </c>
      <c r="AD307" s="42">
        <v>12344</v>
      </c>
      <c r="AE307" s="43">
        <v>2654</v>
      </c>
      <c r="AF307" s="44">
        <v>143</v>
      </c>
      <c r="AG307" s="39">
        <v>4140</v>
      </c>
      <c r="AH307" s="40">
        <v>0</v>
      </c>
      <c r="AI307" s="41">
        <v>0</v>
      </c>
      <c r="AJ307" s="42">
        <v>23434</v>
      </c>
      <c r="AK307" s="43">
        <v>7</v>
      </c>
      <c r="AL307" s="44">
        <v>2</v>
      </c>
      <c r="AM307" s="45">
        <v>29669</v>
      </c>
      <c r="AN307" s="46">
        <v>249</v>
      </c>
      <c r="AO307" s="47">
        <v>32</v>
      </c>
      <c r="AP307" s="42">
        <v>12247</v>
      </c>
      <c r="AQ307" s="43">
        <v>2011</v>
      </c>
      <c r="AR307" s="44">
        <v>61</v>
      </c>
      <c r="AS307" s="38">
        <v>2977596</v>
      </c>
      <c r="AT307" s="38">
        <v>860714</v>
      </c>
      <c r="AU307" s="38">
        <v>6</v>
      </c>
      <c r="AY307" s="38" t="str">
        <f t="shared" si="13"/>
        <v>2021-W3</v>
      </c>
      <c r="AZ307" s="48">
        <f t="shared" si="11"/>
        <v>2</v>
      </c>
      <c r="BA307" s="48">
        <v>1037</v>
      </c>
    </row>
    <row r="308" spans="1:78" x14ac:dyDescent="0.3">
      <c r="A308" s="37">
        <v>44216</v>
      </c>
      <c r="B308" s="38">
        <v>516</v>
      </c>
      <c r="C308" s="38">
        <v>16</v>
      </c>
      <c r="D308" s="38">
        <v>149973</v>
      </c>
      <c r="E308" s="38">
        <v>27</v>
      </c>
      <c r="F308" s="38">
        <v>5545</v>
      </c>
      <c r="G308" s="48">
        <v>300</v>
      </c>
      <c r="I308" s="39">
        <v>8832</v>
      </c>
      <c r="J308" s="40">
        <v>0</v>
      </c>
      <c r="K308" s="41">
        <v>0</v>
      </c>
      <c r="L308" s="42">
        <v>51279</v>
      </c>
      <c r="M308" s="43">
        <v>43</v>
      </c>
      <c r="N308" s="44">
        <v>9</v>
      </c>
      <c r="O308" s="45">
        <v>60481</v>
      </c>
      <c r="P308" s="46">
        <v>815</v>
      </c>
      <c r="Q308" s="47">
        <v>103</v>
      </c>
      <c r="R308" s="42">
        <v>24686</v>
      </c>
      <c r="S308" s="43">
        <v>4687</v>
      </c>
      <c r="T308" s="44">
        <v>188</v>
      </c>
      <c r="U308" s="39">
        <v>4671</v>
      </c>
      <c r="V308" s="40">
        <v>0</v>
      </c>
      <c r="W308" s="41">
        <v>0</v>
      </c>
      <c r="X308" s="42">
        <v>27764</v>
      </c>
      <c r="Y308" s="43">
        <v>36</v>
      </c>
      <c r="Z308" s="44">
        <v>7</v>
      </c>
      <c r="AA308" s="45">
        <v>30679</v>
      </c>
      <c r="AB308" s="46">
        <v>564</v>
      </c>
      <c r="AC308" s="47">
        <v>73</v>
      </c>
      <c r="AD308" s="42">
        <v>12397</v>
      </c>
      <c r="AE308" s="43">
        <v>2668</v>
      </c>
      <c r="AF308" s="44">
        <v>132</v>
      </c>
      <c r="AG308" s="39">
        <v>4160</v>
      </c>
      <c r="AH308" s="40">
        <v>0</v>
      </c>
      <c r="AI308" s="41">
        <v>0</v>
      </c>
      <c r="AJ308" s="42">
        <v>23509</v>
      </c>
      <c r="AK308" s="43">
        <v>7</v>
      </c>
      <c r="AL308" s="44">
        <v>2</v>
      </c>
      <c r="AM308" s="45">
        <v>29790</v>
      </c>
      <c r="AN308" s="46">
        <v>251</v>
      </c>
      <c r="AO308" s="47">
        <v>30</v>
      </c>
      <c r="AP308" s="42">
        <v>12286</v>
      </c>
      <c r="AQ308" s="43">
        <v>2019</v>
      </c>
      <c r="AR308" s="44">
        <v>56</v>
      </c>
      <c r="AS308" s="38">
        <v>2989339</v>
      </c>
      <c r="AT308" s="38">
        <v>879400</v>
      </c>
      <c r="AU308" s="38">
        <v>3</v>
      </c>
      <c r="AY308" s="38" t="str">
        <f t="shared" ref="AY308" si="14">_xlfn.CONCAT(YEAR(A308),"-W",_xlfn.ISOWEEKNUM(A308))</f>
        <v>2021-W3</v>
      </c>
      <c r="AZ308" s="48">
        <f t="shared" ref="AZ308" si="15">WEEKDAY(A308,2)</f>
        <v>3</v>
      </c>
      <c r="BA308" s="48">
        <v>1044</v>
      </c>
      <c r="BB308" s="49">
        <v>100</v>
      </c>
      <c r="BC308" s="48">
        <v>137</v>
      </c>
    </row>
    <row r="309" spans="1:78" x14ac:dyDescent="0.3">
      <c r="A309" s="37">
        <v>44217</v>
      </c>
      <c r="B309" s="38">
        <v>509</v>
      </c>
      <c r="C309" s="38">
        <v>1</v>
      </c>
      <c r="D309" s="38">
        <v>150479</v>
      </c>
      <c r="E309" s="38">
        <v>25</v>
      </c>
      <c r="F309" s="38">
        <v>5570</v>
      </c>
      <c r="G309" s="48">
        <v>293</v>
      </c>
      <c r="I309" s="39">
        <v>8879</v>
      </c>
      <c r="J309" s="40">
        <v>0</v>
      </c>
      <c r="K309" s="41">
        <v>0</v>
      </c>
      <c r="L309" s="42">
        <v>51431</v>
      </c>
      <c r="M309" s="43">
        <v>43</v>
      </c>
      <c r="N309" s="44">
        <v>9</v>
      </c>
      <c r="O309" s="45">
        <v>60696</v>
      </c>
      <c r="P309" s="46">
        <v>816</v>
      </c>
      <c r="Q309" s="47">
        <v>99</v>
      </c>
      <c r="R309" s="42">
        <v>24770</v>
      </c>
      <c r="S309" s="43">
        <v>4711</v>
      </c>
      <c r="T309" s="44">
        <v>185</v>
      </c>
      <c r="U309" s="39">
        <v>4694</v>
      </c>
      <c r="V309" s="40">
        <v>0</v>
      </c>
      <c r="W309" s="41">
        <v>0</v>
      </c>
      <c r="X309" s="42">
        <v>27856</v>
      </c>
      <c r="Y309" s="43">
        <v>36</v>
      </c>
      <c r="Z309" s="44">
        <v>7</v>
      </c>
      <c r="AA309" s="45">
        <v>30792</v>
      </c>
      <c r="AB309" s="46">
        <v>565</v>
      </c>
      <c r="AC309" s="47">
        <v>68</v>
      </c>
      <c r="AD309" s="42">
        <v>12437</v>
      </c>
      <c r="AE309" s="43">
        <v>2682</v>
      </c>
      <c r="AF309" s="44">
        <v>130</v>
      </c>
      <c r="AG309" s="39">
        <v>4184</v>
      </c>
      <c r="AH309" s="40">
        <v>0</v>
      </c>
      <c r="AI309" s="41">
        <v>0</v>
      </c>
      <c r="AJ309" s="42">
        <v>23569</v>
      </c>
      <c r="AK309" s="43">
        <v>7</v>
      </c>
      <c r="AL309" s="44">
        <v>2</v>
      </c>
      <c r="AM309" s="45">
        <v>29892</v>
      </c>
      <c r="AN309" s="46">
        <v>251</v>
      </c>
      <c r="AO309" s="47">
        <v>31</v>
      </c>
      <c r="AP309" s="42">
        <v>12330</v>
      </c>
      <c r="AQ309" s="43">
        <v>2029</v>
      </c>
      <c r="AR309" s="44">
        <v>55</v>
      </c>
      <c r="AS309" s="38">
        <v>3000313</v>
      </c>
      <c r="AT309" s="38">
        <v>897881</v>
      </c>
      <c r="AU309" s="38">
        <v>5</v>
      </c>
      <c r="AY309" s="38" t="str">
        <f t="shared" ref="AY309:AY310" si="16">_xlfn.CONCAT(YEAR(A309),"-W",_xlfn.ISOWEEKNUM(A309))</f>
        <v>2021-W3</v>
      </c>
      <c r="AZ309" s="48">
        <f t="shared" ref="AZ309:AZ310" si="17">WEEKDAY(A309,2)</f>
        <v>4</v>
      </c>
      <c r="BA309" s="48">
        <v>1050</v>
      </c>
      <c r="BB309" s="49">
        <v>131</v>
      </c>
      <c r="BC309" s="48">
        <v>126</v>
      </c>
    </row>
    <row r="310" spans="1:78" x14ac:dyDescent="0.3">
      <c r="A310" s="37">
        <v>44218</v>
      </c>
      <c r="B310" s="38">
        <v>585</v>
      </c>
      <c r="C310" s="38">
        <v>7</v>
      </c>
      <c r="D310" s="38">
        <v>151041</v>
      </c>
      <c r="E310" s="38">
        <v>28</v>
      </c>
      <c r="F310" s="38">
        <v>5598</v>
      </c>
      <c r="G310" s="48">
        <v>288</v>
      </c>
      <c r="I310" s="39">
        <v>8927</v>
      </c>
      <c r="J310" s="40">
        <v>0</v>
      </c>
      <c r="K310" s="41">
        <v>0</v>
      </c>
      <c r="L310" s="42">
        <v>51604</v>
      </c>
      <c r="M310" s="43">
        <v>44</v>
      </c>
      <c r="N310" s="44">
        <v>8</v>
      </c>
      <c r="O310" s="45">
        <v>60923</v>
      </c>
      <c r="P310" s="46">
        <v>822</v>
      </c>
      <c r="Q310" s="47">
        <v>93</v>
      </c>
      <c r="R310" s="42">
        <v>24881</v>
      </c>
      <c r="S310" s="43">
        <v>4732</v>
      </c>
      <c r="T310" s="44">
        <v>187</v>
      </c>
      <c r="U310" s="39">
        <v>4719</v>
      </c>
      <c r="V310" s="40">
        <v>0</v>
      </c>
      <c r="W310" s="41">
        <v>0</v>
      </c>
      <c r="X310" s="42">
        <v>27956</v>
      </c>
      <c r="Y310" s="43">
        <v>37</v>
      </c>
      <c r="Z310" s="44">
        <v>6</v>
      </c>
      <c r="AA310" s="45">
        <v>30908</v>
      </c>
      <c r="AB310" s="46">
        <v>569</v>
      </c>
      <c r="AC310" s="47">
        <v>65</v>
      </c>
      <c r="AD310" s="42">
        <v>12487</v>
      </c>
      <c r="AE310" s="43">
        <v>2692</v>
      </c>
      <c r="AF310" s="44">
        <v>131</v>
      </c>
      <c r="AG310" s="39">
        <v>4207</v>
      </c>
      <c r="AH310" s="40">
        <v>0</v>
      </c>
      <c r="AI310" s="41">
        <v>0</v>
      </c>
      <c r="AJ310" s="42">
        <v>23642</v>
      </c>
      <c r="AK310" s="43">
        <v>7</v>
      </c>
      <c r="AL310" s="44">
        <v>2</v>
      </c>
      <c r="AM310" s="45">
        <v>30003</v>
      </c>
      <c r="AN310" s="46">
        <v>253</v>
      </c>
      <c r="AO310" s="47">
        <v>28</v>
      </c>
      <c r="AP310" s="42">
        <v>12391</v>
      </c>
      <c r="AQ310" s="43">
        <v>2040</v>
      </c>
      <c r="AR310" s="44">
        <v>56</v>
      </c>
      <c r="AS310" s="38">
        <v>3012892</v>
      </c>
      <c r="AT310" s="38">
        <v>917739</v>
      </c>
      <c r="AU310" s="38">
        <v>4</v>
      </c>
      <c r="AY310" s="38" t="str">
        <f t="shared" si="16"/>
        <v>2021-W3</v>
      </c>
      <c r="AZ310" s="48">
        <f t="shared" si="17"/>
        <v>5</v>
      </c>
      <c r="BA310" s="48">
        <v>1059</v>
      </c>
      <c r="BB310" s="49">
        <v>102</v>
      </c>
      <c r="BC310" s="48">
        <v>109</v>
      </c>
    </row>
    <row r="311" spans="1:78" x14ac:dyDescent="0.3">
      <c r="A311" s="37">
        <v>44219</v>
      </c>
      <c r="B311" s="38">
        <v>605</v>
      </c>
      <c r="C311" s="38">
        <v>4</v>
      </c>
      <c r="D311" s="38">
        <v>151646</v>
      </c>
      <c r="E311" s="38">
        <v>24</v>
      </c>
      <c r="F311" s="38">
        <v>5622</v>
      </c>
      <c r="G311" s="48">
        <v>292</v>
      </c>
      <c r="I311" s="39">
        <v>8965</v>
      </c>
      <c r="J311" s="40">
        <v>0</v>
      </c>
      <c r="K311" s="41">
        <v>0</v>
      </c>
      <c r="L311" s="42">
        <v>51818</v>
      </c>
      <c r="M311" s="43">
        <v>44</v>
      </c>
      <c r="N311" s="44">
        <v>8</v>
      </c>
      <c r="O311" s="45">
        <v>61166</v>
      </c>
      <c r="P311" s="46">
        <v>823</v>
      </c>
      <c r="Q311" s="47">
        <v>103</v>
      </c>
      <c r="R311" s="42">
        <v>24992</v>
      </c>
      <c r="S311" s="43">
        <v>4755</v>
      </c>
      <c r="T311" s="44">
        <v>181</v>
      </c>
      <c r="U311" s="39">
        <v>4736</v>
      </c>
      <c r="V311" s="40">
        <v>0</v>
      </c>
      <c r="W311" s="41">
        <v>0</v>
      </c>
      <c r="X311" s="42">
        <v>28076</v>
      </c>
      <c r="Y311" s="43">
        <v>37</v>
      </c>
      <c r="Z311" s="44">
        <v>6</v>
      </c>
      <c r="AA311" s="45">
        <v>31033</v>
      </c>
      <c r="AB311" s="46">
        <v>570</v>
      </c>
      <c r="AC311" s="47">
        <v>72</v>
      </c>
      <c r="AD311" s="42">
        <v>12536</v>
      </c>
      <c r="AE311" s="43">
        <v>2704</v>
      </c>
      <c r="AF311" s="44">
        <v>129</v>
      </c>
      <c r="AG311" s="39">
        <v>4228</v>
      </c>
      <c r="AH311" s="40">
        <v>0</v>
      </c>
      <c r="AI311" s="41">
        <v>0</v>
      </c>
      <c r="AJ311" s="42">
        <v>23736</v>
      </c>
      <c r="AK311" s="43">
        <v>7</v>
      </c>
      <c r="AL311" s="44">
        <v>2</v>
      </c>
      <c r="AM311" s="45">
        <v>30121</v>
      </c>
      <c r="AN311" s="46">
        <v>253</v>
      </c>
      <c r="AO311" s="47">
        <v>31</v>
      </c>
      <c r="AP311" s="42">
        <v>12453</v>
      </c>
      <c r="AQ311" s="43">
        <v>2051</v>
      </c>
      <c r="AR311" s="44">
        <v>52</v>
      </c>
      <c r="AS311" s="38">
        <v>3024976</v>
      </c>
      <c r="AT311" s="38">
        <v>936651</v>
      </c>
      <c r="AU311" s="38">
        <v>2</v>
      </c>
      <c r="AY311" s="38" t="str">
        <f t="shared" ref="AY311" si="18">_xlfn.CONCAT(YEAR(A311),"-W",_xlfn.ISOWEEKNUM(A311))</f>
        <v>2021-W3</v>
      </c>
      <c r="AZ311" s="48">
        <f t="shared" ref="AZ311" si="19">WEEKDAY(A311,2)</f>
        <v>6</v>
      </c>
      <c r="BA311" s="48">
        <v>1066</v>
      </c>
      <c r="BB311" s="49">
        <f>724-543</f>
        <v>181</v>
      </c>
    </row>
    <row r="312" spans="1:78" ht="12.5" thickBot="1" x14ac:dyDescent="0.35">
      <c r="A312" s="37">
        <v>44220</v>
      </c>
      <c r="B312" s="51">
        <v>334</v>
      </c>
      <c r="C312" s="51">
        <v>4</v>
      </c>
      <c r="D312" s="51">
        <v>151980</v>
      </c>
      <c r="E312" s="51">
        <v>24</v>
      </c>
      <c r="F312" s="51">
        <v>5646</v>
      </c>
      <c r="G312" s="61">
        <v>288</v>
      </c>
      <c r="H312" s="134"/>
      <c r="I312" s="52">
        <v>8984</v>
      </c>
      <c r="J312" s="53">
        <v>0</v>
      </c>
      <c r="K312" s="54">
        <v>0</v>
      </c>
      <c r="L312" s="55">
        <v>51916</v>
      </c>
      <c r="M312" s="56">
        <v>44</v>
      </c>
      <c r="N312" s="57">
        <v>8</v>
      </c>
      <c r="O312" s="58">
        <v>61305</v>
      </c>
      <c r="P312" s="59">
        <v>827</v>
      </c>
      <c r="Q312" s="59">
        <v>99</v>
      </c>
      <c r="R312" s="66">
        <v>25068</v>
      </c>
      <c r="S312" s="56">
        <v>4775</v>
      </c>
      <c r="T312" s="57">
        <v>181</v>
      </c>
      <c r="U312" s="52">
        <v>4748</v>
      </c>
      <c r="V312" s="53">
        <v>0</v>
      </c>
      <c r="W312" s="54">
        <v>0</v>
      </c>
      <c r="X312" s="55">
        <v>28131</v>
      </c>
      <c r="Y312" s="56">
        <v>37</v>
      </c>
      <c r="Z312" s="57">
        <v>6</v>
      </c>
      <c r="AA312" s="58">
        <v>31099</v>
      </c>
      <c r="AB312" s="59">
        <v>573</v>
      </c>
      <c r="AC312" s="60">
        <v>69</v>
      </c>
      <c r="AD312" s="55">
        <v>12572</v>
      </c>
      <c r="AE312" s="56">
        <v>2716</v>
      </c>
      <c r="AF312" s="57">
        <v>130</v>
      </c>
      <c r="AG312" s="52">
        <v>4235</v>
      </c>
      <c r="AH312" s="53">
        <v>0</v>
      </c>
      <c r="AI312" s="54">
        <v>0</v>
      </c>
      <c r="AJ312" s="55">
        <v>23779</v>
      </c>
      <c r="AK312" s="56">
        <v>7</v>
      </c>
      <c r="AL312" s="57">
        <v>2</v>
      </c>
      <c r="AM312" s="58">
        <v>30194</v>
      </c>
      <c r="AN312" s="59">
        <v>254</v>
      </c>
      <c r="AO312" s="60">
        <v>30</v>
      </c>
      <c r="AP312" s="55">
        <v>12493</v>
      </c>
      <c r="AQ312" s="56">
        <v>2059</v>
      </c>
      <c r="AR312" s="57">
        <v>51</v>
      </c>
      <c r="AS312" s="51">
        <v>3030752</v>
      </c>
      <c r="AT312" s="51">
        <v>942748</v>
      </c>
      <c r="AU312" s="51">
        <v>3</v>
      </c>
      <c r="AV312" s="51"/>
      <c r="AW312" s="51"/>
      <c r="AX312" s="51"/>
      <c r="AY312" s="51" t="str">
        <f t="shared" ref="AY312:AY313" si="20">_xlfn.CONCAT(YEAR(A312),"-W",_xlfn.ISOWEEKNUM(A312))</f>
        <v>2021-W3</v>
      </c>
      <c r="AZ312" s="61">
        <f t="shared" ref="AZ312:AZ313" si="21">WEEKDAY(A312,2)</f>
        <v>7</v>
      </c>
      <c r="BA312" s="61">
        <v>1068</v>
      </c>
      <c r="BB312" s="134">
        <v>113</v>
      </c>
      <c r="BC312" s="48">
        <v>30</v>
      </c>
      <c r="BI312" s="50">
        <f>(S312-S305)/(F312-F305)</f>
        <v>0.85310734463276838</v>
      </c>
      <c r="BJ312" s="38">
        <f>SUM(E306:E312)*1000000/10718565</f>
        <v>16.513404546224237</v>
      </c>
      <c r="BK312" s="50">
        <f>(D312-D305)/(AS312+AT312-AS305-AT305)</f>
        <v>1.9278471896754724E-2</v>
      </c>
      <c r="BL312" s="97">
        <f>(I312-I305)/(I312+L312+O312+R312-I305-L305-O305-R305)</f>
        <v>7.820398453761522E-2</v>
      </c>
      <c r="BM312" s="97">
        <f>(L312-L305)/(I312+L312+O312+R312-I305-L305-O305-R305)</f>
        <v>0.31638418079096048</v>
      </c>
      <c r="BN312" s="97">
        <f>(O312-O305)/(I312+L312+O312+R312-I305-L305-O305-R305)</f>
        <v>0.42432352066607198</v>
      </c>
      <c r="BO312" s="97">
        <f>(R312-R305)/(I312+L312+O312+R312-I305-L305-O305-R305)</f>
        <v>0.18108831400535236</v>
      </c>
      <c r="BP312" s="97">
        <f>AVERAGE(K306:K312)/AVERAGE(G306:G312)</f>
        <v>0</v>
      </c>
      <c r="BQ312" s="97">
        <f>AVERAGE(N306:N312)/AVERAGE(G306:G312)</f>
        <v>2.805515929624346E-2</v>
      </c>
      <c r="BR312" s="97">
        <f>AVERAGE(Q306:Q312)/AVERAGE(G306:G312)</f>
        <v>0.33808844507845931</v>
      </c>
      <c r="BS312" s="97">
        <f>AVERAGE(T306:T312)/AVERAGE(G306:G312)</f>
        <v>0.63385639562529716</v>
      </c>
      <c r="BT312" s="97">
        <f>(J312-J305)/(J312+M312+P312+S312-S305-P305-M305-J305)</f>
        <v>0</v>
      </c>
      <c r="BU312" s="97">
        <f>(M312-M305)/(J312+M312+P312+S312-S305-P305-M305-J305)</f>
        <v>5.6497175141242938E-3</v>
      </c>
      <c r="BV312" s="97">
        <f>(P312-P305)/(J312+M312+P312+S312-S305-P305-M305-J305)</f>
        <v>0.14124293785310735</v>
      </c>
      <c r="BW312" s="97">
        <f>(S312-S305)/(J312+M312+P312+S312-S305-P305-M305-J305)</f>
        <v>0.85310734463276838</v>
      </c>
      <c r="BX312" s="48">
        <f>SUM(BB306:BB312)</f>
        <v>724</v>
      </c>
      <c r="BY312" s="38">
        <f>F312-F305</f>
        <v>177</v>
      </c>
      <c r="BZ312" s="50">
        <f>BY312/BX305</f>
        <v>0.1886993603411514</v>
      </c>
    </row>
    <row r="313" spans="1:78" x14ac:dyDescent="0.3">
      <c r="A313" s="93">
        <v>44221</v>
      </c>
      <c r="B313" s="62">
        <v>436</v>
      </c>
      <c r="C313" s="62">
        <v>20</v>
      </c>
      <c r="D313" s="62">
        <v>152412</v>
      </c>
      <c r="E313" s="62">
        <v>25</v>
      </c>
      <c r="F313" s="62">
        <v>5671</v>
      </c>
      <c r="G313" s="65">
        <v>286</v>
      </c>
      <c r="H313" s="99"/>
      <c r="I313" s="63">
        <v>9029</v>
      </c>
      <c r="J313" s="62">
        <v>0</v>
      </c>
      <c r="K313" s="64">
        <v>0</v>
      </c>
      <c r="L313" s="63">
        <v>52029</v>
      </c>
      <c r="M313" s="62">
        <v>44</v>
      </c>
      <c r="N313" s="64">
        <v>9</v>
      </c>
      <c r="O313" s="63">
        <v>61482</v>
      </c>
      <c r="P313" s="62">
        <v>827</v>
      </c>
      <c r="Q313" s="64">
        <v>99</v>
      </c>
      <c r="R313" s="63">
        <v>25164</v>
      </c>
      <c r="S313" s="62">
        <v>4800</v>
      </c>
      <c r="T313" s="64">
        <v>178</v>
      </c>
      <c r="U313" s="63">
        <v>4778</v>
      </c>
      <c r="V313" s="62">
        <v>0</v>
      </c>
      <c r="W313" s="64">
        <v>0</v>
      </c>
      <c r="X313" s="63">
        <v>28188</v>
      </c>
      <c r="Y313" s="62">
        <v>37</v>
      </c>
      <c r="Z313" s="64">
        <v>6</v>
      </c>
      <c r="AA313" s="63">
        <v>31198</v>
      </c>
      <c r="AB313" s="62">
        <v>573</v>
      </c>
      <c r="AC313" s="64">
        <v>72</v>
      </c>
      <c r="AD313" s="63">
        <v>12606</v>
      </c>
      <c r="AE313" s="62">
        <v>2729</v>
      </c>
      <c r="AF313" s="64">
        <v>127</v>
      </c>
      <c r="AG313" s="63">
        <v>4250</v>
      </c>
      <c r="AH313" s="62">
        <v>0</v>
      </c>
      <c r="AI313" s="64">
        <v>0</v>
      </c>
      <c r="AJ313" s="63">
        <v>23835</v>
      </c>
      <c r="AK313" s="62">
        <v>7</v>
      </c>
      <c r="AL313" s="64">
        <v>3</v>
      </c>
      <c r="AM313" s="63">
        <v>30272</v>
      </c>
      <c r="AN313" s="62">
        <v>254</v>
      </c>
      <c r="AO313" s="64">
        <v>27</v>
      </c>
      <c r="AP313" s="63">
        <v>12555</v>
      </c>
      <c r="AQ313" s="62">
        <v>2071</v>
      </c>
      <c r="AR313" s="64">
        <v>51</v>
      </c>
      <c r="AS313" s="62">
        <v>3034059</v>
      </c>
      <c r="AT313" s="62">
        <v>948835</v>
      </c>
      <c r="AU313" s="62">
        <v>6</v>
      </c>
      <c r="AV313" s="62"/>
      <c r="AW313" s="62"/>
      <c r="AX313" s="62"/>
      <c r="AY313" s="62" t="str">
        <f t="shared" si="20"/>
        <v>2021-W4</v>
      </c>
      <c r="AZ313" s="65">
        <f t="shared" si="21"/>
        <v>1</v>
      </c>
      <c r="BA313" s="65">
        <v>1070</v>
      </c>
      <c r="BB313" s="99">
        <v>115</v>
      </c>
      <c r="BC313" s="65">
        <v>123</v>
      </c>
      <c r="BD313" s="65"/>
      <c r="BE313" s="65"/>
      <c r="BF313" s="99"/>
      <c r="BG313" s="99"/>
      <c r="BH313" s="65"/>
      <c r="BI313" s="65"/>
      <c r="BJ313" s="65"/>
      <c r="BK313" s="65"/>
      <c r="BL313" s="65"/>
      <c r="BM313" s="65"/>
      <c r="BN313" s="65"/>
      <c r="BO313" s="65"/>
    </row>
    <row r="314" spans="1:78" x14ac:dyDescent="0.3">
      <c r="A314" s="37">
        <v>44222</v>
      </c>
      <c r="B314" s="38">
        <v>842</v>
      </c>
      <c r="C314" s="38">
        <v>13</v>
      </c>
      <c r="D314" s="38">
        <v>153226</v>
      </c>
      <c r="E314" s="38">
        <v>21</v>
      </c>
      <c r="F314" s="38">
        <v>5692</v>
      </c>
      <c r="G314" s="48">
        <v>283</v>
      </c>
      <c r="I314" s="39">
        <v>9100</v>
      </c>
      <c r="J314" s="40">
        <v>0</v>
      </c>
      <c r="K314" s="41">
        <v>0</v>
      </c>
      <c r="L314" s="42">
        <v>52270</v>
      </c>
      <c r="M314" s="43">
        <v>44</v>
      </c>
      <c r="N314" s="44">
        <v>9</v>
      </c>
      <c r="O314" s="45">
        <v>61843</v>
      </c>
      <c r="P314" s="46">
        <v>832</v>
      </c>
      <c r="Q314" s="47">
        <v>98</v>
      </c>
      <c r="R314" s="42">
        <v>25304</v>
      </c>
      <c r="S314" s="43">
        <v>4816</v>
      </c>
      <c r="T314" s="44">
        <v>176</v>
      </c>
      <c r="U314" s="39">
        <v>4822</v>
      </c>
      <c r="V314" s="40">
        <v>0</v>
      </c>
      <c r="W314" s="41">
        <v>0</v>
      </c>
      <c r="X314" s="42">
        <v>28300</v>
      </c>
      <c r="Y314" s="43">
        <v>37</v>
      </c>
      <c r="Z314" s="44">
        <v>7</v>
      </c>
      <c r="AA314" s="45">
        <v>31381</v>
      </c>
      <c r="AB314" s="46">
        <v>576</v>
      </c>
      <c r="AC314" s="47">
        <v>71</v>
      </c>
      <c r="AD314" s="42">
        <v>12676</v>
      </c>
      <c r="AE314" s="43">
        <v>2738</v>
      </c>
      <c r="AF314" s="44">
        <v>122</v>
      </c>
      <c r="AG314" s="39">
        <v>4277</v>
      </c>
      <c r="AH314" s="40">
        <v>0</v>
      </c>
      <c r="AI314" s="41">
        <v>0</v>
      </c>
      <c r="AJ314" s="42">
        <v>23964</v>
      </c>
      <c r="AK314" s="43">
        <v>7</v>
      </c>
      <c r="AL314" s="44">
        <v>2</v>
      </c>
      <c r="AM314" s="45">
        <v>30450</v>
      </c>
      <c r="AN314" s="46">
        <v>256</v>
      </c>
      <c r="AO314" s="47">
        <v>27</v>
      </c>
      <c r="AP314" s="42">
        <v>12625</v>
      </c>
      <c r="AQ314" s="43">
        <v>2078</v>
      </c>
      <c r="AR314" s="44">
        <v>54</v>
      </c>
      <c r="AS314" s="38">
        <v>3051263</v>
      </c>
      <c r="AT314" s="38">
        <v>967871</v>
      </c>
      <c r="AU314" s="38">
        <v>2</v>
      </c>
      <c r="AY314" s="38" t="str">
        <f t="shared" ref="AY314" si="22">_xlfn.CONCAT(YEAR(A314),"-W",_xlfn.ISOWEEKNUM(A314))</f>
        <v>2021-W4</v>
      </c>
      <c r="AZ314" s="48">
        <f t="shared" ref="AZ314" si="23">WEEKDAY(A314,2)</f>
        <v>2</v>
      </c>
      <c r="BA314" s="48">
        <v>1080</v>
      </c>
      <c r="BB314" s="49">
        <v>150</v>
      </c>
      <c r="BC314" s="48">
        <v>131</v>
      </c>
    </row>
    <row r="315" spans="1:78" x14ac:dyDescent="0.3">
      <c r="A315" s="37">
        <v>44223</v>
      </c>
      <c r="B315" s="38">
        <v>858</v>
      </c>
      <c r="C315" s="38">
        <v>11</v>
      </c>
      <c r="D315" s="38">
        <v>154083</v>
      </c>
      <c r="E315" s="38">
        <v>32</v>
      </c>
      <c r="F315" s="38">
        <v>5724</v>
      </c>
      <c r="G315" s="48">
        <v>274</v>
      </c>
      <c r="I315" s="39">
        <v>9200</v>
      </c>
      <c r="J315" s="40">
        <v>0</v>
      </c>
      <c r="K315" s="41">
        <v>0</v>
      </c>
      <c r="L315" s="42">
        <v>52505</v>
      </c>
      <c r="M315" s="43">
        <v>44</v>
      </c>
      <c r="N315" s="44">
        <v>8</v>
      </c>
      <c r="O315" s="45">
        <v>62211</v>
      </c>
      <c r="P315" s="46">
        <v>840</v>
      </c>
      <c r="Q315" s="47">
        <v>91</v>
      </c>
      <c r="R315" s="42">
        <v>25456</v>
      </c>
      <c r="S315" s="43">
        <v>4840</v>
      </c>
      <c r="T315" s="44">
        <v>175</v>
      </c>
      <c r="U315" s="39">
        <v>4871</v>
      </c>
      <c r="V315" s="40">
        <v>0</v>
      </c>
      <c r="W315" s="41">
        <v>0</v>
      </c>
      <c r="X315" s="42">
        <v>28420</v>
      </c>
      <c r="Y315" s="43">
        <v>37</v>
      </c>
      <c r="Z315" s="44">
        <v>6</v>
      </c>
      <c r="AA315" s="45">
        <v>31568</v>
      </c>
      <c r="AB315" s="46">
        <v>580</v>
      </c>
      <c r="AC315" s="47">
        <v>68</v>
      </c>
      <c r="AD315" s="42">
        <v>12739</v>
      </c>
      <c r="AE315" s="43">
        <v>2750</v>
      </c>
      <c r="AF315" s="44">
        <v>120</v>
      </c>
      <c r="AG315" s="39">
        <v>4328</v>
      </c>
      <c r="AH315" s="40">
        <v>0</v>
      </c>
      <c r="AI315" s="41">
        <v>0</v>
      </c>
      <c r="AJ315" s="42">
        <v>24079</v>
      </c>
      <c r="AK315" s="43">
        <v>7</v>
      </c>
      <c r="AL315" s="44">
        <v>2</v>
      </c>
      <c r="AM315" s="45">
        <v>30631</v>
      </c>
      <c r="AN315" s="46">
        <v>260</v>
      </c>
      <c r="AO315" s="47">
        <v>23</v>
      </c>
      <c r="AP315" s="42">
        <v>12714</v>
      </c>
      <c r="AQ315" s="43">
        <v>2090</v>
      </c>
      <c r="AR315" s="44">
        <v>55</v>
      </c>
      <c r="AS315" s="38">
        <v>3071337</v>
      </c>
      <c r="AT315" s="38">
        <v>985492</v>
      </c>
      <c r="AU315" s="38">
        <v>7</v>
      </c>
      <c r="AY315" s="38" t="str">
        <f t="shared" ref="AY315" si="24">_xlfn.CONCAT(YEAR(A315),"-W",_xlfn.ISOWEEKNUM(A315))</f>
        <v>2021-W4</v>
      </c>
      <c r="AZ315" s="48">
        <f t="shared" ref="AZ315" si="25">WEEKDAY(A315,2)</f>
        <v>3</v>
      </c>
      <c r="BA315" s="48">
        <v>1090</v>
      </c>
      <c r="BB315" s="49">
        <v>135</v>
      </c>
      <c r="BC315" s="48">
        <v>111</v>
      </c>
      <c r="BD315" s="49">
        <v>2265</v>
      </c>
      <c r="BE315" s="48">
        <v>25</v>
      </c>
    </row>
    <row r="316" spans="1:78" x14ac:dyDescent="0.3">
      <c r="A316" s="37">
        <v>44224</v>
      </c>
      <c r="B316" s="38">
        <v>716</v>
      </c>
      <c r="C316" s="38">
        <v>7</v>
      </c>
      <c r="D316" s="38">
        <v>154796</v>
      </c>
      <c r="E316" s="38">
        <v>18</v>
      </c>
      <c r="F316" s="38">
        <v>5742</v>
      </c>
      <c r="G316" s="48">
        <v>268</v>
      </c>
      <c r="I316" s="39">
        <v>9266</v>
      </c>
      <c r="J316" s="40">
        <v>0</v>
      </c>
      <c r="K316" s="41">
        <v>0</v>
      </c>
      <c r="L316" s="42">
        <v>52735</v>
      </c>
      <c r="M316" s="43">
        <v>45</v>
      </c>
      <c r="N316" s="44">
        <v>6</v>
      </c>
      <c r="O316" s="45">
        <v>62522</v>
      </c>
      <c r="P316" s="46">
        <v>841</v>
      </c>
      <c r="Q316" s="47">
        <v>93</v>
      </c>
      <c r="R316" s="42">
        <v>25563</v>
      </c>
      <c r="S316" s="43">
        <v>4856</v>
      </c>
      <c r="T316" s="44">
        <v>169</v>
      </c>
      <c r="U316" s="39">
        <v>4909</v>
      </c>
      <c r="V316" s="40">
        <v>0</v>
      </c>
      <c r="W316" s="41">
        <v>0</v>
      </c>
      <c r="X316" s="42">
        <v>28538</v>
      </c>
      <c r="Y316" s="43">
        <v>38</v>
      </c>
      <c r="Z316" s="44">
        <v>4</v>
      </c>
      <c r="AA316" s="45">
        <v>31730</v>
      </c>
      <c r="AB316" s="46">
        <v>581</v>
      </c>
      <c r="AC316" s="47">
        <v>71</v>
      </c>
      <c r="AD316" s="42">
        <v>12786</v>
      </c>
      <c r="AE316" s="43">
        <v>2755</v>
      </c>
      <c r="AF316" s="44">
        <v>119</v>
      </c>
      <c r="AG316" s="39">
        <v>4356</v>
      </c>
      <c r="AH316" s="40">
        <v>0</v>
      </c>
      <c r="AI316" s="41">
        <v>0</v>
      </c>
      <c r="AJ316" s="42">
        <v>24191</v>
      </c>
      <c r="AK316" s="43">
        <v>7</v>
      </c>
      <c r="AL316" s="44">
        <v>2</v>
      </c>
      <c r="AM316" s="45">
        <v>30780</v>
      </c>
      <c r="AN316" s="46">
        <v>260</v>
      </c>
      <c r="AO316" s="47">
        <v>22</v>
      </c>
      <c r="AP316" s="42">
        <v>12774</v>
      </c>
      <c r="AQ316" s="43">
        <v>2101</v>
      </c>
      <c r="AR316" s="44">
        <v>50</v>
      </c>
      <c r="AS316" s="38">
        <v>3087133</v>
      </c>
      <c r="AT316" s="38">
        <v>1003740</v>
      </c>
      <c r="AU316" s="38">
        <v>3</v>
      </c>
      <c r="AY316" s="38" t="str">
        <f t="shared" ref="AY316:AY317" si="26">_xlfn.CONCAT(YEAR(A316),"-W",_xlfn.ISOWEEKNUM(A316))</f>
        <v>2021-W4</v>
      </c>
      <c r="AZ316" s="48">
        <f t="shared" ref="AZ316:AZ317" si="27">WEEKDAY(A316,2)</f>
        <v>4</v>
      </c>
      <c r="BA316" s="48">
        <v>1095</v>
      </c>
      <c r="BB316" s="49">
        <v>135</v>
      </c>
      <c r="BC316" s="48">
        <v>100</v>
      </c>
      <c r="BD316" s="49">
        <v>2942</v>
      </c>
      <c r="BE316" s="48">
        <v>14</v>
      </c>
    </row>
    <row r="317" spans="1:78" x14ac:dyDescent="0.3">
      <c r="A317" s="37">
        <v>44225</v>
      </c>
      <c r="B317" s="38">
        <v>941</v>
      </c>
      <c r="C317" s="38">
        <v>17</v>
      </c>
      <c r="D317" s="38">
        <v>155678</v>
      </c>
      <c r="E317" s="38">
        <v>22</v>
      </c>
      <c r="F317" s="38">
        <v>5764</v>
      </c>
      <c r="G317" s="48">
        <v>260</v>
      </c>
      <c r="I317" s="39">
        <v>9386</v>
      </c>
      <c r="J317" s="40">
        <v>0</v>
      </c>
      <c r="K317" s="41">
        <v>0</v>
      </c>
      <c r="L317" s="42">
        <v>53007</v>
      </c>
      <c r="M317" s="43">
        <v>45</v>
      </c>
      <c r="N317" s="44">
        <v>6</v>
      </c>
      <c r="O317" s="45">
        <v>62899</v>
      </c>
      <c r="P317" s="46">
        <v>845</v>
      </c>
      <c r="Q317" s="47">
        <v>91</v>
      </c>
      <c r="R317" s="42">
        <v>25719</v>
      </c>
      <c r="S317" s="43">
        <v>4874</v>
      </c>
      <c r="T317" s="44">
        <v>163</v>
      </c>
      <c r="U317" s="39">
        <v>4968</v>
      </c>
      <c r="V317" s="40">
        <v>0</v>
      </c>
      <c r="W317" s="41">
        <v>0</v>
      </c>
      <c r="X317" s="42">
        <v>28655</v>
      </c>
      <c r="Y317" s="43">
        <v>38</v>
      </c>
      <c r="Z317" s="44">
        <v>4</v>
      </c>
      <c r="AA317" s="45">
        <v>31899</v>
      </c>
      <c r="AB317" s="46">
        <v>584</v>
      </c>
      <c r="AC317" s="47">
        <v>70</v>
      </c>
      <c r="AD317" s="42">
        <v>12860</v>
      </c>
      <c r="AE317" s="43">
        <v>2766</v>
      </c>
      <c r="AF317" s="44">
        <v>119</v>
      </c>
      <c r="AG317" s="39">
        <v>4417</v>
      </c>
      <c r="AH317" s="40">
        <v>0</v>
      </c>
      <c r="AI317" s="41">
        <v>0</v>
      </c>
      <c r="AJ317" s="42">
        <v>24345</v>
      </c>
      <c r="AK317" s="43">
        <v>7</v>
      </c>
      <c r="AL317" s="44">
        <v>2</v>
      </c>
      <c r="AM317" s="45">
        <v>30988</v>
      </c>
      <c r="AN317" s="46">
        <v>261</v>
      </c>
      <c r="AO317" s="47">
        <v>21</v>
      </c>
      <c r="AP317" s="42">
        <v>12856</v>
      </c>
      <c r="AQ317" s="43">
        <v>2108</v>
      </c>
      <c r="AR317" s="44">
        <v>44</v>
      </c>
      <c r="AS317" s="38">
        <v>3114419</v>
      </c>
      <c r="AT317" s="38">
        <v>1021835</v>
      </c>
      <c r="AU317" s="38">
        <v>6</v>
      </c>
      <c r="AY317" s="38" t="str">
        <f t="shared" si="26"/>
        <v>2021-W4</v>
      </c>
      <c r="AZ317" s="48">
        <f t="shared" si="27"/>
        <v>5</v>
      </c>
      <c r="BA317" s="48">
        <v>1099</v>
      </c>
      <c r="BB317" s="49">
        <v>155</v>
      </c>
      <c r="BC317" s="48">
        <v>115</v>
      </c>
      <c r="BD317" s="49">
        <v>4657</v>
      </c>
      <c r="BE317" s="48">
        <v>32</v>
      </c>
    </row>
    <row r="318" spans="1:78" x14ac:dyDescent="0.3">
      <c r="A318" s="37">
        <v>44226</v>
      </c>
      <c r="B318" s="38">
        <v>795</v>
      </c>
      <c r="C318" s="38">
        <v>4</v>
      </c>
      <c r="D318" s="38">
        <v>156473</v>
      </c>
      <c r="E318" s="38">
        <v>15</v>
      </c>
      <c r="F318" s="38">
        <v>5579</v>
      </c>
      <c r="G318" s="48">
        <v>257</v>
      </c>
      <c r="I318" s="39">
        <v>9453</v>
      </c>
      <c r="J318" s="40">
        <v>0</v>
      </c>
      <c r="K318" s="41">
        <v>0</v>
      </c>
      <c r="L318" s="42">
        <v>53291</v>
      </c>
      <c r="M318" s="43">
        <v>45</v>
      </c>
      <c r="N318" s="44">
        <v>6</v>
      </c>
      <c r="O318" s="45">
        <v>63216</v>
      </c>
      <c r="P318" s="46">
        <v>850</v>
      </c>
      <c r="Q318" s="47">
        <v>86</v>
      </c>
      <c r="R318" s="42">
        <v>25912</v>
      </c>
      <c r="S318" s="43">
        <v>4884</v>
      </c>
      <c r="T318" s="44">
        <v>165</v>
      </c>
      <c r="U318" s="39">
        <v>5007</v>
      </c>
      <c r="V318" s="40">
        <v>0</v>
      </c>
      <c r="W318" s="41">
        <v>0</v>
      </c>
      <c r="X318" s="42">
        <v>28793</v>
      </c>
      <c r="Y318" s="43">
        <v>38</v>
      </c>
      <c r="Z318" s="44">
        <v>4</v>
      </c>
      <c r="AA318" s="45">
        <v>32050</v>
      </c>
      <c r="AB318" s="46">
        <v>589</v>
      </c>
      <c r="AC318" s="47">
        <v>65</v>
      </c>
      <c r="AD318" s="42">
        <v>12946</v>
      </c>
      <c r="AE318" s="43">
        <v>2770</v>
      </c>
      <c r="AF318" s="44">
        <v>116</v>
      </c>
      <c r="AG318" s="39">
        <v>4445</v>
      </c>
      <c r="AH318" s="40">
        <v>0</v>
      </c>
      <c r="AI318" s="41">
        <v>0</v>
      </c>
      <c r="AJ318" s="42">
        <v>24491</v>
      </c>
      <c r="AK318" s="43">
        <v>7</v>
      </c>
      <c r="AL318" s="44">
        <v>2</v>
      </c>
      <c r="AM318" s="45">
        <v>31154</v>
      </c>
      <c r="AN318" s="46">
        <v>261</v>
      </c>
      <c r="AO318" s="47">
        <v>21</v>
      </c>
      <c r="AP318" s="42">
        <v>12963</v>
      </c>
      <c r="AQ318" s="43">
        <v>2114</v>
      </c>
      <c r="AR318" s="44">
        <v>49</v>
      </c>
      <c r="AS318" s="38">
        <v>3127309</v>
      </c>
      <c r="AT318" s="38">
        <v>1040849</v>
      </c>
      <c r="AU318" s="38">
        <v>4</v>
      </c>
      <c r="AY318" s="38" t="str">
        <f t="shared" ref="AY318" si="28">_xlfn.CONCAT(YEAR(A318),"-W",_xlfn.ISOWEEKNUM(A318))</f>
        <v>2021-W4</v>
      </c>
      <c r="AZ318" s="48">
        <f t="shared" ref="AZ318" si="29">WEEKDAY(A318,2)</f>
        <v>6</v>
      </c>
      <c r="BA318" s="48">
        <v>1106</v>
      </c>
      <c r="BB318" s="49">
        <f>931-809</f>
        <v>122</v>
      </c>
      <c r="BD318" s="49">
        <v>1757</v>
      </c>
      <c r="BE318" s="48">
        <v>9</v>
      </c>
    </row>
    <row r="319" spans="1:78" ht="12.5" thickBot="1" x14ac:dyDescent="0.35">
      <c r="A319" s="37">
        <v>44227</v>
      </c>
      <c r="B319" s="51">
        <v>484</v>
      </c>
      <c r="C319" s="51">
        <v>10</v>
      </c>
      <c r="D319" s="51">
        <v>156957</v>
      </c>
      <c r="E319" s="51">
        <v>17</v>
      </c>
      <c r="F319" s="51">
        <v>5796</v>
      </c>
      <c r="G319" s="61">
        <v>255</v>
      </c>
      <c r="H319" s="134"/>
      <c r="I319" s="52">
        <v>9506</v>
      </c>
      <c r="J319" s="53">
        <v>0</v>
      </c>
      <c r="K319" s="54">
        <v>0</v>
      </c>
      <c r="L319" s="55">
        <v>53440</v>
      </c>
      <c r="M319" s="56">
        <v>45</v>
      </c>
      <c r="N319" s="57">
        <v>6</v>
      </c>
      <c r="O319" s="58">
        <v>63412</v>
      </c>
      <c r="P319" s="59">
        <v>852</v>
      </c>
      <c r="Q319" s="59">
        <v>86</v>
      </c>
      <c r="R319" s="66">
        <v>25997</v>
      </c>
      <c r="S319" s="56">
        <v>4899</v>
      </c>
      <c r="T319" s="57">
        <v>163</v>
      </c>
      <c r="U319" s="52">
        <v>5032</v>
      </c>
      <c r="V319" s="53">
        <v>0</v>
      </c>
      <c r="W319" s="54">
        <v>0</v>
      </c>
      <c r="X319" s="55">
        <v>28861</v>
      </c>
      <c r="Y319" s="56">
        <v>38</v>
      </c>
      <c r="Z319" s="57">
        <v>4</v>
      </c>
      <c r="AA319" s="58">
        <v>32145</v>
      </c>
      <c r="AB319" s="59">
        <v>591</v>
      </c>
      <c r="AC319" s="60">
        <v>66</v>
      </c>
      <c r="AD319" s="55">
        <v>12989</v>
      </c>
      <c r="AE319" s="56">
        <v>2777</v>
      </c>
      <c r="AF319" s="57">
        <v>117</v>
      </c>
      <c r="AG319" s="52">
        <v>4473</v>
      </c>
      <c r="AH319" s="53">
        <v>0</v>
      </c>
      <c r="AI319" s="54">
        <v>0</v>
      </c>
      <c r="AJ319" s="55">
        <v>24572</v>
      </c>
      <c r="AK319" s="56">
        <v>7</v>
      </c>
      <c r="AL319" s="57">
        <v>2</v>
      </c>
      <c r="AM319" s="58">
        <v>31255</v>
      </c>
      <c r="AN319" s="59">
        <v>261</v>
      </c>
      <c r="AO319" s="60">
        <v>20</v>
      </c>
      <c r="AP319" s="55">
        <v>13005</v>
      </c>
      <c r="AQ319" s="56">
        <v>2122</v>
      </c>
      <c r="AR319" s="57">
        <v>46</v>
      </c>
      <c r="AS319" s="51">
        <v>3133965</v>
      </c>
      <c r="AT319" s="51">
        <v>1047350</v>
      </c>
      <c r="AU319" s="51">
        <v>5</v>
      </c>
      <c r="AV319" s="51"/>
      <c r="AW319" s="51"/>
      <c r="AX319" s="51"/>
      <c r="AY319" s="51" t="str">
        <f t="shared" ref="AY319" si="30">_xlfn.CONCAT(YEAR(A319),"-W",_xlfn.ISOWEEKNUM(A319))</f>
        <v>2021-W4</v>
      </c>
      <c r="AZ319" s="61">
        <f t="shared" ref="AZ319" si="31">WEEKDAY(A319,2)</f>
        <v>7</v>
      </c>
      <c r="BA319" s="61">
        <v>1113</v>
      </c>
      <c r="BB319" s="134">
        <v>119</v>
      </c>
      <c r="BC319" s="48">
        <v>44</v>
      </c>
      <c r="BD319" s="49">
        <v>1835</v>
      </c>
      <c r="BE319" s="48">
        <v>18</v>
      </c>
      <c r="BI319" s="50">
        <f>(S319-S312)/(F319-F312)</f>
        <v>0.82666666666666666</v>
      </c>
      <c r="BJ319" s="38">
        <f>SUM(E313:E319)*1000000/10718565</f>
        <v>13.994410632393421</v>
      </c>
      <c r="BK319" s="50">
        <f>(D319-D312)/(AS319+AT319-AS312-AT312)</f>
        <v>2.3949185573707385E-2</v>
      </c>
      <c r="BL319" s="97">
        <f>(I319-I312)/(I319+L319+O319+R319-I312-L312-O312-R312)</f>
        <v>0.10271546635182999</v>
      </c>
      <c r="BM319" s="97">
        <f>(L319-L312)/(I319+L319+O319+R319-I312-L312-O312-R312)</f>
        <v>0.29988193624557263</v>
      </c>
      <c r="BN319" s="97">
        <f>(O319-O312)/(I319+L319+O319+R319-I312-L312-O312-R312)</f>
        <v>0.41460055096418735</v>
      </c>
      <c r="BO319" s="97">
        <f>(R319-R312)/(I319+L319+O319+R319-I312-L312-O312-R312)</f>
        <v>0.18280204643841008</v>
      </c>
      <c r="BP319" s="97">
        <f>AVERAGE(K313:K319)/AVERAGE(G313:G319)</f>
        <v>0</v>
      </c>
      <c r="BQ319" s="97">
        <f>AVERAGE(N313:N319)/AVERAGE(G313:G319)</f>
        <v>2.6553372278279343E-2</v>
      </c>
      <c r="BR319" s="97">
        <f>AVERAGE(Q313:Q319)/AVERAGE(G313:G319)</f>
        <v>0.34200743494423791</v>
      </c>
      <c r="BS319" s="97">
        <f>AVERAGE(T313:T319)/AVERAGE(G313:G319)</f>
        <v>0.63143919277748273</v>
      </c>
      <c r="BT319" s="97">
        <f>(J319-J312)/(J319+M319+P319+S319-S312-P312-M312-J312)</f>
        <v>0</v>
      </c>
      <c r="BU319" s="97">
        <f>(M319-M312)/(J319+M319+P319+S319-S312-P312-M312-J312)</f>
        <v>6.6666666666666671E-3</v>
      </c>
      <c r="BV319" s="97">
        <f>(P319-P312)/(J319+M319+P319+S319-S312-P312-M312-J312)</f>
        <v>0.16666666666666666</v>
      </c>
      <c r="BW319" s="97">
        <f>(S319-S312)/(J319+M319+P319+S319-S312-P312-M312-J312)</f>
        <v>0.82666666666666666</v>
      </c>
      <c r="BX319" s="48">
        <f>SUM(BB313:BB319)</f>
        <v>931</v>
      </c>
      <c r="BY319" s="38">
        <f>F319-F312</f>
        <v>150</v>
      </c>
      <c r="BZ319" s="50">
        <f>BY319/BX312</f>
        <v>0.20718232044198895</v>
      </c>
    </row>
    <row r="320" spans="1:78" x14ac:dyDescent="0.3">
      <c r="A320" s="93">
        <v>44228</v>
      </c>
      <c r="B320" s="62">
        <v>543</v>
      </c>
      <c r="C320" s="62">
        <v>12</v>
      </c>
      <c r="D320" s="62">
        <v>157495</v>
      </c>
      <c r="E320" s="62">
        <v>33</v>
      </c>
      <c r="F320" s="62">
        <v>5829</v>
      </c>
      <c r="G320" s="65">
        <v>248</v>
      </c>
      <c r="H320" s="99"/>
      <c r="I320" s="63">
        <v>9562</v>
      </c>
      <c r="J320" s="62">
        <v>0</v>
      </c>
      <c r="K320" s="64">
        <v>0</v>
      </c>
      <c r="L320" s="63">
        <v>53607</v>
      </c>
      <c r="M320" s="62">
        <v>45</v>
      </c>
      <c r="N320" s="64">
        <v>6</v>
      </c>
      <c r="O320" s="63">
        <v>63631</v>
      </c>
      <c r="P320" s="62">
        <v>861</v>
      </c>
      <c r="Q320" s="64">
        <v>83</v>
      </c>
      <c r="R320" s="63">
        <v>26094</v>
      </c>
      <c r="S320" s="62">
        <v>4923</v>
      </c>
      <c r="T320" s="64">
        <v>159</v>
      </c>
      <c r="U320" s="63">
        <v>5060</v>
      </c>
      <c r="V320" s="62">
        <v>0</v>
      </c>
      <c r="W320" s="64">
        <v>0</v>
      </c>
      <c r="X320" s="63">
        <v>28938</v>
      </c>
      <c r="Y320" s="62">
        <v>38</v>
      </c>
      <c r="Z320" s="64">
        <v>4</v>
      </c>
      <c r="AA320" s="63">
        <v>32270</v>
      </c>
      <c r="AB320" s="62">
        <v>598</v>
      </c>
      <c r="AC320" s="64">
        <v>63</v>
      </c>
      <c r="AD320" s="63">
        <v>13038</v>
      </c>
      <c r="AE320" s="62">
        <v>2791</v>
      </c>
      <c r="AF320" s="64">
        <v>115</v>
      </c>
      <c r="AG320" s="63">
        <v>4501</v>
      </c>
      <c r="AH320" s="62">
        <v>0</v>
      </c>
      <c r="AI320" s="64">
        <v>0</v>
      </c>
      <c r="AJ320" s="63">
        <v>24663</v>
      </c>
      <c r="AK320" s="62">
        <v>7</v>
      </c>
      <c r="AL320" s="64">
        <v>2</v>
      </c>
      <c r="AM320" s="63">
        <v>31349</v>
      </c>
      <c r="AN320" s="62">
        <v>263</v>
      </c>
      <c r="AO320" s="64">
        <v>20</v>
      </c>
      <c r="AP320" s="63">
        <v>13053</v>
      </c>
      <c r="AQ320" s="62">
        <v>2132</v>
      </c>
      <c r="AR320" s="64">
        <v>44</v>
      </c>
      <c r="AS320" s="62">
        <v>3137674</v>
      </c>
      <c r="AT320" s="62">
        <v>1054992</v>
      </c>
      <c r="AU320" s="62">
        <v>2</v>
      </c>
      <c r="AV320" s="62"/>
      <c r="AW320" s="62"/>
      <c r="AX320" s="62"/>
      <c r="AY320" s="62" t="str">
        <f t="shared" ref="AY320" si="32">_xlfn.CONCAT(YEAR(A320),"-W",_xlfn.ISOWEEKNUM(A320))</f>
        <v>2021-W5</v>
      </c>
      <c r="AZ320" s="65">
        <f t="shared" ref="AZ320" si="33">WEEKDAY(A320,2)</f>
        <v>1</v>
      </c>
      <c r="BA320" s="65">
        <v>1121</v>
      </c>
      <c r="BB320" s="99">
        <v>148</v>
      </c>
      <c r="BC320" s="65">
        <v>77</v>
      </c>
      <c r="BD320" s="65">
        <v>3456</v>
      </c>
      <c r="BE320" s="65">
        <v>41</v>
      </c>
      <c r="BF320" s="99"/>
      <c r="BG320" s="99"/>
      <c r="BH320" s="65"/>
      <c r="BI320" s="65"/>
      <c r="BJ320" s="65"/>
      <c r="BK320" s="65"/>
      <c r="BL320" s="65"/>
      <c r="BM320" s="65"/>
      <c r="BN320" s="65"/>
      <c r="BO320" s="65"/>
    </row>
    <row r="321" spans="1:78" x14ac:dyDescent="0.3">
      <c r="A321" s="37">
        <v>44229</v>
      </c>
      <c r="B321" s="38">
        <v>1261</v>
      </c>
      <c r="C321" s="38">
        <v>18</v>
      </c>
      <c r="D321" s="38">
        <v>158716</v>
      </c>
      <c r="E321" s="38">
        <v>22</v>
      </c>
      <c r="F321" s="38">
        <v>5851</v>
      </c>
      <c r="G321" s="48">
        <v>244</v>
      </c>
      <c r="I321" s="39">
        <v>9709</v>
      </c>
      <c r="J321" s="40">
        <v>0</v>
      </c>
      <c r="K321" s="41">
        <v>0</v>
      </c>
      <c r="L321" s="42">
        <v>53977</v>
      </c>
      <c r="M321" s="43">
        <v>45</v>
      </c>
      <c r="N321" s="44">
        <v>6</v>
      </c>
      <c r="O321" s="45">
        <v>64130</v>
      </c>
      <c r="P321" s="46">
        <v>862</v>
      </c>
      <c r="Q321" s="47">
        <v>80</v>
      </c>
      <c r="R321" s="42">
        <v>26302</v>
      </c>
      <c r="S321" s="43">
        <v>4944</v>
      </c>
      <c r="T321" s="44">
        <v>158</v>
      </c>
      <c r="U321" s="39">
        <v>5127</v>
      </c>
      <c r="V321" s="40">
        <v>0</v>
      </c>
      <c r="W321" s="41">
        <v>0</v>
      </c>
      <c r="X321" s="42">
        <v>29109</v>
      </c>
      <c r="Y321" s="43">
        <v>38</v>
      </c>
      <c r="Z321" s="44">
        <v>4</v>
      </c>
      <c r="AA321" s="45">
        <v>32507</v>
      </c>
      <c r="AB321" s="46">
        <v>599</v>
      </c>
      <c r="AC321" s="47">
        <v>61</v>
      </c>
      <c r="AD321" s="42">
        <v>13126</v>
      </c>
      <c r="AE321" s="43">
        <v>2800</v>
      </c>
      <c r="AF321" s="44">
        <v>113</v>
      </c>
      <c r="AG321" s="39">
        <v>4581</v>
      </c>
      <c r="AH321" s="40">
        <v>0</v>
      </c>
      <c r="AI321" s="41">
        <v>0</v>
      </c>
      <c r="AJ321" s="42">
        <v>24862</v>
      </c>
      <c r="AK321" s="43">
        <v>7</v>
      </c>
      <c r="AL321" s="44">
        <v>2</v>
      </c>
      <c r="AM321" s="45">
        <v>31611</v>
      </c>
      <c r="AN321" s="46">
        <v>263</v>
      </c>
      <c r="AO321" s="47">
        <v>19</v>
      </c>
      <c r="AP321" s="42">
        <v>13173</v>
      </c>
      <c r="AQ321" s="43">
        <v>2144</v>
      </c>
      <c r="AR321" s="44">
        <v>45</v>
      </c>
      <c r="AS321" s="38">
        <v>3154395</v>
      </c>
      <c r="AT321" s="38">
        <v>1075862</v>
      </c>
      <c r="AU321" s="38">
        <v>3</v>
      </c>
      <c r="AY321" s="38" t="str">
        <f t="shared" ref="AY321" si="34">_xlfn.CONCAT(YEAR(A321),"-W",_xlfn.ISOWEEKNUM(A321))</f>
        <v>2021-W5</v>
      </c>
      <c r="AZ321" s="48">
        <f t="shared" ref="AZ321" si="35">WEEKDAY(A321,2)</f>
        <v>2</v>
      </c>
      <c r="BA321" s="48">
        <v>1131</v>
      </c>
      <c r="BB321" s="49">
        <v>176</v>
      </c>
      <c r="BC321" s="48">
        <v>171</v>
      </c>
      <c r="BD321" s="49">
        <v>2987</v>
      </c>
      <c r="BE321" s="48">
        <v>19</v>
      </c>
    </row>
    <row r="322" spans="1:78" x14ac:dyDescent="0.3">
      <c r="A322" s="37">
        <v>44230</v>
      </c>
      <c r="B322" s="38">
        <v>1151</v>
      </c>
      <c r="C322" s="38">
        <v>8</v>
      </c>
      <c r="D322" s="38">
        <v>159866</v>
      </c>
      <c r="E322" s="38">
        <v>27</v>
      </c>
      <c r="F322" s="38">
        <v>5878</v>
      </c>
      <c r="G322" s="48">
        <v>246</v>
      </c>
      <c r="I322" s="39">
        <v>9832</v>
      </c>
      <c r="J322" s="40">
        <v>1</v>
      </c>
      <c r="K322" s="41">
        <v>0</v>
      </c>
      <c r="L322" s="42">
        <v>54347</v>
      </c>
      <c r="M322" s="43">
        <v>45</v>
      </c>
      <c r="N322" s="44">
        <v>6</v>
      </c>
      <c r="O322" s="45">
        <v>64604</v>
      </c>
      <c r="P322" s="46">
        <v>867</v>
      </c>
      <c r="Q322" s="47">
        <v>80</v>
      </c>
      <c r="R322" s="42">
        <v>26485</v>
      </c>
      <c r="S322" s="43">
        <v>4965</v>
      </c>
      <c r="T322" s="44">
        <v>160</v>
      </c>
      <c r="U322" s="39">
        <v>5188</v>
      </c>
      <c r="V322" s="40">
        <v>0</v>
      </c>
      <c r="W322" s="41">
        <v>0</v>
      </c>
      <c r="X322" s="42">
        <v>29296</v>
      </c>
      <c r="Y322" s="43">
        <v>38</v>
      </c>
      <c r="Z322" s="44">
        <v>4</v>
      </c>
      <c r="AA322" s="45">
        <v>32745</v>
      </c>
      <c r="AB322" s="46">
        <v>603</v>
      </c>
      <c r="AC322" s="47">
        <v>60</v>
      </c>
      <c r="AD322" s="42">
        <v>13218</v>
      </c>
      <c r="AE322" s="43">
        <v>2817</v>
      </c>
      <c r="AF322" s="44">
        <v>113</v>
      </c>
      <c r="AG322" s="39">
        <v>4643</v>
      </c>
      <c r="AH322" s="40">
        <v>1</v>
      </c>
      <c r="AI322" s="41">
        <v>0</v>
      </c>
      <c r="AJ322" s="42">
        <v>25045</v>
      </c>
      <c r="AK322" s="43">
        <v>7</v>
      </c>
      <c r="AL322" s="44">
        <v>2</v>
      </c>
      <c r="AM322" s="45">
        <v>31847</v>
      </c>
      <c r="AN322" s="46">
        <v>264</v>
      </c>
      <c r="AO322" s="47">
        <v>20</v>
      </c>
      <c r="AP322" s="42">
        <v>13264</v>
      </c>
      <c r="AQ322" s="43">
        <v>2148</v>
      </c>
      <c r="AR322" s="44">
        <v>47</v>
      </c>
      <c r="AS322" s="38">
        <v>3169516</v>
      </c>
      <c r="AT322" s="38">
        <v>1099437</v>
      </c>
      <c r="AU322" s="38">
        <v>2</v>
      </c>
      <c r="AY322" s="38" t="str">
        <f t="shared" ref="AY322" si="36">_xlfn.CONCAT(YEAR(A322),"-W",_xlfn.ISOWEEKNUM(A322))</f>
        <v>2021-W5</v>
      </c>
      <c r="AZ322" s="48">
        <f t="shared" ref="AZ322" si="37">WEEKDAY(A322,2)</f>
        <v>3</v>
      </c>
      <c r="BA322" s="48">
        <v>1138</v>
      </c>
      <c r="BB322" s="49">
        <v>151</v>
      </c>
      <c r="BC322" s="48">
        <v>110</v>
      </c>
      <c r="BD322" s="49">
        <v>5863</v>
      </c>
      <c r="BE322" s="48">
        <v>61</v>
      </c>
    </row>
    <row r="323" spans="1:78" x14ac:dyDescent="0.3">
      <c r="A323" s="37">
        <v>44231</v>
      </c>
      <c r="B323" s="38">
        <v>1070</v>
      </c>
      <c r="C323" s="38">
        <v>1</v>
      </c>
      <c r="D323" s="38">
        <v>160935</v>
      </c>
      <c r="E323" s="38">
        <v>25</v>
      </c>
      <c r="F323" s="38">
        <v>5903</v>
      </c>
      <c r="G323" s="48">
        <v>249</v>
      </c>
      <c r="I323" s="39">
        <v>9977</v>
      </c>
      <c r="J323" s="40">
        <v>1</v>
      </c>
      <c r="K323" s="41">
        <v>0</v>
      </c>
      <c r="L323" s="42">
        <v>54665</v>
      </c>
      <c r="M323" s="43">
        <v>45</v>
      </c>
      <c r="N323" s="44">
        <v>5</v>
      </c>
      <c r="O323" s="45">
        <v>65034</v>
      </c>
      <c r="P323" s="46">
        <v>870</v>
      </c>
      <c r="Q323" s="47">
        <v>76</v>
      </c>
      <c r="R323" s="42">
        <v>26658</v>
      </c>
      <c r="S323" s="43">
        <v>4987</v>
      </c>
      <c r="T323" s="44">
        <v>168</v>
      </c>
      <c r="U323" s="39">
        <v>5257</v>
      </c>
      <c r="V323" s="40">
        <v>0</v>
      </c>
      <c r="W323" s="41">
        <v>0</v>
      </c>
      <c r="X323" s="42">
        <v>29448</v>
      </c>
      <c r="Y323" s="43">
        <v>38</v>
      </c>
      <c r="Z323" s="44">
        <v>3</v>
      </c>
      <c r="AA323" s="45">
        <v>32959</v>
      </c>
      <c r="AB323" s="46">
        <v>605</v>
      </c>
      <c r="AC323" s="47">
        <v>57</v>
      </c>
      <c r="AD323" s="42">
        <v>13305</v>
      </c>
      <c r="AE323" s="43">
        <v>2831</v>
      </c>
      <c r="AF323" s="44">
        <v>119</v>
      </c>
      <c r="AG323" s="39">
        <v>4719</v>
      </c>
      <c r="AH323" s="40">
        <v>1</v>
      </c>
      <c r="AI323" s="41">
        <v>0</v>
      </c>
      <c r="AJ323" s="42">
        <v>25211</v>
      </c>
      <c r="AK323" s="43">
        <v>7</v>
      </c>
      <c r="AL323" s="44">
        <v>2</v>
      </c>
      <c r="AM323" s="45">
        <v>32063</v>
      </c>
      <c r="AN323" s="46">
        <v>265</v>
      </c>
      <c r="AO323" s="47">
        <v>19</v>
      </c>
      <c r="AP323" s="42">
        <v>13350</v>
      </c>
      <c r="AQ323" s="43">
        <v>2156</v>
      </c>
      <c r="AR323" s="44">
        <v>49</v>
      </c>
      <c r="AS323" s="38">
        <v>3185847</v>
      </c>
      <c r="AT323" s="38">
        <v>1127502</v>
      </c>
      <c r="AU323" s="38">
        <v>2</v>
      </c>
      <c r="AY323" s="38" t="str">
        <f t="shared" ref="AY323" si="38">_xlfn.CONCAT(YEAR(A323),"-W",_xlfn.ISOWEEKNUM(A323))</f>
        <v>2021-W5</v>
      </c>
      <c r="AZ323" s="48">
        <f t="shared" ref="AZ323" si="39">WEEKDAY(A323,2)</f>
        <v>4</v>
      </c>
      <c r="BA323" s="48">
        <v>1149</v>
      </c>
      <c r="BB323" s="49">
        <v>193</v>
      </c>
      <c r="BC323" s="48">
        <v>112</v>
      </c>
      <c r="BD323" s="49">
        <v>5515</v>
      </c>
      <c r="BE323" s="48">
        <v>33</v>
      </c>
    </row>
    <row r="324" spans="1:78" x14ac:dyDescent="0.3">
      <c r="A324" s="37">
        <v>44232</v>
      </c>
      <c r="B324" s="38">
        <v>1195</v>
      </c>
      <c r="C324" s="38">
        <v>2</v>
      </c>
      <c r="D324" s="38">
        <v>162107</v>
      </c>
      <c r="E324" s="38">
        <v>19</v>
      </c>
      <c r="F324" s="38">
        <v>5922</v>
      </c>
      <c r="G324" s="48">
        <v>246</v>
      </c>
      <c r="I324" s="39">
        <v>10127</v>
      </c>
      <c r="J324" s="40">
        <v>1</v>
      </c>
      <c r="K324" s="41">
        <v>0</v>
      </c>
      <c r="L324" s="42">
        <v>55008</v>
      </c>
      <c r="M324" s="43">
        <v>46</v>
      </c>
      <c r="N324" s="44">
        <v>5</v>
      </c>
      <c r="O324" s="45">
        <v>65501</v>
      </c>
      <c r="P324" s="46">
        <v>873</v>
      </c>
      <c r="Q324" s="47">
        <v>74</v>
      </c>
      <c r="R324" s="42">
        <v>26877</v>
      </c>
      <c r="S324" s="43">
        <v>5002</v>
      </c>
      <c r="T324" s="44">
        <v>167</v>
      </c>
      <c r="U324" s="39">
        <v>5333</v>
      </c>
      <c r="V324" s="40">
        <v>0</v>
      </c>
      <c r="W324" s="41">
        <v>0</v>
      </c>
      <c r="X324" s="42">
        <v>29620</v>
      </c>
      <c r="Y324" s="43">
        <v>39</v>
      </c>
      <c r="Z324" s="44">
        <v>3</v>
      </c>
      <c r="AA324" s="45">
        <v>33219</v>
      </c>
      <c r="AB324" s="46">
        <v>607</v>
      </c>
      <c r="AC324" s="47">
        <v>55</v>
      </c>
      <c r="AD324" s="42">
        <v>13392</v>
      </c>
      <c r="AE324" s="43">
        <v>2840</v>
      </c>
      <c r="AF324" s="44">
        <v>121</v>
      </c>
      <c r="AG324" s="39">
        <v>4793</v>
      </c>
      <c r="AH324" s="40">
        <v>1</v>
      </c>
      <c r="AI324" s="41">
        <v>0</v>
      </c>
      <c r="AJ324" s="42">
        <v>25382</v>
      </c>
      <c r="AK324" s="43">
        <v>7</v>
      </c>
      <c r="AL324" s="44">
        <v>2</v>
      </c>
      <c r="AM324" s="45">
        <v>32270</v>
      </c>
      <c r="AN324" s="46">
        <v>266</v>
      </c>
      <c r="AO324" s="47">
        <v>19</v>
      </c>
      <c r="AP324" s="42">
        <v>13482</v>
      </c>
      <c r="AQ324" s="43">
        <v>2162</v>
      </c>
      <c r="AR324" s="44">
        <v>46</v>
      </c>
      <c r="AS324" s="38">
        <v>3207175</v>
      </c>
      <c r="AT324" s="38">
        <v>1152062</v>
      </c>
      <c r="AU324" s="38">
        <v>7</v>
      </c>
      <c r="AY324" s="38" t="str">
        <f t="shared" ref="AY324" si="40">_xlfn.CONCAT(YEAR(A324),"-W",_xlfn.ISOWEEKNUM(A324))</f>
        <v>2021-W5</v>
      </c>
      <c r="AZ324" s="48">
        <f t="shared" ref="AZ324" si="41">WEEKDAY(A324,2)</f>
        <v>5</v>
      </c>
      <c r="BA324" s="48">
        <v>1155</v>
      </c>
      <c r="BB324" s="49">
        <v>232</v>
      </c>
      <c r="BC324" s="48">
        <v>126</v>
      </c>
      <c r="BD324" s="49">
        <v>8059</v>
      </c>
      <c r="BE324" s="48">
        <v>72</v>
      </c>
    </row>
    <row r="325" spans="1:78" x14ac:dyDescent="0.3">
      <c r="A325" s="37">
        <v>44233</v>
      </c>
      <c r="B325" s="38">
        <v>1113</v>
      </c>
      <c r="C325" s="38">
        <v>12</v>
      </c>
      <c r="D325" s="38">
        <v>163213</v>
      </c>
      <c r="E325" s="38">
        <v>29</v>
      </c>
      <c r="F325" s="38">
        <v>5951</v>
      </c>
      <c r="G325" s="48">
        <v>249</v>
      </c>
      <c r="I325" s="39">
        <v>10262</v>
      </c>
      <c r="J325" s="40">
        <v>1</v>
      </c>
      <c r="K325" s="41">
        <v>0</v>
      </c>
      <c r="L325" s="42">
        <v>55345</v>
      </c>
      <c r="M325" s="43">
        <v>46</v>
      </c>
      <c r="N325" s="44">
        <v>5</v>
      </c>
      <c r="O325" s="45">
        <v>65938</v>
      </c>
      <c r="P325" s="46">
        <v>874</v>
      </c>
      <c r="Q325" s="47">
        <v>79</v>
      </c>
      <c r="R325" s="42">
        <v>27062</v>
      </c>
      <c r="S325" s="43">
        <v>5030</v>
      </c>
      <c r="T325" s="44">
        <v>165</v>
      </c>
      <c r="U325" s="39">
        <v>5415</v>
      </c>
      <c r="V325" s="40">
        <v>0</v>
      </c>
      <c r="W325" s="41">
        <v>0</v>
      </c>
      <c r="X325" s="42">
        <v>29801</v>
      </c>
      <c r="Y325" s="43">
        <v>39</v>
      </c>
      <c r="Z325" s="44">
        <v>3</v>
      </c>
      <c r="AA325" s="45">
        <v>33425</v>
      </c>
      <c r="AB325" s="46">
        <v>607</v>
      </c>
      <c r="AC325" s="47">
        <v>61</v>
      </c>
      <c r="AD325" s="42">
        <v>13488</v>
      </c>
      <c r="AE325" s="43">
        <v>2853</v>
      </c>
      <c r="AF325" s="44">
        <v>121</v>
      </c>
      <c r="AG325" s="39">
        <v>4846</v>
      </c>
      <c r="AH325" s="40">
        <v>1</v>
      </c>
      <c r="AI325" s="41">
        <v>0</v>
      </c>
      <c r="AJ325" s="42">
        <v>25538</v>
      </c>
      <c r="AK325" s="43">
        <v>7</v>
      </c>
      <c r="AL325" s="44">
        <v>2</v>
      </c>
      <c r="AM325" s="45">
        <v>32501</v>
      </c>
      <c r="AN325" s="46">
        <v>267</v>
      </c>
      <c r="AO325" s="47">
        <v>18</v>
      </c>
      <c r="AP325" s="42">
        <v>13571</v>
      </c>
      <c r="AQ325" s="43">
        <v>2177</v>
      </c>
      <c r="AR325" s="44">
        <v>44</v>
      </c>
      <c r="AS325" s="38">
        <v>3229203</v>
      </c>
      <c r="AT325" s="38">
        <v>1176091</v>
      </c>
      <c r="AU325" s="38">
        <v>1</v>
      </c>
      <c r="AY325" s="38" t="str">
        <f t="shared" ref="AY325" si="42">_xlfn.CONCAT(YEAR(A325),"-W",_xlfn.ISOWEEKNUM(A325))</f>
        <v>2021-W5</v>
      </c>
      <c r="AZ325" s="48">
        <f t="shared" ref="AZ325" si="43">WEEKDAY(A325,2)</f>
        <v>6</v>
      </c>
      <c r="BA325" s="48">
        <v>1161</v>
      </c>
      <c r="BB325" s="49">
        <v>225</v>
      </c>
      <c r="BC325" s="48">
        <v>122</v>
      </c>
      <c r="BD325" s="49">
        <v>7305</v>
      </c>
      <c r="BE325" s="48">
        <v>65</v>
      </c>
    </row>
    <row r="326" spans="1:78" ht="12.5" thickBot="1" x14ac:dyDescent="0.35">
      <c r="A326" s="37">
        <v>44234</v>
      </c>
      <c r="B326" s="51">
        <v>733</v>
      </c>
      <c r="C326" s="51">
        <v>8</v>
      </c>
      <c r="D326" s="51">
        <v>163946</v>
      </c>
      <c r="E326" s="51">
        <v>21</v>
      </c>
      <c r="F326" s="51">
        <v>5972</v>
      </c>
      <c r="G326" s="61">
        <v>262</v>
      </c>
      <c r="H326" s="134"/>
      <c r="I326" s="52">
        <v>10367</v>
      </c>
      <c r="J326" s="53">
        <v>1</v>
      </c>
      <c r="K326" s="54">
        <v>0</v>
      </c>
      <c r="L326" s="55">
        <v>55566</v>
      </c>
      <c r="M326" s="56">
        <v>46</v>
      </c>
      <c r="N326" s="57">
        <v>5</v>
      </c>
      <c r="O326" s="58">
        <v>66245</v>
      </c>
      <c r="P326" s="59">
        <v>875</v>
      </c>
      <c r="Q326" s="59">
        <v>83</v>
      </c>
      <c r="R326" s="66">
        <v>27161</v>
      </c>
      <c r="S326" s="56">
        <v>5050</v>
      </c>
      <c r="T326" s="57">
        <v>174</v>
      </c>
      <c r="U326" s="52">
        <v>5470</v>
      </c>
      <c r="V326" s="53">
        <v>0</v>
      </c>
      <c r="W326" s="54">
        <v>0</v>
      </c>
      <c r="X326" s="55">
        <v>29906</v>
      </c>
      <c r="Y326" s="56">
        <v>39</v>
      </c>
      <c r="Z326" s="57">
        <v>3</v>
      </c>
      <c r="AA326" s="58">
        <v>33598</v>
      </c>
      <c r="AB326" s="59">
        <v>608</v>
      </c>
      <c r="AC326" s="60">
        <v>62</v>
      </c>
      <c r="AD326" s="55">
        <v>13531</v>
      </c>
      <c r="AE326" s="56">
        <v>2865</v>
      </c>
      <c r="AF326" s="57">
        <v>124</v>
      </c>
      <c r="AG326" s="52">
        <v>4896</v>
      </c>
      <c r="AH326" s="53">
        <v>1</v>
      </c>
      <c r="AI326" s="54">
        <v>0</v>
      </c>
      <c r="AJ326" s="55">
        <v>25654</v>
      </c>
      <c r="AK326" s="56">
        <v>7</v>
      </c>
      <c r="AL326" s="57">
        <v>2</v>
      </c>
      <c r="AM326" s="58">
        <v>32634</v>
      </c>
      <c r="AN326" s="59">
        <v>267</v>
      </c>
      <c r="AO326" s="60">
        <v>21</v>
      </c>
      <c r="AP326" s="55">
        <v>13627</v>
      </c>
      <c r="AQ326" s="56">
        <v>2185</v>
      </c>
      <c r="AR326" s="57">
        <v>50</v>
      </c>
      <c r="AS326" s="51">
        <v>3242331</v>
      </c>
      <c r="AT326" s="51">
        <v>1184960</v>
      </c>
      <c r="AU326" s="51">
        <v>3</v>
      </c>
      <c r="AV326" s="51"/>
      <c r="AW326" s="51"/>
      <c r="AX326" s="51"/>
      <c r="AY326" s="51" t="str">
        <f t="shared" ref="AY326:AY328" si="44">_xlfn.CONCAT(YEAR(A326),"-W",_xlfn.ISOWEEKNUM(A326))</f>
        <v>2021-W5</v>
      </c>
      <c r="AZ326" s="61">
        <f t="shared" ref="AZ326:AZ328" si="45">WEEKDAY(A326,2)</f>
        <v>7</v>
      </c>
      <c r="BA326" s="61">
        <v>1164</v>
      </c>
      <c r="BB326" s="134">
        <v>165</v>
      </c>
      <c r="BC326" s="48">
        <v>48</v>
      </c>
      <c r="BD326" s="49">
        <v>4560</v>
      </c>
      <c r="BE326" s="48">
        <v>44</v>
      </c>
      <c r="BI326" s="50">
        <f>(S326-S319)/(F326-F319)</f>
        <v>0.85795454545454541</v>
      </c>
      <c r="BJ326" s="38">
        <f>SUM(E320:E326)*1000000/10718565</f>
        <v>16.420108475341614</v>
      </c>
      <c r="BK326" s="50">
        <f>(D326-D319)/(AS326+AT326-AS319-AT319)</f>
        <v>2.8413341138972908E-2</v>
      </c>
      <c r="BL326" s="97">
        <f>(I326-I319)/(I326+L326+O326+R326-I319-L319-O319-R319)</f>
        <v>0.12328178694158076</v>
      </c>
      <c r="BM326" s="97">
        <f>(L326-L319)/(I326+L326+O326+R326-I319-L319-O319-R319)</f>
        <v>0.30441008018327603</v>
      </c>
      <c r="BN326" s="97">
        <f>(O326-O319)/(I326+L326+O326+R326-I319-L319-O319-R319)</f>
        <v>0.40564146620847652</v>
      </c>
      <c r="BO326" s="97">
        <f>(R326-R319)/(I326+L326+O326+R326-I319-L319-O319-R319)</f>
        <v>0.16666666666666666</v>
      </c>
      <c r="BP326" s="97">
        <f>AVERAGE(K320:K326)/AVERAGE(G320:G326)</f>
        <v>0</v>
      </c>
      <c r="BQ326" s="97">
        <f>AVERAGE(N320:N326)/AVERAGE(G320:G326)</f>
        <v>2.1788990825688075E-2</v>
      </c>
      <c r="BR326" s="97">
        <f>AVERAGE(Q320:Q326)/AVERAGE(G320:G326)</f>
        <v>0.31823394495412849</v>
      </c>
      <c r="BS326" s="97">
        <f>AVERAGE(T320:T326)/AVERAGE(G320:G326)</f>
        <v>0.65997706422018343</v>
      </c>
      <c r="BT326" s="97">
        <f>(J326-J319)/(J326+M326+P326+S326-S319-P319-M319-J319)</f>
        <v>5.681818181818182E-3</v>
      </c>
      <c r="BU326" s="97">
        <f>(M326-M319)/(J326+M326+P326+S326-S319-P319-M319-J319)</f>
        <v>5.681818181818182E-3</v>
      </c>
      <c r="BV326" s="97">
        <f>(P326-P319)/(J326+M326+P326+S326-S319-P319-M319-J319)</f>
        <v>0.13068181818181818</v>
      </c>
      <c r="BW326" s="97">
        <f>(S326-S319)/(J326+M326+P326+S326-S319-P319-M319-J319)</f>
        <v>0.85795454545454541</v>
      </c>
      <c r="BX326" s="48">
        <f>SUM(BB320:BB326)</f>
        <v>1290</v>
      </c>
      <c r="BY326" s="38">
        <f>F326-F319</f>
        <v>176</v>
      </c>
      <c r="BZ326" s="50">
        <f>BY326/BX319</f>
        <v>0.18904403866809882</v>
      </c>
    </row>
    <row r="327" spans="1:78" x14ac:dyDescent="0.3">
      <c r="A327" s="93">
        <v>44235</v>
      </c>
      <c r="B327" s="62">
        <v>638</v>
      </c>
      <c r="C327" s="62">
        <v>4</v>
      </c>
      <c r="D327" s="62">
        <v>164575</v>
      </c>
      <c r="E327" s="62">
        <v>25</v>
      </c>
      <c r="F327" s="62">
        <v>5997</v>
      </c>
      <c r="G327" s="65">
        <v>276</v>
      </c>
      <c r="H327" s="99"/>
      <c r="I327" s="63">
        <v>10457</v>
      </c>
      <c r="J327" s="62">
        <v>1</v>
      </c>
      <c r="K327" s="64">
        <v>0</v>
      </c>
      <c r="L327" s="63">
        <v>55741</v>
      </c>
      <c r="M327" s="62">
        <v>46</v>
      </c>
      <c r="N327" s="64">
        <v>6</v>
      </c>
      <c r="O327" s="63">
        <v>66514</v>
      </c>
      <c r="P327" s="62">
        <v>878</v>
      </c>
      <c r="Q327" s="64">
        <v>88</v>
      </c>
      <c r="R327" s="63">
        <v>27256</v>
      </c>
      <c r="S327" s="62">
        <v>5072</v>
      </c>
      <c r="T327" s="64">
        <v>182</v>
      </c>
      <c r="U327" s="63">
        <v>5515</v>
      </c>
      <c r="V327" s="62">
        <v>0</v>
      </c>
      <c r="W327" s="64">
        <v>0</v>
      </c>
      <c r="X327" s="63">
        <v>29987</v>
      </c>
      <c r="Y327" s="62">
        <v>39</v>
      </c>
      <c r="Z327" s="64">
        <v>4</v>
      </c>
      <c r="AA327" s="63">
        <v>33732</v>
      </c>
      <c r="AB327" s="62">
        <v>610</v>
      </c>
      <c r="AC327" s="64">
        <v>67</v>
      </c>
      <c r="AD327" s="63">
        <v>13580</v>
      </c>
      <c r="AE327" s="62">
        <v>2877</v>
      </c>
      <c r="AF327" s="64">
        <v>128</v>
      </c>
      <c r="AG327" s="63">
        <v>4941</v>
      </c>
      <c r="AH327" s="62">
        <v>1</v>
      </c>
      <c r="AI327" s="64">
        <v>0</v>
      </c>
      <c r="AJ327" s="63">
        <v>25748</v>
      </c>
      <c r="AK327" s="62">
        <v>7</v>
      </c>
      <c r="AL327" s="64">
        <v>2</v>
      </c>
      <c r="AM327" s="63">
        <v>32769</v>
      </c>
      <c r="AN327" s="62">
        <v>268</v>
      </c>
      <c r="AO327" s="64">
        <v>21</v>
      </c>
      <c r="AP327" s="63">
        <v>13673</v>
      </c>
      <c r="AQ327" s="62">
        <v>2195</v>
      </c>
      <c r="AR327" s="64">
        <v>54</v>
      </c>
      <c r="AS327" s="62">
        <v>3253668</v>
      </c>
      <c r="AT327" s="62">
        <v>1191775</v>
      </c>
      <c r="AU327" s="62">
        <v>3</v>
      </c>
      <c r="AV327" s="62"/>
      <c r="AW327" s="62"/>
      <c r="AX327" s="62"/>
      <c r="AY327" s="62" t="str">
        <f t="shared" si="44"/>
        <v>2021-W6</v>
      </c>
      <c r="AZ327" s="65">
        <f t="shared" si="45"/>
        <v>1</v>
      </c>
      <c r="BA327" s="65">
        <v>1169</v>
      </c>
      <c r="BB327" s="99">
        <v>208</v>
      </c>
      <c r="BC327" s="65">
        <v>123</v>
      </c>
      <c r="BD327" s="65">
        <v>3888</v>
      </c>
      <c r="BE327" s="65">
        <v>46</v>
      </c>
      <c r="BF327" s="99"/>
      <c r="BG327" s="99"/>
      <c r="BH327" s="65"/>
      <c r="BI327" s="65"/>
      <c r="BJ327" s="65"/>
      <c r="BK327" s="65"/>
      <c r="BL327" s="65"/>
      <c r="BM327" s="65"/>
      <c r="BN327" s="65"/>
      <c r="BO327" s="65"/>
    </row>
    <row r="328" spans="1:78" x14ac:dyDescent="0.3">
      <c r="A328" s="37">
        <v>44236</v>
      </c>
      <c r="B328" s="38">
        <v>1526</v>
      </c>
      <c r="C328" s="38">
        <v>9</v>
      </c>
      <c r="D328" s="38">
        <v>166067</v>
      </c>
      <c r="E328" s="38">
        <v>20</v>
      </c>
      <c r="F328" s="38">
        <v>6017</v>
      </c>
      <c r="G328" s="48">
        <v>277</v>
      </c>
      <c r="I328" s="39">
        <v>10669</v>
      </c>
      <c r="J328" s="40">
        <v>1</v>
      </c>
      <c r="K328" s="41">
        <v>0</v>
      </c>
      <c r="L328" s="42">
        <v>56194</v>
      </c>
      <c r="M328" s="43">
        <v>46</v>
      </c>
      <c r="N328" s="44">
        <v>6</v>
      </c>
      <c r="O328" s="45">
        <v>67112</v>
      </c>
      <c r="P328" s="46">
        <v>880</v>
      </c>
      <c r="Q328" s="47">
        <v>90</v>
      </c>
      <c r="R328" s="42">
        <v>27486</v>
      </c>
      <c r="S328" s="43">
        <v>5090</v>
      </c>
      <c r="T328" s="44">
        <v>181</v>
      </c>
      <c r="U328" s="39">
        <v>5621</v>
      </c>
      <c r="V328" s="40">
        <v>0</v>
      </c>
      <c r="W328" s="41">
        <v>0</v>
      </c>
      <c r="X328" s="42">
        <v>30221</v>
      </c>
      <c r="Y328" s="43">
        <v>39</v>
      </c>
      <c r="Z328" s="44">
        <v>4</v>
      </c>
      <c r="AA328" s="45">
        <v>34042</v>
      </c>
      <c r="AB328" s="46">
        <v>610</v>
      </c>
      <c r="AC328" s="47">
        <v>71</v>
      </c>
      <c r="AD328" s="42">
        <v>13688</v>
      </c>
      <c r="AE328" s="43">
        <v>2886</v>
      </c>
      <c r="AF328" s="44">
        <v>126</v>
      </c>
      <c r="AG328" s="39">
        <v>5047</v>
      </c>
      <c r="AH328" s="40">
        <v>1</v>
      </c>
      <c r="AI328" s="41">
        <v>0</v>
      </c>
      <c r="AJ328" s="42">
        <v>25967</v>
      </c>
      <c r="AK328" s="43">
        <v>7</v>
      </c>
      <c r="AL328" s="44">
        <v>2</v>
      </c>
      <c r="AM328" s="45">
        <v>33056</v>
      </c>
      <c r="AN328" s="46">
        <v>270</v>
      </c>
      <c r="AO328" s="47">
        <v>19</v>
      </c>
      <c r="AP328" s="42">
        <v>13795</v>
      </c>
      <c r="AQ328" s="43">
        <v>2204</v>
      </c>
      <c r="AR328" s="44">
        <v>55</v>
      </c>
      <c r="AS328" s="38">
        <v>3277437</v>
      </c>
      <c r="AT328" s="38">
        <v>1221021</v>
      </c>
      <c r="AU328" s="38">
        <v>2</v>
      </c>
      <c r="AY328" s="38" t="str">
        <f t="shared" si="44"/>
        <v>2021-W6</v>
      </c>
      <c r="AZ328" s="48">
        <f t="shared" si="45"/>
        <v>2</v>
      </c>
      <c r="BA328" s="48">
        <v>1176</v>
      </c>
      <c r="BB328" s="49">
        <v>214</v>
      </c>
      <c r="BC328" s="48">
        <v>194</v>
      </c>
      <c r="BD328" s="49">
        <v>5509</v>
      </c>
      <c r="BE328" s="48">
        <v>49</v>
      </c>
    </row>
    <row r="329" spans="1:78" x14ac:dyDescent="0.3">
      <c r="A329" s="37">
        <v>44237</v>
      </c>
      <c r="B329" s="38">
        <v>1496</v>
      </c>
      <c r="C329" s="38">
        <v>4</v>
      </c>
      <c r="D329" s="38">
        <v>167549</v>
      </c>
      <c r="E329" s="38">
        <v>17</v>
      </c>
      <c r="F329" s="38">
        <v>6034</v>
      </c>
      <c r="G329" s="48">
        <v>284</v>
      </c>
      <c r="I329" s="39">
        <v>10882</v>
      </c>
      <c r="J329" s="40">
        <v>1</v>
      </c>
      <c r="K329" s="41">
        <v>0</v>
      </c>
      <c r="L329" s="42">
        <v>56645</v>
      </c>
      <c r="M329" s="43">
        <v>46</v>
      </c>
      <c r="N329" s="44">
        <v>5</v>
      </c>
      <c r="O329" s="45">
        <v>67682</v>
      </c>
      <c r="P329" s="46">
        <v>885</v>
      </c>
      <c r="Q329" s="47">
        <v>87</v>
      </c>
      <c r="R329" s="42">
        <v>27727</v>
      </c>
      <c r="S329" s="43">
        <v>5102</v>
      </c>
      <c r="T329" s="44">
        <v>192</v>
      </c>
      <c r="U329" s="39">
        <v>5719</v>
      </c>
      <c r="V329" s="40">
        <v>0</v>
      </c>
      <c r="W329" s="41">
        <v>0</v>
      </c>
      <c r="X329" s="42">
        <v>30456</v>
      </c>
      <c r="Y329" s="43">
        <v>39</v>
      </c>
      <c r="Z329" s="44">
        <v>2</v>
      </c>
      <c r="AA329" s="45">
        <v>34350</v>
      </c>
      <c r="AB329" s="46">
        <v>615</v>
      </c>
      <c r="AC329" s="47">
        <v>67</v>
      </c>
      <c r="AD329" s="42">
        <v>13806</v>
      </c>
      <c r="AE329" s="43">
        <v>2894</v>
      </c>
      <c r="AF329" s="44">
        <v>134</v>
      </c>
      <c r="AG329" s="39">
        <v>5162</v>
      </c>
      <c r="AH329" s="40">
        <v>1</v>
      </c>
      <c r="AI329" s="41">
        <v>0</v>
      </c>
      <c r="AJ329" s="42">
        <v>26183</v>
      </c>
      <c r="AK329" s="43">
        <v>7</v>
      </c>
      <c r="AL329" s="44">
        <v>3</v>
      </c>
      <c r="AM329" s="45">
        <v>33319</v>
      </c>
      <c r="AN329" s="46">
        <v>270</v>
      </c>
      <c r="AO329" s="47">
        <v>20</v>
      </c>
      <c r="AP329" s="42">
        <v>13918</v>
      </c>
      <c r="AQ329" s="43">
        <v>2208</v>
      </c>
      <c r="AR329" s="44">
        <v>58</v>
      </c>
      <c r="AS329" s="38">
        <v>3300237</v>
      </c>
      <c r="AT329" s="38">
        <v>1249628</v>
      </c>
      <c r="AU329" s="38">
        <v>5</v>
      </c>
      <c r="AY329" s="38" t="str">
        <f t="shared" ref="AY329" si="46">_xlfn.CONCAT(YEAR(A329),"-W",_xlfn.ISOWEEKNUM(A329))</f>
        <v>2021-W6</v>
      </c>
      <c r="AZ329" s="48">
        <f t="shared" ref="AZ329" si="47">WEEKDAY(A329,2)</f>
        <v>3</v>
      </c>
      <c r="BA329" s="48">
        <v>1185</v>
      </c>
      <c r="BB329" s="49">
        <v>238</v>
      </c>
      <c r="BC329" s="48">
        <v>157</v>
      </c>
      <c r="BD329" s="49">
        <v>7156</v>
      </c>
      <c r="BE329" s="48">
        <v>53</v>
      </c>
    </row>
    <row r="330" spans="1:78" x14ac:dyDescent="0.3">
      <c r="A330" s="37">
        <v>44238</v>
      </c>
      <c r="B330" s="38">
        <v>1327</v>
      </c>
      <c r="C330" s="38">
        <v>8</v>
      </c>
      <c r="D330" s="38">
        <v>168872</v>
      </c>
      <c r="E330" s="38">
        <v>22</v>
      </c>
      <c r="F330" s="38">
        <v>6056</v>
      </c>
      <c r="G330" s="48">
        <v>281</v>
      </c>
      <c r="I330" s="39">
        <v>11081</v>
      </c>
      <c r="J330" s="40">
        <v>1</v>
      </c>
      <c r="K330" s="41">
        <v>0</v>
      </c>
      <c r="L330" s="42">
        <v>57042</v>
      </c>
      <c r="M330" s="43">
        <v>46</v>
      </c>
      <c r="N330" s="44">
        <v>5</v>
      </c>
      <c r="O330" s="45">
        <v>68231</v>
      </c>
      <c r="P330" s="46">
        <v>886</v>
      </c>
      <c r="Q330" s="47">
        <v>85</v>
      </c>
      <c r="R330" s="42">
        <v>27906</v>
      </c>
      <c r="S330" s="43">
        <v>5123</v>
      </c>
      <c r="T330" s="44">
        <v>191</v>
      </c>
      <c r="U330" s="39">
        <v>5821</v>
      </c>
      <c r="V330" s="40">
        <v>0</v>
      </c>
      <c r="W330" s="41">
        <v>0</v>
      </c>
      <c r="X330" s="42">
        <v>30652</v>
      </c>
      <c r="Y330" s="43">
        <v>39</v>
      </c>
      <c r="Z330" s="44">
        <v>2</v>
      </c>
      <c r="AA330" s="45">
        <v>34636</v>
      </c>
      <c r="AB330" s="46">
        <v>615</v>
      </c>
      <c r="AC330" s="47">
        <v>66</v>
      </c>
      <c r="AD330" s="42">
        <v>13889</v>
      </c>
      <c r="AE330" s="43">
        <v>2907</v>
      </c>
      <c r="AF330" s="44">
        <v>136</v>
      </c>
      <c r="AG330" s="39">
        <v>5259</v>
      </c>
      <c r="AH330" s="40">
        <v>1</v>
      </c>
      <c r="AI330" s="41">
        <v>0</v>
      </c>
      <c r="AJ330" s="42">
        <v>26384</v>
      </c>
      <c r="AK330" s="43">
        <v>7</v>
      </c>
      <c r="AL330" s="44">
        <v>3</v>
      </c>
      <c r="AM330" s="45">
        <v>33582</v>
      </c>
      <c r="AN330" s="46">
        <v>271</v>
      </c>
      <c r="AO330" s="47">
        <v>19</v>
      </c>
      <c r="AP330" s="42">
        <v>14014</v>
      </c>
      <c r="AQ330" s="43">
        <v>2216</v>
      </c>
      <c r="AR330" s="44">
        <v>55</v>
      </c>
      <c r="AS330" s="38">
        <v>3323323</v>
      </c>
      <c r="AT330" s="38">
        <v>1277421</v>
      </c>
      <c r="AU330" s="38">
        <v>5</v>
      </c>
      <c r="AY330" s="38" t="str">
        <f t="shared" ref="AY330" si="48">_xlfn.CONCAT(YEAR(A330),"-W",_xlfn.ISOWEEKNUM(A330))</f>
        <v>2021-W6</v>
      </c>
      <c r="AZ330" s="48">
        <f t="shared" ref="AZ330" si="49">WEEKDAY(A330,2)</f>
        <v>4</v>
      </c>
      <c r="BA330" s="48">
        <v>1194</v>
      </c>
      <c r="BB330" s="49">
        <v>220</v>
      </c>
      <c r="BC330" s="48">
        <v>164</v>
      </c>
      <c r="BD330" s="49">
        <v>9584</v>
      </c>
      <c r="BE330" s="48">
        <v>73</v>
      </c>
    </row>
    <row r="331" spans="1:78" x14ac:dyDescent="0.3">
      <c r="A331" s="37">
        <v>44239</v>
      </c>
      <c r="B331" s="38">
        <v>1410</v>
      </c>
      <c r="C331" s="38">
        <v>0</v>
      </c>
      <c r="D331" s="38">
        <v>170244</v>
      </c>
      <c r="E331" s="38">
        <v>21</v>
      </c>
      <c r="F331" s="38">
        <v>6067</v>
      </c>
      <c r="G331" s="48">
        <v>293</v>
      </c>
      <c r="I331" s="39">
        <v>11248</v>
      </c>
      <c r="J331" s="40">
        <v>1</v>
      </c>
      <c r="K331" s="41">
        <v>0</v>
      </c>
      <c r="L331" s="42">
        <v>57493</v>
      </c>
      <c r="M331" s="43">
        <v>46</v>
      </c>
      <c r="N331" s="44">
        <v>5</v>
      </c>
      <c r="O331" s="45">
        <v>68799</v>
      </c>
      <c r="P331" s="46">
        <v>890</v>
      </c>
      <c r="Q331" s="47">
        <v>88</v>
      </c>
      <c r="R331" s="42">
        <v>28097</v>
      </c>
      <c r="S331" s="43">
        <v>5140</v>
      </c>
      <c r="T331" s="44">
        <v>200</v>
      </c>
      <c r="U331" s="39">
        <v>5910</v>
      </c>
      <c r="V331" s="40">
        <v>0</v>
      </c>
      <c r="W331" s="41">
        <v>0</v>
      </c>
      <c r="X331" s="42">
        <v>30874</v>
      </c>
      <c r="Y331" s="43">
        <v>39</v>
      </c>
      <c r="Z331" s="44">
        <v>2</v>
      </c>
      <c r="AA331" s="45">
        <v>34929</v>
      </c>
      <c r="AB331" s="46">
        <v>618</v>
      </c>
      <c r="AC331" s="47">
        <v>68</v>
      </c>
      <c r="AD331" s="42">
        <v>13969</v>
      </c>
      <c r="AE331" s="43">
        <v>2918</v>
      </c>
      <c r="AF331" s="44">
        <v>144</v>
      </c>
      <c r="AG331" s="39">
        <v>5337</v>
      </c>
      <c r="AH331" s="40">
        <v>1</v>
      </c>
      <c r="AI331" s="41">
        <v>0</v>
      </c>
      <c r="AJ331" s="42">
        <v>26613</v>
      </c>
      <c r="AK331" s="43">
        <v>7</v>
      </c>
      <c r="AL331" s="44">
        <v>3</v>
      </c>
      <c r="AM331" s="45">
        <v>33857</v>
      </c>
      <c r="AN331" s="46">
        <v>272</v>
      </c>
      <c r="AO331" s="47">
        <v>20</v>
      </c>
      <c r="AP331" s="42">
        <v>14125</v>
      </c>
      <c r="AQ331" s="43">
        <v>2222</v>
      </c>
      <c r="AR331" s="44">
        <v>56</v>
      </c>
      <c r="AS331" s="38">
        <v>3346594</v>
      </c>
      <c r="AT331" s="38">
        <v>1301812</v>
      </c>
      <c r="AU331" s="38">
        <v>1</v>
      </c>
      <c r="AY331" s="38" t="str">
        <f t="shared" ref="AY331" si="50">_xlfn.CONCAT(YEAR(A331),"-W",_xlfn.ISOWEEKNUM(A331))</f>
        <v>2021-W6</v>
      </c>
      <c r="AZ331" s="48">
        <f t="shared" ref="AZ331" si="51">WEEKDAY(A331,2)</f>
        <v>5</v>
      </c>
      <c r="BA331" s="48">
        <v>1204</v>
      </c>
      <c r="BB331" s="49">
        <v>254</v>
      </c>
      <c r="BC331" s="48">
        <v>171</v>
      </c>
    </row>
    <row r="332" spans="1:78" x14ac:dyDescent="0.3">
      <c r="A332" s="37">
        <v>44240</v>
      </c>
      <c r="B332" s="38">
        <v>1222</v>
      </c>
      <c r="C332" s="38">
        <v>8</v>
      </c>
      <c r="D332" s="38">
        <v>171466</v>
      </c>
      <c r="E332" s="38">
        <v>26</v>
      </c>
      <c r="F332" s="38">
        <v>6103</v>
      </c>
      <c r="G332" s="48">
        <v>300</v>
      </c>
      <c r="I332" s="39">
        <v>11384</v>
      </c>
      <c r="J332" s="40">
        <v>1</v>
      </c>
      <c r="K332" s="41">
        <v>0</v>
      </c>
      <c r="L332" s="42">
        <v>57861</v>
      </c>
      <c r="M332" s="43">
        <v>46</v>
      </c>
      <c r="N332" s="44">
        <v>6</v>
      </c>
      <c r="O332" s="45">
        <v>69321</v>
      </c>
      <c r="P332" s="46">
        <v>893</v>
      </c>
      <c r="Q332" s="47">
        <v>91</v>
      </c>
      <c r="R332" s="42">
        <v>28290</v>
      </c>
      <c r="S332" s="43">
        <v>5163</v>
      </c>
      <c r="T332" s="44">
        <v>203</v>
      </c>
      <c r="U332" s="39">
        <v>5990</v>
      </c>
      <c r="V332" s="40">
        <v>0</v>
      </c>
      <c r="W332" s="41">
        <v>0</v>
      </c>
      <c r="X332" s="42">
        <v>31066</v>
      </c>
      <c r="Y332" s="43">
        <v>39</v>
      </c>
      <c r="Z332" s="44">
        <v>3</v>
      </c>
      <c r="AA332" s="45">
        <v>35195</v>
      </c>
      <c r="AB332" s="46">
        <v>621</v>
      </c>
      <c r="AC332" s="47">
        <v>68</v>
      </c>
      <c r="AD332" s="42">
        <v>14054</v>
      </c>
      <c r="AE332" s="43">
        <v>2929</v>
      </c>
      <c r="AF332" s="44">
        <v>141</v>
      </c>
      <c r="AG332" s="39">
        <v>5393</v>
      </c>
      <c r="AH332" s="40">
        <v>1</v>
      </c>
      <c r="AI332" s="41">
        <v>0</v>
      </c>
      <c r="AJ332" s="42">
        <v>26789</v>
      </c>
      <c r="AK332" s="43">
        <v>7</v>
      </c>
      <c r="AL332" s="44">
        <v>3</v>
      </c>
      <c r="AM332" s="45">
        <v>34113</v>
      </c>
      <c r="AN332" s="46">
        <v>272</v>
      </c>
      <c r="AO332" s="47">
        <v>23</v>
      </c>
      <c r="AP332" s="42">
        <v>14233</v>
      </c>
      <c r="AQ332" s="43">
        <v>2234</v>
      </c>
      <c r="AR332" s="44">
        <v>62</v>
      </c>
      <c r="AS332" s="38">
        <v>3367458</v>
      </c>
      <c r="AT332" s="38">
        <v>1326781</v>
      </c>
      <c r="AU332" s="38">
        <v>2</v>
      </c>
      <c r="AY332" s="38" t="str">
        <f t="shared" ref="AY332:AY335" si="52">_xlfn.CONCAT(YEAR(A332),"-W",_xlfn.ISOWEEKNUM(A332))</f>
        <v>2021-W6</v>
      </c>
      <c r="AZ332" s="48">
        <f t="shared" ref="AZ332:AZ335" si="53">WEEKDAY(A332,2)</f>
        <v>6</v>
      </c>
      <c r="BA332" s="48">
        <v>1211</v>
      </c>
      <c r="BB332" s="49">
        <v>248</v>
      </c>
      <c r="BC332" s="48">
        <v>136</v>
      </c>
      <c r="BD332" s="49">
        <v>6587</v>
      </c>
      <c r="BE332" s="48">
        <v>60</v>
      </c>
    </row>
    <row r="333" spans="1:78" ht="12.5" thickBot="1" x14ac:dyDescent="0.35">
      <c r="A333" s="37">
        <v>44241</v>
      </c>
      <c r="B333" s="51">
        <v>662</v>
      </c>
      <c r="C333" s="51">
        <v>2</v>
      </c>
      <c r="D333" s="51">
        <v>172128</v>
      </c>
      <c r="E333" s="51">
        <v>23</v>
      </c>
      <c r="F333" s="51">
        <v>6126</v>
      </c>
      <c r="G333" s="61">
        <v>301</v>
      </c>
      <c r="H333" s="134"/>
      <c r="I333" s="52">
        <v>11460</v>
      </c>
      <c r="J333" s="53">
        <v>1</v>
      </c>
      <c r="K333" s="54">
        <v>0</v>
      </c>
      <c r="L333" s="55">
        <v>58071</v>
      </c>
      <c r="M333" s="56">
        <v>46</v>
      </c>
      <c r="N333" s="57">
        <v>6</v>
      </c>
      <c r="O333" s="58">
        <v>69586</v>
      </c>
      <c r="P333" s="59">
        <v>898</v>
      </c>
      <c r="Q333" s="59">
        <v>88</v>
      </c>
      <c r="R333" s="66">
        <v>28400</v>
      </c>
      <c r="S333" s="56">
        <v>5181</v>
      </c>
      <c r="T333" s="57">
        <v>207</v>
      </c>
      <c r="U333" s="52">
        <v>6034</v>
      </c>
      <c r="V333" s="53">
        <v>0</v>
      </c>
      <c r="W333" s="54">
        <v>0</v>
      </c>
      <c r="X333" s="55">
        <v>31169</v>
      </c>
      <c r="Y333" s="56">
        <v>39</v>
      </c>
      <c r="Z333" s="57">
        <v>3</v>
      </c>
      <c r="AA333" s="58">
        <v>35346</v>
      </c>
      <c r="AB333" s="59">
        <v>624</v>
      </c>
      <c r="AC333" s="60">
        <v>64</v>
      </c>
      <c r="AD333" s="55">
        <v>14089</v>
      </c>
      <c r="AE333" s="56">
        <v>2941</v>
      </c>
      <c r="AF333" s="57">
        <v>140</v>
      </c>
      <c r="AG333" s="52">
        <v>5425</v>
      </c>
      <c r="AH333" s="53">
        <v>1</v>
      </c>
      <c r="AI333" s="54">
        <v>0</v>
      </c>
      <c r="AJ333" s="55">
        <v>26896</v>
      </c>
      <c r="AK333" s="56">
        <v>7</v>
      </c>
      <c r="AL333" s="57">
        <v>3</v>
      </c>
      <c r="AM333" s="58">
        <v>34227</v>
      </c>
      <c r="AN333" s="59">
        <v>274</v>
      </c>
      <c r="AO333" s="60">
        <v>24</v>
      </c>
      <c r="AP333" s="55">
        <v>14308</v>
      </c>
      <c r="AQ333" s="56">
        <v>2240</v>
      </c>
      <c r="AR333" s="57">
        <v>67</v>
      </c>
      <c r="AS333" s="51">
        <v>3379836</v>
      </c>
      <c r="AT333" s="51">
        <v>1334097</v>
      </c>
      <c r="AU333" s="51">
        <v>2</v>
      </c>
      <c r="AV333" s="51"/>
      <c r="AW333" s="51"/>
      <c r="AX333" s="51"/>
      <c r="AY333" s="51" t="str">
        <f t="shared" si="52"/>
        <v>2021-W6</v>
      </c>
      <c r="AZ333" s="61">
        <f t="shared" si="53"/>
        <v>7</v>
      </c>
      <c r="BA333" s="61">
        <v>1218</v>
      </c>
      <c r="BB333" s="134">
        <v>201</v>
      </c>
      <c r="BC333" s="48">
        <v>43</v>
      </c>
      <c r="BD333" s="49">
        <v>3171</v>
      </c>
      <c r="BE333" s="48">
        <v>33</v>
      </c>
      <c r="BI333" s="50">
        <f>(S333-S326)/(F333-F326)</f>
        <v>0.85064935064935066</v>
      </c>
      <c r="BJ333" s="38">
        <f>SUM(E327:E333)*1000000/10718565</f>
        <v>14.367594915923913</v>
      </c>
      <c r="BK333" s="50">
        <f>(D333-D326)/(AS333+AT333-AS326-AT326)</f>
        <v>2.8544316603986854E-2</v>
      </c>
      <c r="BL333" s="97">
        <f>(I333-I326)/(I333+L333+O333+R333-I326-L326-O326-R326)</f>
        <v>0.13365125947664466</v>
      </c>
      <c r="BM333" s="97">
        <f>(L333-L326)/(I333+L333+O333+R333-I326-L326-O326-R326)</f>
        <v>0.30630961115187089</v>
      </c>
      <c r="BN333" s="97">
        <f>(O333-O326)/(I333+L333+O333+R333-I326-L326-O326-R326)</f>
        <v>0.40853509415505013</v>
      </c>
      <c r="BO333" s="97">
        <f>(R333-R326)/(I333+L333+O333+R333-I326-L326-O326-R326)</f>
        <v>0.15150403521643432</v>
      </c>
      <c r="BP333" s="97">
        <f>AVERAGE(K327:K333)/AVERAGE(G327:G333)</f>
        <v>0</v>
      </c>
      <c r="BQ333" s="97">
        <f>AVERAGE(N327:N333)/AVERAGE(G327:G333)</f>
        <v>1.938369781312127E-2</v>
      </c>
      <c r="BR333" s="97">
        <f>AVERAGE(Q327:Q333)/AVERAGE(G327:G333)</f>
        <v>0.30666003976143136</v>
      </c>
      <c r="BS333" s="97">
        <f>AVERAGE(T327:T333)/AVERAGE(G327:G333)</f>
        <v>0.67395626242544726</v>
      </c>
      <c r="BT333" s="97">
        <f>(J333-J326)/(J333+M333+P333+S333-S326-P326-M326-J326)</f>
        <v>0</v>
      </c>
      <c r="BU333" s="97">
        <f>(M333-M326)/(J333+M333+P333+S333-S326-P326-M326-J326)</f>
        <v>0</v>
      </c>
      <c r="BV333" s="97">
        <f>(P333-P326)/(J333+M333+P333+S333-S326-P326-M326-J326)</f>
        <v>0.14935064935064934</v>
      </c>
      <c r="BW333" s="97">
        <f>(S333-S326)/(J333+M333+P333+S333-S326-P326-M326-J326)</f>
        <v>0.85064935064935066</v>
      </c>
      <c r="BX333" s="48">
        <f>SUM(BB327:BB333)</f>
        <v>1583</v>
      </c>
      <c r="BY333" s="38">
        <f>F333-F326</f>
        <v>154</v>
      </c>
      <c r="BZ333" s="50">
        <f>BY333/BX326</f>
        <v>0.11937984496124031</v>
      </c>
    </row>
    <row r="334" spans="1:78" x14ac:dyDescent="0.3">
      <c r="A334" s="93">
        <v>44242</v>
      </c>
      <c r="B334" s="62">
        <v>698</v>
      </c>
      <c r="C334" s="62">
        <v>11</v>
      </c>
      <c r="D334" s="62">
        <v>172824</v>
      </c>
      <c r="E334" s="62">
        <v>26</v>
      </c>
      <c r="F334" s="62">
        <v>6152</v>
      </c>
      <c r="G334" s="65">
        <v>299</v>
      </c>
      <c r="H334" s="99"/>
      <c r="I334" s="63">
        <v>11519</v>
      </c>
      <c r="J334" s="62">
        <v>1</v>
      </c>
      <c r="K334" s="64">
        <v>0</v>
      </c>
      <c r="L334" s="63">
        <v>58262</v>
      </c>
      <c r="M334" s="62">
        <v>46</v>
      </c>
      <c r="N334" s="64">
        <v>5</v>
      </c>
      <c r="O334" s="63">
        <v>69888</v>
      </c>
      <c r="P334" s="62">
        <v>901</v>
      </c>
      <c r="Q334" s="64">
        <v>88</v>
      </c>
      <c r="R334" s="63">
        <v>28535</v>
      </c>
      <c r="S334" s="62">
        <v>5204</v>
      </c>
      <c r="T334" s="64">
        <v>206</v>
      </c>
      <c r="U334" s="63">
        <v>6063</v>
      </c>
      <c r="V334" s="62">
        <v>0</v>
      </c>
      <c r="W334" s="64">
        <v>0</v>
      </c>
      <c r="X334" s="63">
        <v>31273</v>
      </c>
      <c r="Y334" s="62">
        <v>39</v>
      </c>
      <c r="Z334" s="64">
        <v>3</v>
      </c>
      <c r="AA334" s="63">
        <v>35497</v>
      </c>
      <c r="AB334" s="62">
        <v>626</v>
      </c>
      <c r="AC334" s="64">
        <v>62</v>
      </c>
      <c r="AD334" s="63">
        <v>14156</v>
      </c>
      <c r="AE334" s="62">
        <v>2956</v>
      </c>
      <c r="AF334" s="64">
        <v>136</v>
      </c>
      <c r="AG334" s="63">
        <v>5455</v>
      </c>
      <c r="AH334" s="62">
        <v>1</v>
      </c>
      <c r="AI334" s="64">
        <v>0</v>
      </c>
      <c r="AJ334" s="63">
        <v>26983</v>
      </c>
      <c r="AK334" s="62">
        <v>7</v>
      </c>
      <c r="AL334" s="64">
        <v>2</v>
      </c>
      <c r="AM334" s="63">
        <v>34379</v>
      </c>
      <c r="AN334" s="62">
        <v>275</v>
      </c>
      <c r="AO334" s="64">
        <v>26</v>
      </c>
      <c r="AP334" s="63">
        <v>14376</v>
      </c>
      <c r="AQ334" s="62">
        <v>2248</v>
      </c>
      <c r="AR334" s="64">
        <v>70</v>
      </c>
      <c r="AS334" s="62">
        <v>3389533</v>
      </c>
      <c r="AT334" s="62">
        <v>1337704</v>
      </c>
      <c r="AU334" s="62">
        <v>2</v>
      </c>
      <c r="AV334" s="62"/>
      <c r="AW334" s="62"/>
      <c r="AX334" s="62"/>
      <c r="AY334" s="62" t="str">
        <f t="shared" si="52"/>
        <v>2021-W7</v>
      </c>
      <c r="AZ334" s="65">
        <f t="shared" si="53"/>
        <v>1</v>
      </c>
      <c r="BA334" s="65">
        <v>1224</v>
      </c>
      <c r="BB334" s="99">
        <v>190</v>
      </c>
      <c r="BC334" s="65">
        <v>133</v>
      </c>
      <c r="BD334" s="65">
        <v>1401</v>
      </c>
      <c r="BE334" s="65">
        <v>20</v>
      </c>
      <c r="BF334" s="99"/>
      <c r="BG334" s="99"/>
      <c r="BH334" s="65"/>
      <c r="BI334" s="65"/>
      <c r="BJ334" s="65"/>
      <c r="BK334" s="65"/>
      <c r="BL334" s="65"/>
      <c r="BM334" s="65"/>
      <c r="BN334" s="65"/>
      <c r="BO334" s="65"/>
    </row>
    <row r="335" spans="1:78" x14ac:dyDescent="0.3">
      <c r="A335" s="37">
        <v>44243</v>
      </c>
      <c r="B335" s="38">
        <v>1121</v>
      </c>
      <c r="C335" s="38">
        <v>6</v>
      </c>
      <c r="D335" s="38">
        <v>173905</v>
      </c>
      <c r="E335" s="38">
        <v>29</v>
      </c>
      <c r="F335" s="38">
        <v>6181</v>
      </c>
      <c r="G335" s="48">
        <v>309</v>
      </c>
      <c r="I335" s="39">
        <v>11602</v>
      </c>
      <c r="J335" s="40">
        <v>1</v>
      </c>
      <c r="K335" s="41">
        <v>0</v>
      </c>
      <c r="L335" s="42">
        <v>58596</v>
      </c>
      <c r="M335" s="43">
        <v>46</v>
      </c>
      <c r="N335" s="44">
        <v>5</v>
      </c>
      <c r="O335" s="45">
        <v>70415</v>
      </c>
      <c r="P335" s="46">
        <v>906</v>
      </c>
      <c r="Q335" s="47">
        <v>90</v>
      </c>
      <c r="R335" s="42">
        <v>28689</v>
      </c>
      <c r="S335" s="43">
        <v>5228</v>
      </c>
      <c r="T335" s="44">
        <v>214</v>
      </c>
      <c r="U335" s="39">
        <v>6111</v>
      </c>
      <c r="V335" s="40">
        <v>0</v>
      </c>
      <c r="W335" s="41">
        <v>0</v>
      </c>
      <c r="X335" s="42">
        <v>31418</v>
      </c>
      <c r="Y335" s="43">
        <v>39</v>
      </c>
      <c r="Z335" s="44">
        <v>3</v>
      </c>
      <c r="AA335" s="45">
        <v>35765</v>
      </c>
      <c r="AB335" s="46">
        <v>631</v>
      </c>
      <c r="AC335" s="47">
        <v>63</v>
      </c>
      <c r="AD335" s="42">
        <v>14217</v>
      </c>
      <c r="AE335" s="43">
        <v>2970</v>
      </c>
      <c r="AF335" s="44">
        <v>140</v>
      </c>
      <c r="AG335" s="39">
        <v>5490</v>
      </c>
      <c r="AH335" s="40">
        <v>1</v>
      </c>
      <c r="AI335" s="41">
        <v>0</v>
      </c>
      <c r="AJ335" s="42">
        <v>27172</v>
      </c>
      <c r="AK335" s="43">
        <v>7</v>
      </c>
      <c r="AL335" s="44">
        <v>2</v>
      </c>
      <c r="AM335" s="45">
        <v>34638</v>
      </c>
      <c r="AN335" s="46">
        <v>275</v>
      </c>
      <c r="AO335" s="47">
        <v>27</v>
      </c>
      <c r="AP335" s="42">
        <v>14469</v>
      </c>
      <c r="AQ335" s="43">
        <v>2258</v>
      </c>
      <c r="AR335" s="44">
        <v>74</v>
      </c>
      <c r="AS335" s="38">
        <v>3411078</v>
      </c>
      <c r="AT335" s="38">
        <v>1356605</v>
      </c>
      <c r="AU335" s="38">
        <v>0</v>
      </c>
      <c r="AY335" s="38" t="str">
        <f t="shared" si="52"/>
        <v>2021-W7</v>
      </c>
      <c r="AZ335" s="48">
        <f t="shared" si="53"/>
        <v>2</v>
      </c>
      <c r="BA335" s="48">
        <v>1231</v>
      </c>
      <c r="BB335" s="49">
        <v>211</v>
      </c>
      <c r="BC335" s="48">
        <v>141</v>
      </c>
      <c r="BD335" s="49">
        <v>2021</v>
      </c>
      <c r="BE335" s="48">
        <v>12</v>
      </c>
    </row>
    <row r="336" spans="1:78" x14ac:dyDescent="0.3">
      <c r="A336" s="37">
        <v>44244</v>
      </c>
      <c r="B336" s="38">
        <v>755</v>
      </c>
      <c r="C336" s="38">
        <v>9</v>
      </c>
      <c r="D336" s="38">
        <v>174659</v>
      </c>
      <c r="E336" s="38">
        <v>13</v>
      </c>
      <c r="F336" s="38">
        <v>6194</v>
      </c>
      <c r="G336" s="48">
        <v>313</v>
      </c>
      <c r="I336" s="39">
        <v>11677</v>
      </c>
      <c r="J336" s="40">
        <v>1</v>
      </c>
      <c r="K336" s="41">
        <v>0</v>
      </c>
      <c r="L336" s="42">
        <v>58834</v>
      </c>
      <c r="M336" s="43">
        <v>46</v>
      </c>
      <c r="N336" s="44">
        <v>4</v>
      </c>
      <c r="O336" s="45">
        <v>70745</v>
      </c>
      <c r="P336" s="46">
        <v>908</v>
      </c>
      <c r="Q336" s="47">
        <v>93</v>
      </c>
      <c r="R336" s="42">
        <v>28799</v>
      </c>
      <c r="S336" s="43">
        <v>5239</v>
      </c>
      <c r="T336" s="44">
        <v>216</v>
      </c>
      <c r="U336" s="39">
        <v>6148</v>
      </c>
      <c r="V336" s="40">
        <v>0</v>
      </c>
      <c r="W336" s="41">
        <v>0</v>
      </c>
      <c r="X336" s="42">
        <v>31529</v>
      </c>
      <c r="Y336" s="43">
        <v>39</v>
      </c>
      <c r="Z336" s="44">
        <v>2</v>
      </c>
      <c r="AA336" s="45">
        <v>35937</v>
      </c>
      <c r="AB336" s="46">
        <v>633</v>
      </c>
      <c r="AC336" s="47">
        <v>67</v>
      </c>
      <c r="AD336" s="42">
        <v>14267</v>
      </c>
      <c r="AE336" s="43">
        <v>2977</v>
      </c>
      <c r="AF336" s="44">
        <v>144</v>
      </c>
      <c r="AG336" s="39">
        <v>5528</v>
      </c>
      <c r="AH336" s="40">
        <v>1</v>
      </c>
      <c r="AI336" s="41">
        <v>0</v>
      </c>
      <c r="AJ336" s="42">
        <v>27299</v>
      </c>
      <c r="AK336" s="43">
        <v>7</v>
      </c>
      <c r="AL336" s="44">
        <v>2</v>
      </c>
      <c r="AM336" s="45">
        <v>34796</v>
      </c>
      <c r="AN336" s="46">
        <v>275</v>
      </c>
      <c r="AO336" s="47">
        <v>26</v>
      </c>
      <c r="AP336" s="42">
        <v>14529</v>
      </c>
      <c r="AQ336" s="43">
        <v>2262</v>
      </c>
      <c r="AR336" s="44">
        <v>72</v>
      </c>
      <c r="AS336" s="38">
        <v>3424721</v>
      </c>
      <c r="AT336" s="38">
        <v>1368686</v>
      </c>
      <c r="AU336" s="38">
        <v>4</v>
      </c>
      <c r="AY336" s="38" t="str">
        <f t="shared" ref="AY336" si="54">_xlfn.CONCAT(YEAR(A336),"-W",_xlfn.ISOWEEKNUM(A336))</f>
        <v>2021-W7</v>
      </c>
      <c r="AZ336" s="48">
        <f t="shared" ref="AZ336" si="55">WEEKDAY(A336,2)</f>
        <v>3</v>
      </c>
      <c r="BA336" s="48">
        <v>1246</v>
      </c>
      <c r="BB336" s="49">
        <v>181</v>
      </c>
      <c r="BC336" s="48">
        <v>186</v>
      </c>
      <c r="BD336" s="49">
        <v>2055</v>
      </c>
      <c r="BE336" s="48">
        <v>9</v>
      </c>
    </row>
    <row r="337" spans="1:78" x14ac:dyDescent="0.3">
      <c r="A337" s="37">
        <v>44245</v>
      </c>
      <c r="B337" s="38">
        <v>1400</v>
      </c>
      <c r="C337" s="38">
        <v>10</v>
      </c>
      <c r="D337" s="38">
        <v>176059</v>
      </c>
      <c r="E337" s="38">
        <v>27</v>
      </c>
      <c r="F337" s="38">
        <v>6221</v>
      </c>
      <c r="G337" s="48">
        <v>320</v>
      </c>
      <c r="I337" s="39">
        <v>11806</v>
      </c>
      <c r="J337" s="40">
        <v>1</v>
      </c>
      <c r="K337" s="41">
        <v>0</v>
      </c>
      <c r="L337" s="42">
        <v>59237</v>
      </c>
      <c r="M337" s="43">
        <v>46</v>
      </c>
      <c r="N337" s="44">
        <v>3</v>
      </c>
      <c r="O337" s="45">
        <v>71353</v>
      </c>
      <c r="P337" s="46">
        <v>914</v>
      </c>
      <c r="Q337" s="47">
        <v>100</v>
      </c>
      <c r="R337" s="42">
        <v>29060</v>
      </c>
      <c r="S337" s="43">
        <v>5260</v>
      </c>
      <c r="T337" s="44">
        <v>217</v>
      </c>
      <c r="U337" s="39">
        <v>6220</v>
      </c>
      <c r="V337" s="40">
        <v>0</v>
      </c>
      <c r="W337" s="41">
        <v>0</v>
      </c>
      <c r="X337" s="42">
        <v>31733</v>
      </c>
      <c r="Y337" s="43">
        <v>39</v>
      </c>
      <c r="Z337" s="44">
        <v>1</v>
      </c>
      <c r="AA337" s="45">
        <v>36246</v>
      </c>
      <c r="AB337" s="46">
        <v>635</v>
      </c>
      <c r="AC337" s="47">
        <v>76</v>
      </c>
      <c r="AD337" s="42">
        <v>14375</v>
      </c>
      <c r="AE337" s="43">
        <v>2988</v>
      </c>
      <c r="AF337" s="44">
        <v>145</v>
      </c>
      <c r="AG337" s="39">
        <v>5585</v>
      </c>
      <c r="AH337" s="40">
        <v>1</v>
      </c>
      <c r="AI337" s="41">
        <v>0</v>
      </c>
      <c r="AJ337" s="42">
        <v>27498</v>
      </c>
      <c r="AK337" s="43">
        <v>7</v>
      </c>
      <c r="AL337" s="44">
        <v>2</v>
      </c>
      <c r="AM337" s="45">
        <v>35095</v>
      </c>
      <c r="AN337" s="46">
        <v>279</v>
      </c>
      <c r="AO337" s="47">
        <v>24</v>
      </c>
      <c r="AP337" s="42">
        <v>14682</v>
      </c>
      <c r="AQ337" s="43">
        <v>2272</v>
      </c>
      <c r="AR337" s="44">
        <v>72</v>
      </c>
      <c r="AS337" s="38">
        <v>3444687</v>
      </c>
      <c r="AT337" s="38">
        <v>1385729</v>
      </c>
      <c r="AU337" s="38">
        <v>2</v>
      </c>
      <c r="AY337" s="38" t="str">
        <f t="shared" ref="AY337" si="56">_xlfn.CONCAT(YEAR(A337),"-W",_xlfn.ISOWEEKNUM(A337))</f>
        <v>2021-W7</v>
      </c>
      <c r="AZ337" s="48">
        <f t="shared" ref="AZ337" si="57">WEEKDAY(A337,2)</f>
        <v>4</v>
      </c>
      <c r="BA337" s="48">
        <v>1256</v>
      </c>
      <c r="BB337" s="49">
        <v>277</v>
      </c>
      <c r="BC337" s="48">
        <v>212</v>
      </c>
      <c r="BD337" s="49">
        <v>2741</v>
      </c>
      <c r="BE337" s="48">
        <v>27</v>
      </c>
    </row>
    <row r="338" spans="1:78" x14ac:dyDescent="0.3">
      <c r="A338" s="37">
        <v>44246</v>
      </c>
      <c r="B338" s="38">
        <v>1460</v>
      </c>
      <c r="C338" s="38">
        <v>2</v>
      </c>
      <c r="D338" s="38">
        <v>177494</v>
      </c>
      <c r="E338" s="38">
        <v>28</v>
      </c>
      <c r="F338" s="38">
        <v>6249</v>
      </c>
      <c r="G338" s="48">
        <v>325</v>
      </c>
      <c r="I338" s="39">
        <v>11928</v>
      </c>
      <c r="J338" s="40">
        <v>1</v>
      </c>
      <c r="K338" s="41">
        <v>0</v>
      </c>
      <c r="L338" s="42">
        <v>59714</v>
      </c>
      <c r="M338" s="43">
        <v>46</v>
      </c>
      <c r="N338" s="44">
        <v>3</v>
      </c>
      <c r="O338" s="45">
        <v>71955</v>
      </c>
      <c r="P338" s="46">
        <v>919</v>
      </c>
      <c r="Q338" s="47">
        <v>102</v>
      </c>
      <c r="R338" s="42">
        <v>29291</v>
      </c>
      <c r="S338" s="43">
        <v>5283</v>
      </c>
      <c r="T338" s="44">
        <v>220</v>
      </c>
      <c r="U338" s="39">
        <v>6280</v>
      </c>
      <c r="V338" s="40">
        <v>0</v>
      </c>
      <c r="W338" s="41">
        <v>0</v>
      </c>
      <c r="X338" s="42">
        <v>31977</v>
      </c>
      <c r="Y338" s="43">
        <v>39</v>
      </c>
      <c r="Z338" s="44">
        <v>1</v>
      </c>
      <c r="AA338" s="45">
        <v>36533</v>
      </c>
      <c r="AB338" s="46">
        <v>639</v>
      </c>
      <c r="AC338" s="47">
        <v>77</v>
      </c>
      <c r="AD338" s="42">
        <v>14486</v>
      </c>
      <c r="AE338" s="43">
        <v>2998</v>
      </c>
      <c r="AF338" s="44">
        <v>142</v>
      </c>
      <c r="AG338" s="39">
        <v>5647</v>
      </c>
      <c r="AH338" s="40">
        <v>1</v>
      </c>
      <c r="AI338" s="41">
        <v>0</v>
      </c>
      <c r="AJ338" s="42">
        <v>27731</v>
      </c>
      <c r="AK338" s="43">
        <v>7</v>
      </c>
      <c r="AL338" s="44">
        <v>2</v>
      </c>
      <c r="AM338" s="45">
        <v>35410</v>
      </c>
      <c r="AN338" s="46">
        <v>280</v>
      </c>
      <c r="AO338" s="47">
        <v>25</v>
      </c>
      <c r="AP338" s="42">
        <v>14802</v>
      </c>
      <c r="AQ338" s="43">
        <v>2285</v>
      </c>
      <c r="AR338" s="44">
        <v>78</v>
      </c>
      <c r="AS338" s="38">
        <v>3467996</v>
      </c>
      <c r="AT338" s="38">
        <v>1408073</v>
      </c>
      <c r="AU338" s="38">
        <v>3</v>
      </c>
      <c r="AY338" s="38" t="str">
        <f t="shared" ref="AY338" si="58">_xlfn.CONCAT(YEAR(A338),"-W",_xlfn.ISOWEEKNUM(A338))</f>
        <v>2021-W7</v>
      </c>
      <c r="AZ338" s="48">
        <f t="shared" ref="AZ338" si="59">WEEKDAY(A338,2)</f>
        <v>5</v>
      </c>
      <c r="BA338" s="48">
        <v>1267</v>
      </c>
      <c r="BB338" s="49">
        <v>247</v>
      </c>
      <c r="BC338" s="48">
        <v>185</v>
      </c>
      <c r="BD338" s="49">
        <v>4402</v>
      </c>
      <c r="BE338" s="48">
        <v>45</v>
      </c>
    </row>
    <row r="339" spans="1:78" x14ac:dyDescent="0.3">
      <c r="A339" s="37">
        <v>44247</v>
      </c>
      <c r="B339" s="38">
        <v>1424</v>
      </c>
      <c r="C339" s="38">
        <v>2</v>
      </c>
      <c r="D339" s="38">
        <v>178918</v>
      </c>
      <c r="E339" s="38">
        <v>23</v>
      </c>
      <c r="F339" s="38">
        <v>6272</v>
      </c>
      <c r="G339" s="48">
        <v>325</v>
      </c>
      <c r="I339" s="39">
        <v>12071</v>
      </c>
      <c r="J339" s="40">
        <v>1</v>
      </c>
      <c r="K339" s="41">
        <v>0</v>
      </c>
      <c r="L339" s="42">
        <v>60153</v>
      </c>
      <c r="M339" s="43">
        <v>46</v>
      </c>
      <c r="N339" s="44">
        <v>3</v>
      </c>
      <c r="O339" s="45">
        <v>72585</v>
      </c>
      <c r="P339" s="46">
        <v>922</v>
      </c>
      <c r="Q339" s="47">
        <v>101</v>
      </c>
      <c r="R339" s="42">
        <v>29500</v>
      </c>
      <c r="S339" s="43">
        <v>5303</v>
      </c>
      <c r="T339" s="44">
        <v>221</v>
      </c>
      <c r="U339" s="39">
        <v>6358</v>
      </c>
      <c r="V339" s="40">
        <v>0</v>
      </c>
      <c r="W339" s="41">
        <v>0</v>
      </c>
      <c r="X339" s="42">
        <v>32194</v>
      </c>
      <c r="Y339" s="43">
        <v>39</v>
      </c>
      <c r="Z339" s="44">
        <v>1</v>
      </c>
      <c r="AA339" s="45">
        <v>36873</v>
      </c>
      <c r="AB339" s="46">
        <v>641</v>
      </c>
      <c r="AC339" s="47">
        <v>79</v>
      </c>
      <c r="AD339" s="42">
        <v>14581</v>
      </c>
      <c r="AE339" s="43">
        <v>3013</v>
      </c>
      <c r="AF339" s="44">
        <v>140</v>
      </c>
      <c r="AG339" s="39">
        <v>5712</v>
      </c>
      <c r="AH339" s="40">
        <v>1</v>
      </c>
      <c r="AI339" s="41">
        <v>0</v>
      </c>
      <c r="AJ339" s="42">
        <v>27953</v>
      </c>
      <c r="AK339" s="43">
        <v>7</v>
      </c>
      <c r="AL339" s="44">
        <v>2</v>
      </c>
      <c r="AM339" s="45">
        <v>35700</v>
      </c>
      <c r="AN339" s="46">
        <v>281</v>
      </c>
      <c r="AO339" s="47">
        <v>22</v>
      </c>
      <c r="AP339" s="42">
        <v>14916</v>
      </c>
      <c r="AQ339" s="43">
        <v>2290</v>
      </c>
      <c r="AR339" s="44">
        <v>81</v>
      </c>
      <c r="AS339" s="38">
        <v>3488888</v>
      </c>
      <c r="AT339" s="38">
        <v>1430491</v>
      </c>
      <c r="AU339" s="38">
        <v>0</v>
      </c>
      <c r="AY339" s="38" t="str">
        <f t="shared" ref="AY339" si="60">_xlfn.CONCAT(YEAR(A339),"-W",_xlfn.ISOWEEKNUM(A339))</f>
        <v>2021-W7</v>
      </c>
      <c r="AZ339" s="48">
        <f t="shared" ref="AZ339" si="61">WEEKDAY(A339,2)</f>
        <v>6</v>
      </c>
      <c r="BA339" s="48">
        <v>1270</v>
      </c>
      <c r="BB339" s="49">
        <v>259</v>
      </c>
      <c r="BC339" s="48">
        <v>146</v>
      </c>
      <c r="BD339" s="49">
        <v>5024</v>
      </c>
      <c r="BE339" s="48">
        <v>82</v>
      </c>
    </row>
    <row r="340" spans="1:78" ht="12.5" thickBot="1" x14ac:dyDescent="0.35">
      <c r="A340" s="37">
        <v>44248</v>
      </c>
      <c r="B340" s="38">
        <v>884</v>
      </c>
      <c r="C340" s="38">
        <v>7</v>
      </c>
      <c r="D340" s="38">
        <v>179802</v>
      </c>
      <c r="E340" s="38">
        <v>25</v>
      </c>
      <c r="F340" s="38">
        <v>6297</v>
      </c>
      <c r="G340" s="48">
        <v>325</v>
      </c>
      <c r="I340" s="39">
        <v>12148</v>
      </c>
      <c r="J340" s="40">
        <v>1</v>
      </c>
      <c r="K340" s="41">
        <v>1</v>
      </c>
      <c r="L340" s="42">
        <v>60441</v>
      </c>
      <c r="M340" s="43">
        <v>46</v>
      </c>
      <c r="N340" s="44">
        <v>3</v>
      </c>
      <c r="O340" s="45">
        <v>72929</v>
      </c>
      <c r="P340" s="46">
        <v>922</v>
      </c>
      <c r="Q340" s="47">
        <v>109</v>
      </c>
      <c r="R340" s="42">
        <v>29676</v>
      </c>
      <c r="S340" s="43">
        <v>5328</v>
      </c>
      <c r="T340" s="44">
        <v>213</v>
      </c>
      <c r="U340" s="39">
        <v>6397</v>
      </c>
      <c r="V340" s="40">
        <v>0</v>
      </c>
      <c r="W340" s="41">
        <v>1</v>
      </c>
      <c r="X340" s="42">
        <v>32335</v>
      </c>
      <c r="Y340" s="43">
        <v>39</v>
      </c>
      <c r="Z340" s="44">
        <v>1</v>
      </c>
      <c r="AA340" s="45">
        <v>37051</v>
      </c>
      <c r="AB340" s="46">
        <v>641</v>
      </c>
      <c r="AC340" s="47">
        <v>84</v>
      </c>
      <c r="AD340" s="42">
        <v>14658</v>
      </c>
      <c r="AE340" s="43">
        <v>3027</v>
      </c>
      <c r="AF340" s="44">
        <v>136</v>
      </c>
      <c r="AG340" s="39">
        <v>5750</v>
      </c>
      <c r="AH340" s="40">
        <v>1</v>
      </c>
      <c r="AI340" s="41">
        <v>0</v>
      </c>
      <c r="AJ340" s="42">
        <v>28100</v>
      </c>
      <c r="AK340" s="43">
        <v>7</v>
      </c>
      <c r="AL340" s="44">
        <v>2</v>
      </c>
      <c r="AM340" s="45">
        <v>35866</v>
      </c>
      <c r="AN340" s="46">
        <v>281</v>
      </c>
      <c r="AO340" s="47">
        <v>25</v>
      </c>
      <c r="AP340" s="42">
        <v>15015</v>
      </c>
      <c r="AQ340" s="43">
        <v>2301</v>
      </c>
      <c r="AR340" s="44">
        <v>77</v>
      </c>
      <c r="AS340" s="38">
        <v>3503604</v>
      </c>
      <c r="AT340" s="38">
        <v>1438914</v>
      </c>
      <c r="AU340" s="38">
        <v>0</v>
      </c>
      <c r="AY340" s="38" t="str">
        <f t="shared" ref="AY340:AY342" si="62">_xlfn.CONCAT(YEAR(A340),"-W",_xlfn.ISOWEEKNUM(A340))</f>
        <v>2021-W7</v>
      </c>
      <c r="AZ340" s="48">
        <f t="shared" ref="AZ340:AZ342" si="63">WEEKDAY(A340,2)</f>
        <v>7</v>
      </c>
      <c r="BA340" s="48">
        <v>1276</v>
      </c>
      <c r="BB340" s="49">
        <v>264</v>
      </c>
      <c r="BC340" s="48">
        <v>75</v>
      </c>
      <c r="BD340" s="49">
        <v>3800</v>
      </c>
      <c r="BE340" s="48">
        <v>31</v>
      </c>
      <c r="BI340" s="50">
        <f>(S340-S333)/(F340-F333)</f>
        <v>0.85964912280701755</v>
      </c>
      <c r="BJ340" s="38">
        <f>SUM(E334:E340)*1000000/10718565</f>
        <v>15.953628120928501</v>
      </c>
      <c r="BK340" s="50">
        <f>(D340-D333)/(AS340+AT340-AS333-AT333)</f>
        <v>3.3571756676947305E-2</v>
      </c>
      <c r="BL340" s="97">
        <f>(I340-I333)/(I340+L340+O340+R340-I333-L333-O333-R333)</f>
        <v>8.961834049759021E-2</v>
      </c>
      <c r="BM340" s="97">
        <f>(L340-L333)/(I340+L340+O340+R340-I333-L333-O333-R333)</f>
        <v>0.30871434153966393</v>
      </c>
      <c r="BN340" s="97">
        <f>(O340-O333)/(I340+L340+O340+R340-I333-L333-O333-R333)</f>
        <v>0.43545655855151755</v>
      </c>
      <c r="BO340" s="97">
        <f>(R340-R333)/(I340+L340+O340+R340-I333-L333-O333-R333)</f>
        <v>0.16621075941122834</v>
      </c>
      <c r="BP340" s="97">
        <f>AVERAGE(K334:K340)/AVERAGE(G334:G340)</f>
        <v>4.512635379061372E-4</v>
      </c>
      <c r="BQ340" s="97">
        <f>AVERAGE(N334:N340)/AVERAGE(G334:G340)</f>
        <v>1.1732851985559567E-2</v>
      </c>
      <c r="BR340" s="97">
        <f>AVERAGE(Q334:Q340)/AVERAGE(G334:G340)</f>
        <v>0.30821299638989169</v>
      </c>
      <c r="BS340" s="97">
        <f>AVERAGE(T334:T340)/AVERAGE(G334:G340)</f>
        <v>0.68005415162454874</v>
      </c>
      <c r="BT340" s="97">
        <f>(J340-J333)/(J340+M340+P340+S340-S333-P333-M333-J333)</f>
        <v>0</v>
      </c>
      <c r="BU340" s="97">
        <f>(M340-M333)/(J340+M340+P340+S340-S333-P333-M333-J333)</f>
        <v>0</v>
      </c>
      <c r="BV340" s="97">
        <f>(P340-P333)/(J340+M340+P340+S340-S333-P333-M333-J333)</f>
        <v>0.14035087719298245</v>
      </c>
      <c r="BW340" s="97">
        <f>(S340-S333)/(J340+M340+P340+S340-S333-P333-M333-J333)</f>
        <v>0.85964912280701755</v>
      </c>
      <c r="BX340" s="48">
        <f>SUM(BB334:BB340)</f>
        <v>1629</v>
      </c>
      <c r="BY340" s="38">
        <f>F340-F333</f>
        <v>171</v>
      </c>
      <c r="BZ340" s="50">
        <f>BY340/BX333</f>
        <v>0.1080227416298168</v>
      </c>
    </row>
    <row r="341" spans="1:78" x14ac:dyDescent="0.3">
      <c r="A341" s="93">
        <v>44249</v>
      </c>
      <c r="B341" s="62">
        <v>880</v>
      </c>
      <c r="C341" s="62">
        <v>11</v>
      </c>
      <c r="D341" s="62">
        <v>180672</v>
      </c>
      <c r="E341" s="62">
        <v>24</v>
      </c>
      <c r="F341" s="62">
        <v>6321</v>
      </c>
      <c r="G341" s="65">
        <v>346</v>
      </c>
      <c r="H341" s="99"/>
      <c r="I341" s="63">
        <v>12204</v>
      </c>
      <c r="J341" s="62">
        <v>1</v>
      </c>
      <c r="K341" s="64">
        <v>1</v>
      </c>
      <c r="L341" s="63">
        <v>60744</v>
      </c>
      <c r="M341" s="62">
        <v>46</v>
      </c>
      <c r="N341" s="64">
        <v>4</v>
      </c>
      <c r="O341" s="63">
        <v>73303</v>
      </c>
      <c r="P341" s="62">
        <v>925</v>
      </c>
      <c r="Q341" s="64">
        <v>125</v>
      </c>
      <c r="R341" s="63">
        <v>29813</v>
      </c>
      <c r="S341" s="62">
        <v>5349</v>
      </c>
      <c r="T341" s="64">
        <v>216</v>
      </c>
      <c r="U341" s="63">
        <v>6428</v>
      </c>
      <c r="V341" s="62">
        <v>0</v>
      </c>
      <c r="W341" s="64">
        <v>1</v>
      </c>
      <c r="X341" s="63">
        <v>32504</v>
      </c>
      <c r="Y341" s="62">
        <v>39</v>
      </c>
      <c r="Z341" s="64">
        <v>2</v>
      </c>
      <c r="AA341" s="63">
        <v>37258</v>
      </c>
      <c r="AB341" s="62">
        <v>644</v>
      </c>
      <c r="AC341" s="64">
        <v>94</v>
      </c>
      <c r="AD341" s="63">
        <v>14725</v>
      </c>
      <c r="AE341" s="62">
        <v>3041</v>
      </c>
      <c r="AF341" s="64">
        <v>137</v>
      </c>
      <c r="AG341" s="63">
        <v>5775</v>
      </c>
      <c r="AH341" s="62">
        <v>1</v>
      </c>
      <c r="AI341" s="64">
        <v>0</v>
      </c>
      <c r="AJ341" s="63">
        <v>28234</v>
      </c>
      <c r="AK341" s="62">
        <v>7</v>
      </c>
      <c r="AL341" s="64">
        <v>2</v>
      </c>
      <c r="AM341" s="63">
        <v>36033</v>
      </c>
      <c r="AN341" s="62">
        <v>281</v>
      </c>
      <c r="AO341" s="64">
        <v>31</v>
      </c>
      <c r="AP341" s="63">
        <v>15085</v>
      </c>
      <c r="AQ341" s="62">
        <v>2308</v>
      </c>
      <c r="AR341" s="64">
        <v>79</v>
      </c>
      <c r="AS341" s="62">
        <v>3513801</v>
      </c>
      <c r="AT341" s="62">
        <v>1444327</v>
      </c>
      <c r="AU341" s="62">
        <v>2</v>
      </c>
      <c r="AV341" s="62"/>
      <c r="AW341" s="62"/>
      <c r="AX341" s="62"/>
      <c r="AY341" s="62" t="str">
        <f t="shared" si="62"/>
        <v>2021-W8</v>
      </c>
      <c r="AZ341" s="65">
        <f t="shared" si="63"/>
        <v>1</v>
      </c>
      <c r="BA341" s="65">
        <v>1280</v>
      </c>
      <c r="BB341" s="99">
        <v>299</v>
      </c>
      <c r="BC341" s="65">
        <v>176</v>
      </c>
      <c r="BD341" s="65">
        <v>2182</v>
      </c>
      <c r="BE341" s="65">
        <v>24</v>
      </c>
      <c r="BF341" s="99"/>
      <c r="BG341" s="99"/>
      <c r="BH341" s="65"/>
      <c r="BI341" s="65"/>
      <c r="BJ341" s="65"/>
      <c r="BK341" s="65"/>
      <c r="BL341" s="65"/>
      <c r="BM341" s="65"/>
      <c r="BN341" s="65"/>
      <c r="BO341" s="65"/>
    </row>
    <row r="342" spans="1:78" x14ac:dyDescent="0.3">
      <c r="A342" s="37">
        <v>44250</v>
      </c>
      <c r="B342" s="38">
        <v>2147</v>
      </c>
      <c r="C342" s="38">
        <v>16</v>
      </c>
      <c r="D342" s="38">
        <v>182783</v>
      </c>
      <c r="E342" s="38">
        <v>22</v>
      </c>
      <c r="F342" s="38">
        <v>6343</v>
      </c>
      <c r="G342" s="48">
        <v>357</v>
      </c>
      <c r="I342" s="39">
        <v>12345</v>
      </c>
      <c r="J342" s="40">
        <v>1</v>
      </c>
      <c r="K342" s="41">
        <v>1</v>
      </c>
      <c r="L342" s="42">
        <v>61390</v>
      </c>
      <c r="M342" s="43">
        <v>46</v>
      </c>
      <c r="N342" s="44">
        <v>4</v>
      </c>
      <c r="O342" s="45">
        <v>74270</v>
      </c>
      <c r="P342" s="46">
        <v>928</v>
      </c>
      <c r="Q342" s="47">
        <v>124</v>
      </c>
      <c r="R342" s="42">
        <v>30168</v>
      </c>
      <c r="S342" s="43">
        <v>5368</v>
      </c>
      <c r="T342" s="44">
        <v>228</v>
      </c>
      <c r="U342" s="39">
        <v>6500</v>
      </c>
      <c r="V342" s="40">
        <v>0</v>
      </c>
      <c r="W342" s="41">
        <v>1</v>
      </c>
      <c r="X342" s="42">
        <v>32871</v>
      </c>
      <c r="Y342" s="43">
        <v>39</v>
      </c>
      <c r="Z342" s="44">
        <v>2</v>
      </c>
      <c r="AA342" s="45">
        <v>37766</v>
      </c>
      <c r="AB342" s="46">
        <v>646</v>
      </c>
      <c r="AC342" s="47">
        <v>93</v>
      </c>
      <c r="AD342" s="42">
        <v>14883</v>
      </c>
      <c r="AE342" s="43">
        <v>3048</v>
      </c>
      <c r="AF342" s="44">
        <v>148</v>
      </c>
      <c r="AG342" s="39">
        <v>5844</v>
      </c>
      <c r="AH342" s="40">
        <v>1</v>
      </c>
      <c r="AI342" s="41">
        <v>0</v>
      </c>
      <c r="AJ342" s="42">
        <v>28513</v>
      </c>
      <c r="AK342" s="43">
        <v>7</v>
      </c>
      <c r="AL342" s="44">
        <v>2</v>
      </c>
      <c r="AM342" s="45">
        <v>36492</v>
      </c>
      <c r="AN342" s="46">
        <v>282</v>
      </c>
      <c r="AO342" s="47">
        <v>31</v>
      </c>
      <c r="AP342" s="42">
        <v>15282</v>
      </c>
      <c r="AQ342" s="43">
        <v>2320</v>
      </c>
      <c r="AR342" s="44">
        <v>80</v>
      </c>
      <c r="AS342" s="38">
        <v>3538932</v>
      </c>
      <c r="AT342" s="38">
        <v>1474739</v>
      </c>
      <c r="AU342" s="38">
        <v>1</v>
      </c>
      <c r="AY342" s="38" t="str">
        <f t="shared" si="62"/>
        <v>2021-W8</v>
      </c>
      <c r="AZ342" s="48">
        <f t="shared" si="63"/>
        <v>2</v>
      </c>
      <c r="BA342" s="48">
        <v>1291</v>
      </c>
      <c r="BB342" s="49">
        <v>304</v>
      </c>
      <c r="BC342" s="48">
        <v>216</v>
      </c>
      <c r="BD342" s="49">
        <v>6934</v>
      </c>
      <c r="BE342" s="48">
        <v>103</v>
      </c>
    </row>
    <row r="343" spans="1:78" x14ac:dyDescent="0.3">
      <c r="A343" s="37">
        <v>44251</v>
      </c>
      <c r="B343" s="38">
        <v>1913</v>
      </c>
      <c r="C343" s="38">
        <v>5</v>
      </c>
      <c r="D343" s="38">
        <v>184686</v>
      </c>
      <c r="E343" s="38">
        <v>28</v>
      </c>
      <c r="F343" s="38">
        <v>6371</v>
      </c>
      <c r="G343" s="48">
        <v>357</v>
      </c>
      <c r="I343" s="39">
        <v>12530</v>
      </c>
      <c r="J343" s="40">
        <v>1</v>
      </c>
      <c r="K343" s="41">
        <v>1</v>
      </c>
      <c r="L343" s="42">
        <v>61998</v>
      </c>
      <c r="M343" s="43">
        <v>46</v>
      </c>
      <c r="N343" s="44">
        <v>5</v>
      </c>
      <c r="O343" s="45">
        <v>75074</v>
      </c>
      <c r="P343" s="46">
        <v>931</v>
      </c>
      <c r="Q343" s="47">
        <v>125</v>
      </c>
      <c r="R343" s="42">
        <v>30472</v>
      </c>
      <c r="S343" s="43">
        <v>5393</v>
      </c>
      <c r="T343" s="44">
        <v>226</v>
      </c>
      <c r="U343" s="39">
        <v>6606</v>
      </c>
      <c r="V343" s="40">
        <v>0</v>
      </c>
      <c r="W343" s="41">
        <v>1</v>
      </c>
      <c r="X343" s="42">
        <v>33185</v>
      </c>
      <c r="Y343" s="43">
        <v>39</v>
      </c>
      <c r="Z343" s="44">
        <v>3</v>
      </c>
      <c r="AA343" s="45">
        <v>38189</v>
      </c>
      <c r="AB343" s="46">
        <v>649</v>
      </c>
      <c r="AC343" s="47">
        <v>95</v>
      </c>
      <c r="AD343" s="42">
        <v>15015</v>
      </c>
      <c r="AE343" s="43">
        <v>3061</v>
      </c>
      <c r="AF343" s="44">
        <v>151</v>
      </c>
      <c r="AG343" s="39">
        <v>5923</v>
      </c>
      <c r="AH343" s="40">
        <v>1</v>
      </c>
      <c r="AI343" s="41">
        <v>0</v>
      </c>
      <c r="AJ343" s="42">
        <v>28807</v>
      </c>
      <c r="AK343" s="43">
        <v>7</v>
      </c>
      <c r="AL343" s="44">
        <v>2</v>
      </c>
      <c r="AM343" s="45">
        <v>36873</v>
      </c>
      <c r="AN343" s="46">
        <v>282</v>
      </c>
      <c r="AO343" s="47">
        <v>30</v>
      </c>
      <c r="AP343" s="42">
        <v>15454</v>
      </c>
      <c r="AQ343" s="43">
        <v>2332</v>
      </c>
      <c r="AR343" s="44">
        <v>75</v>
      </c>
      <c r="AS343" s="38">
        <v>3561455</v>
      </c>
      <c r="AT343" s="38">
        <v>1501431</v>
      </c>
      <c r="AU343" s="38">
        <v>4</v>
      </c>
      <c r="AY343" s="38" t="str">
        <f t="shared" ref="AY343" si="64">_xlfn.CONCAT(YEAR(A343),"-W",_xlfn.ISOWEEKNUM(A343))</f>
        <v>2021-W8</v>
      </c>
      <c r="AZ343" s="48">
        <f t="shared" ref="AZ343" si="65">WEEKDAY(A343,2)</f>
        <v>3</v>
      </c>
      <c r="BA343" s="48">
        <v>1299</v>
      </c>
      <c r="BB343" s="49">
        <v>292</v>
      </c>
      <c r="BC343" s="48">
        <v>265</v>
      </c>
    </row>
    <row r="344" spans="1:78" x14ac:dyDescent="0.3">
      <c r="A344" s="37">
        <v>44252</v>
      </c>
      <c r="B344" s="38">
        <v>1784</v>
      </c>
      <c r="C344" s="38">
        <v>10</v>
      </c>
      <c r="D344" s="38">
        <v>186469</v>
      </c>
      <c r="E344" s="38">
        <v>39</v>
      </c>
      <c r="F344" s="38">
        <v>6410</v>
      </c>
      <c r="G344" s="48">
        <v>367</v>
      </c>
      <c r="I344" s="39">
        <v>12714</v>
      </c>
      <c r="J344" s="40">
        <v>1</v>
      </c>
      <c r="K344" s="41">
        <v>1</v>
      </c>
      <c r="L344" s="42">
        <v>62576</v>
      </c>
      <c r="M344" s="43">
        <v>46</v>
      </c>
      <c r="N344" s="44">
        <v>5</v>
      </c>
      <c r="O344" s="45">
        <v>75834</v>
      </c>
      <c r="P344" s="46">
        <v>937</v>
      </c>
      <c r="Q344" s="47">
        <v>129</v>
      </c>
      <c r="R344" s="42">
        <v>30728</v>
      </c>
      <c r="S344" s="43">
        <v>5426</v>
      </c>
      <c r="T344" s="44">
        <v>232</v>
      </c>
      <c r="U344" s="39">
        <v>6705</v>
      </c>
      <c r="V344" s="40">
        <v>0</v>
      </c>
      <c r="W344" s="41">
        <v>1</v>
      </c>
      <c r="X344" s="42">
        <v>33474</v>
      </c>
      <c r="Y344" s="43">
        <v>39</v>
      </c>
      <c r="Z344" s="44">
        <v>4</v>
      </c>
      <c r="AA344" s="45">
        <v>38565</v>
      </c>
      <c r="AB344" s="46">
        <v>653</v>
      </c>
      <c r="AC344" s="47">
        <v>96</v>
      </c>
      <c r="AD344" s="42">
        <v>15146</v>
      </c>
      <c r="AE344" s="43">
        <v>3081</v>
      </c>
      <c r="AF344" s="44">
        <v>157</v>
      </c>
      <c r="AG344" s="39">
        <v>6008</v>
      </c>
      <c r="AH344" s="40">
        <v>1</v>
      </c>
      <c r="AI344" s="41">
        <v>0</v>
      </c>
      <c r="AJ344" s="42">
        <v>29096</v>
      </c>
      <c r="AK344" s="43">
        <v>7</v>
      </c>
      <c r="AL344" s="44">
        <v>1</v>
      </c>
      <c r="AM344" s="45">
        <v>37256</v>
      </c>
      <c r="AN344" s="46">
        <v>284</v>
      </c>
      <c r="AO344" s="47">
        <v>33</v>
      </c>
      <c r="AP344" s="42">
        <v>15579</v>
      </c>
      <c r="AQ344" s="43">
        <v>2345</v>
      </c>
      <c r="AR344" s="44">
        <v>75</v>
      </c>
      <c r="AS344" s="38">
        <v>3584647</v>
      </c>
      <c r="AT344" s="38">
        <v>1528486</v>
      </c>
      <c r="AU344" s="38">
        <v>3</v>
      </c>
      <c r="AY344" s="38" t="str">
        <f t="shared" ref="AY344" si="66">_xlfn.CONCAT(YEAR(A344),"-W",_xlfn.ISOWEEKNUM(A344))</f>
        <v>2021-W8</v>
      </c>
      <c r="AZ344" s="48">
        <f t="shared" ref="AZ344" si="67">WEEKDAY(A344,2)</f>
        <v>4</v>
      </c>
      <c r="BA344" s="48">
        <v>1315</v>
      </c>
      <c r="BB344" s="49">
        <v>302</v>
      </c>
      <c r="BC344" s="48">
        <v>231</v>
      </c>
    </row>
    <row r="345" spans="1:78" x14ac:dyDescent="0.3">
      <c r="A345" s="37">
        <v>44253</v>
      </c>
      <c r="B345" s="38">
        <v>1790</v>
      </c>
      <c r="C345" s="38">
        <v>6</v>
      </c>
      <c r="D345" s="38">
        <v>188201</v>
      </c>
      <c r="E345" s="38">
        <v>29</v>
      </c>
      <c r="F345" s="38">
        <v>6439</v>
      </c>
      <c r="G345" s="48">
        <v>371</v>
      </c>
      <c r="I345" s="39">
        <v>12872</v>
      </c>
      <c r="J345" s="40">
        <v>1</v>
      </c>
      <c r="K345" s="41">
        <v>1</v>
      </c>
      <c r="L345" s="42">
        <v>63109</v>
      </c>
      <c r="M345" s="43">
        <v>46</v>
      </c>
      <c r="N345" s="44">
        <v>7</v>
      </c>
      <c r="O345" s="45">
        <v>76602</v>
      </c>
      <c r="P345" s="46">
        <v>939</v>
      </c>
      <c r="Q345" s="47">
        <v>129</v>
      </c>
      <c r="R345" s="42">
        <v>30992</v>
      </c>
      <c r="S345" s="43">
        <v>5453</v>
      </c>
      <c r="T345" s="44">
        <v>234</v>
      </c>
      <c r="U345" s="39">
        <v>6793</v>
      </c>
      <c r="V345" s="40">
        <v>0</v>
      </c>
      <c r="W345" s="41">
        <v>1</v>
      </c>
      <c r="X345" s="42">
        <v>33736</v>
      </c>
      <c r="Y345" s="43">
        <v>39</v>
      </c>
      <c r="Z345" s="44">
        <v>5</v>
      </c>
      <c r="AA345" s="45">
        <v>38963</v>
      </c>
      <c r="AB345" s="46">
        <v>655</v>
      </c>
      <c r="AC345" s="47">
        <v>96</v>
      </c>
      <c r="AD345" s="42">
        <v>15270</v>
      </c>
      <c r="AE345" s="43">
        <v>3093</v>
      </c>
      <c r="AF345" s="44">
        <v>163</v>
      </c>
      <c r="AG345" s="39">
        <v>6078</v>
      </c>
      <c r="AH345" s="40">
        <v>1</v>
      </c>
      <c r="AI345" s="41">
        <v>0</v>
      </c>
      <c r="AJ345" s="42">
        <v>29367</v>
      </c>
      <c r="AK345" s="43">
        <v>7</v>
      </c>
      <c r="AL345" s="44">
        <v>2</v>
      </c>
      <c r="AM345" s="45">
        <v>37626</v>
      </c>
      <c r="AN345" s="46">
        <v>284</v>
      </c>
      <c r="AO345" s="47">
        <v>33</v>
      </c>
      <c r="AP345" s="42">
        <v>15719</v>
      </c>
      <c r="AQ345" s="43">
        <v>2360</v>
      </c>
      <c r="AR345" s="44">
        <v>71</v>
      </c>
      <c r="AS345" s="38">
        <v>3608508</v>
      </c>
      <c r="AT345" s="38">
        <v>1554959</v>
      </c>
      <c r="AU345" s="38">
        <v>1</v>
      </c>
      <c r="AY345" s="38" t="str">
        <f t="shared" ref="AY345" si="68">_xlfn.CONCAT(YEAR(A345),"-W",_xlfn.ISOWEEKNUM(A345))</f>
        <v>2021-W8</v>
      </c>
      <c r="AZ345" s="48">
        <f t="shared" ref="AZ345" si="69">WEEKDAY(A345,2)</f>
        <v>5</v>
      </c>
      <c r="BA345" s="48">
        <v>1326</v>
      </c>
      <c r="BB345" s="49">
        <v>374</v>
      </c>
      <c r="BC345" s="48">
        <v>202</v>
      </c>
      <c r="BD345" s="49">
        <v>7430</v>
      </c>
      <c r="BE345" s="48">
        <v>111</v>
      </c>
    </row>
    <row r="346" spans="1:78" x14ac:dyDescent="0.3">
      <c r="A346" s="37">
        <v>44254</v>
      </c>
      <c r="B346" s="38">
        <v>1630</v>
      </c>
      <c r="C346" s="38">
        <v>5</v>
      </c>
      <c r="D346" s="38">
        <v>189831</v>
      </c>
      <c r="E346" s="38">
        <v>29</v>
      </c>
      <c r="F346" s="38">
        <v>6468</v>
      </c>
      <c r="G346" s="48">
        <v>379</v>
      </c>
      <c r="I346" s="39">
        <v>13014</v>
      </c>
      <c r="J346" s="40">
        <v>1</v>
      </c>
      <c r="K346" s="41">
        <v>1</v>
      </c>
      <c r="L346" s="42">
        <v>63603</v>
      </c>
      <c r="M346" s="43">
        <v>46</v>
      </c>
      <c r="N346" s="44">
        <v>9</v>
      </c>
      <c r="O346" s="45">
        <v>77345</v>
      </c>
      <c r="P346" s="46">
        <v>941</v>
      </c>
      <c r="Q346" s="47">
        <v>133</v>
      </c>
      <c r="R346" s="42">
        <v>31238</v>
      </c>
      <c r="S346" s="43">
        <v>5480</v>
      </c>
      <c r="T346" s="44">
        <v>236</v>
      </c>
      <c r="U346" s="39">
        <v>6866</v>
      </c>
      <c r="V346" s="40">
        <v>0</v>
      </c>
      <c r="W346" s="41">
        <v>1</v>
      </c>
      <c r="X346" s="42">
        <v>34007</v>
      </c>
      <c r="Y346" s="43">
        <v>39</v>
      </c>
      <c r="Z346" s="44">
        <v>6</v>
      </c>
      <c r="AA346" s="45">
        <v>39337</v>
      </c>
      <c r="AB346" s="46">
        <v>656</v>
      </c>
      <c r="AC346" s="47">
        <v>99</v>
      </c>
      <c r="AD346" s="42">
        <v>15393</v>
      </c>
      <c r="AE346" s="43">
        <v>3112</v>
      </c>
      <c r="AF346" s="44">
        <v>163</v>
      </c>
      <c r="AG346" s="39">
        <v>6147</v>
      </c>
      <c r="AH346" s="40">
        <v>1</v>
      </c>
      <c r="AI346" s="41">
        <v>0</v>
      </c>
      <c r="AJ346" s="42">
        <v>29590</v>
      </c>
      <c r="AK346" s="43">
        <v>7</v>
      </c>
      <c r="AL346" s="44">
        <v>3</v>
      </c>
      <c r="AM346" s="45">
        <v>37995</v>
      </c>
      <c r="AN346" s="46">
        <v>285</v>
      </c>
      <c r="AO346" s="47">
        <v>34</v>
      </c>
      <c r="AP346" s="42">
        <v>15842</v>
      </c>
      <c r="AQ346" s="43">
        <v>2368</v>
      </c>
      <c r="AR346" s="44">
        <v>73</v>
      </c>
      <c r="AS346" s="38">
        <v>3631831</v>
      </c>
      <c r="AT346" s="38">
        <v>1577701</v>
      </c>
      <c r="AU346" s="38">
        <v>4</v>
      </c>
      <c r="AY346" s="38" t="str">
        <f t="shared" ref="AY346" si="70">_xlfn.CONCAT(YEAR(A346),"-W",_xlfn.ISOWEEKNUM(A346))</f>
        <v>2021-W8</v>
      </c>
      <c r="AZ346" s="48">
        <f t="shared" ref="AZ346" si="71">WEEKDAY(A346,2)</f>
        <v>6</v>
      </c>
      <c r="BA346" s="48">
        <v>1338</v>
      </c>
      <c r="BB346" s="49">
        <v>319</v>
      </c>
      <c r="BC346" s="48">
        <v>176</v>
      </c>
      <c r="BD346" s="49">
        <v>8420</v>
      </c>
      <c r="BE346" s="48">
        <v>107</v>
      </c>
    </row>
    <row r="347" spans="1:78" ht="12.5" thickBot="1" x14ac:dyDescent="0.35">
      <c r="A347" s="37">
        <v>44255</v>
      </c>
      <c r="B347" s="38">
        <v>1269</v>
      </c>
      <c r="C347" s="38">
        <v>1</v>
      </c>
      <c r="D347" s="38">
        <v>191100</v>
      </c>
      <c r="E347" s="38">
        <v>36</v>
      </c>
      <c r="F347" s="38">
        <v>6504</v>
      </c>
      <c r="G347" s="48">
        <v>391</v>
      </c>
      <c r="I347" s="39">
        <v>13153</v>
      </c>
      <c r="J347" s="40">
        <v>1</v>
      </c>
      <c r="K347" s="41">
        <v>1</v>
      </c>
      <c r="L347" s="42">
        <v>63986</v>
      </c>
      <c r="M347" s="43">
        <v>46</v>
      </c>
      <c r="N347" s="44">
        <v>9</v>
      </c>
      <c r="O347" s="45">
        <v>77875</v>
      </c>
      <c r="P347" s="46">
        <v>946</v>
      </c>
      <c r="Q347" s="47">
        <v>138</v>
      </c>
      <c r="R347" s="42">
        <v>31455</v>
      </c>
      <c r="S347" s="43">
        <v>5511</v>
      </c>
      <c r="T347" s="44">
        <v>243</v>
      </c>
      <c r="U347" s="39">
        <v>6929</v>
      </c>
      <c r="V347" s="40">
        <v>0</v>
      </c>
      <c r="W347" s="41">
        <v>1</v>
      </c>
      <c r="X347" s="42">
        <v>34187</v>
      </c>
      <c r="Y347" s="43">
        <v>39</v>
      </c>
      <c r="Z347" s="44">
        <v>6</v>
      </c>
      <c r="AA347" s="45">
        <v>39609</v>
      </c>
      <c r="AB347" s="46">
        <v>660</v>
      </c>
      <c r="AC347" s="47">
        <v>102</v>
      </c>
      <c r="AD347" s="42">
        <v>15498</v>
      </c>
      <c r="AE347" s="43">
        <v>3124</v>
      </c>
      <c r="AF347" s="44">
        <v>167</v>
      </c>
      <c r="AG347" s="39">
        <v>6223</v>
      </c>
      <c r="AH347" s="40">
        <v>1</v>
      </c>
      <c r="AI347" s="41">
        <v>0</v>
      </c>
      <c r="AJ347" s="42">
        <v>29793</v>
      </c>
      <c r="AK347" s="43">
        <v>7</v>
      </c>
      <c r="AL347" s="44">
        <v>3</v>
      </c>
      <c r="AM347" s="45">
        <v>38253</v>
      </c>
      <c r="AN347" s="46">
        <v>286</v>
      </c>
      <c r="AO347" s="47">
        <v>36</v>
      </c>
      <c r="AP347" s="42">
        <v>15954</v>
      </c>
      <c r="AQ347" s="43">
        <v>2387</v>
      </c>
      <c r="AR347" s="44">
        <v>76</v>
      </c>
      <c r="AS347" s="38">
        <v>3648549</v>
      </c>
      <c r="AT347" s="38">
        <v>1587313</v>
      </c>
      <c r="AU347" s="38">
        <v>3</v>
      </c>
      <c r="AY347" s="38" t="str">
        <f t="shared" ref="AY347:AY349" si="72">_xlfn.CONCAT(YEAR(A347),"-W",_xlfn.ISOWEEKNUM(A347))</f>
        <v>2021-W8</v>
      </c>
      <c r="AZ347" s="48">
        <f t="shared" ref="AZ347:AZ349" si="73">WEEKDAY(A347,2)</f>
        <v>7</v>
      </c>
      <c r="BA347" s="48">
        <v>1341</v>
      </c>
      <c r="BB347" s="49">
        <v>273</v>
      </c>
      <c r="BC347" s="48">
        <v>73</v>
      </c>
      <c r="BD347" s="49">
        <v>4034</v>
      </c>
      <c r="BE347" s="48">
        <v>84</v>
      </c>
      <c r="BI347" s="50">
        <f>(S347-S340)/(F347-F340)</f>
        <v>0.88405797101449279</v>
      </c>
      <c r="BJ347" s="38">
        <f>SUM(E341:E347)*1000000/10718565</f>
        <v>19.312286672702921</v>
      </c>
      <c r="BK347" s="50">
        <f>(D347-D340)/(AS347+AT347-AS340-AT340)</f>
        <v>3.8514508563324973E-2</v>
      </c>
      <c r="BL347" s="97">
        <f>(I347-I340)/(I347+L347+O347+R347-I340-L340-O340-R340)</f>
        <v>8.9135254988913531E-2</v>
      </c>
      <c r="BM347" s="97">
        <f>(L347-L340)/(I347+L347+O347+R347-I340-L340-O340-R340)</f>
        <v>0.31441241685144122</v>
      </c>
      <c r="BN347" s="97">
        <f>(O347-O340)/(I347+L347+O347+R347-I340-L340-O340-R340)</f>
        <v>0.43866962305986695</v>
      </c>
      <c r="BO347" s="97">
        <f>(R347-R340)/(I347+L347+O347+R347-I340-L340-O340-R340)</f>
        <v>0.15778270509977826</v>
      </c>
      <c r="BP347" s="97">
        <f>AVERAGE(K341:K347)/AVERAGE(G341:G347)</f>
        <v>2.7258566978193149E-3</v>
      </c>
      <c r="BQ347" s="97">
        <f>AVERAGE(N341:N347)/AVERAGE(G341:G347)</f>
        <v>1.6744548286604363E-2</v>
      </c>
      <c r="BR347" s="97">
        <f>AVERAGE(Q341:Q347)/AVERAGE(G341:G347)</f>
        <v>0.35163551401869159</v>
      </c>
      <c r="BS347" s="97">
        <f>AVERAGE(T341:T347)/AVERAGE(G341:G347)</f>
        <v>0.62889408099688482</v>
      </c>
      <c r="BT347" s="97">
        <f>(J347-J340)/(J347+M347+P347+S347-S340-P340-M340-J340)</f>
        <v>0</v>
      </c>
      <c r="BU347" s="97">
        <f>(M347-M340)/(J347+M347+P347+S347-S340-P340-M340-J340)</f>
        <v>0</v>
      </c>
      <c r="BV347" s="97">
        <f>(P347-P340)/(J347+M347+P347+S347-S340-P340-M340-J340)</f>
        <v>0.11594202898550725</v>
      </c>
      <c r="BW347" s="97">
        <f>(S347-S340)/(J347+M347+P347+S347-S340-P340-M340-J340)</f>
        <v>0.88405797101449279</v>
      </c>
      <c r="BX347" s="48">
        <f>SUM(BB341:BB347)</f>
        <v>2163</v>
      </c>
      <c r="BY347" s="38">
        <f>F347-F340</f>
        <v>207</v>
      </c>
      <c r="BZ347" s="50">
        <f>BY347/BX340</f>
        <v>0.1270718232044199</v>
      </c>
    </row>
    <row r="348" spans="1:78" x14ac:dyDescent="0.3">
      <c r="A348" s="93">
        <v>44256</v>
      </c>
      <c r="B348" s="62">
        <v>1176</v>
      </c>
      <c r="C348" s="62">
        <v>4</v>
      </c>
      <c r="D348" s="62">
        <v>192270</v>
      </c>
      <c r="E348" s="62">
        <v>30</v>
      </c>
      <c r="F348" s="62">
        <v>6534</v>
      </c>
      <c r="G348" s="65">
        <v>406</v>
      </c>
      <c r="H348" s="99"/>
      <c r="I348" s="63">
        <v>13242</v>
      </c>
      <c r="J348" s="62">
        <v>1</v>
      </c>
      <c r="K348" s="64">
        <v>1</v>
      </c>
      <c r="L348" s="63">
        <v>64348</v>
      </c>
      <c r="M348" s="62">
        <v>46</v>
      </c>
      <c r="N348" s="64">
        <v>10</v>
      </c>
      <c r="O348" s="63">
        <v>78379</v>
      </c>
      <c r="P348" s="62">
        <v>949</v>
      </c>
      <c r="Q348" s="64">
        <v>136</v>
      </c>
      <c r="R348" s="63">
        <v>31665</v>
      </c>
      <c r="S348" s="62">
        <v>5538</v>
      </c>
      <c r="T348" s="64">
        <v>259</v>
      </c>
      <c r="U348" s="63">
        <v>6978</v>
      </c>
      <c r="V348" s="62">
        <v>0</v>
      </c>
      <c r="W348" s="64">
        <v>1</v>
      </c>
      <c r="X348" s="63">
        <v>34394</v>
      </c>
      <c r="Y348" s="62">
        <v>39</v>
      </c>
      <c r="Z348" s="64">
        <v>7</v>
      </c>
      <c r="AA348" s="63">
        <v>39869</v>
      </c>
      <c r="AB348" s="62">
        <v>662</v>
      </c>
      <c r="AC348" s="64">
        <v>101</v>
      </c>
      <c r="AD348" s="63">
        <v>15606</v>
      </c>
      <c r="AE348" s="62">
        <v>3139</v>
      </c>
      <c r="AF348" s="64">
        <v>177</v>
      </c>
      <c r="AG348" s="63">
        <v>6263</v>
      </c>
      <c r="AH348" s="62">
        <v>1</v>
      </c>
      <c r="AI348" s="64">
        <v>0</v>
      </c>
      <c r="AJ348" s="63">
        <v>29948</v>
      </c>
      <c r="AK348" s="62">
        <v>7</v>
      </c>
      <c r="AL348" s="64">
        <v>3</v>
      </c>
      <c r="AM348" s="63">
        <v>38497</v>
      </c>
      <c r="AN348" s="62">
        <v>287</v>
      </c>
      <c r="AO348" s="64">
        <v>35</v>
      </c>
      <c r="AP348" s="63">
        <v>16056</v>
      </c>
      <c r="AQ348" s="62">
        <v>2399</v>
      </c>
      <c r="AR348" s="64">
        <v>82</v>
      </c>
      <c r="AS348" s="62">
        <v>3660395</v>
      </c>
      <c r="AT348" s="62">
        <v>1593403</v>
      </c>
      <c r="AU348" s="62">
        <v>2</v>
      </c>
      <c r="AV348" s="62"/>
      <c r="AW348" s="62"/>
      <c r="AX348" s="62"/>
      <c r="AY348" s="62" t="str">
        <f t="shared" si="72"/>
        <v>2021-W9</v>
      </c>
      <c r="AZ348" s="65">
        <f t="shared" si="73"/>
        <v>1</v>
      </c>
      <c r="BA348" s="65">
        <v>1347</v>
      </c>
      <c r="BB348" s="99">
        <v>307</v>
      </c>
      <c r="BC348" s="65">
        <v>227</v>
      </c>
      <c r="BD348" s="65">
        <v>2544</v>
      </c>
      <c r="BE348" s="65">
        <v>80</v>
      </c>
      <c r="BF348" s="99"/>
      <c r="BG348" s="99"/>
      <c r="BH348" s="65"/>
      <c r="BI348" s="65"/>
      <c r="BJ348" s="65"/>
      <c r="BK348" s="65"/>
      <c r="BL348" s="65"/>
      <c r="BM348" s="65"/>
      <c r="BN348" s="65"/>
      <c r="BO348" s="65"/>
    </row>
    <row r="349" spans="1:78" x14ac:dyDescent="0.3">
      <c r="A349" s="37">
        <v>44257</v>
      </c>
      <c r="B349" s="38">
        <v>2353</v>
      </c>
      <c r="C349" s="38">
        <v>18</v>
      </c>
      <c r="D349" s="38">
        <v>194582</v>
      </c>
      <c r="E349" s="38">
        <v>23</v>
      </c>
      <c r="F349" s="38">
        <v>6557</v>
      </c>
      <c r="G349" s="48">
        <v>422</v>
      </c>
      <c r="I349" s="39">
        <v>13471</v>
      </c>
      <c r="J349" s="40">
        <v>1</v>
      </c>
      <c r="K349" s="41">
        <v>1</v>
      </c>
      <c r="L349" s="42">
        <v>65042</v>
      </c>
      <c r="M349" s="43">
        <v>46</v>
      </c>
      <c r="N349" s="44">
        <v>11</v>
      </c>
      <c r="O349" s="45">
        <v>79449</v>
      </c>
      <c r="P349" s="46">
        <v>950</v>
      </c>
      <c r="Q349" s="47">
        <v>142</v>
      </c>
      <c r="R349" s="42">
        <v>31993</v>
      </c>
      <c r="S349" s="43">
        <v>5560</v>
      </c>
      <c r="T349" s="44">
        <v>268</v>
      </c>
      <c r="U349" s="39">
        <v>7094</v>
      </c>
      <c r="V349" s="40">
        <v>0</v>
      </c>
      <c r="W349" s="41">
        <v>1</v>
      </c>
      <c r="X349" s="42">
        <v>34774</v>
      </c>
      <c r="Y349" s="43">
        <v>39</v>
      </c>
      <c r="Z349" s="44">
        <v>7</v>
      </c>
      <c r="AA349" s="45">
        <v>40436</v>
      </c>
      <c r="AB349" s="46">
        <v>663</v>
      </c>
      <c r="AC349" s="47">
        <v>104</v>
      </c>
      <c r="AD349" s="42">
        <v>15766</v>
      </c>
      <c r="AE349" s="43">
        <v>3153</v>
      </c>
      <c r="AF349" s="44">
        <v>183</v>
      </c>
      <c r="AG349" s="39">
        <v>6376</v>
      </c>
      <c r="AH349" s="40">
        <v>1</v>
      </c>
      <c r="AI349" s="41">
        <v>0</v>
      </c>
      <c r="AJ349" s="42">
        <v>30262</v>
      </c>
      <c r="AK349" s="43">
        <v>7</v>
      </c>
      <c r="AL349" s="44">
        <v>4</v>
      </c>
      <c r="AM349" s="45">
        <v>39000</v>
      </c>
      <c r="AN349" s="46">
        <v>287</v>
      </c>
      <c r="AO349" s="47">
        <v>38</v>
      </c>
      <c r="AP349" s="42">
        <v>16224</v>
      </c>
      <c r="AQ349" s="43">
        <v>2407</v>
      </c>
      <c r="AR349" s="44">
        <v>85</v>
      </c>
      <c r="AS349" s="38">
        <v>3687088</v>
      </c>
      <c r="AT349" s="38">
        <v>1627965</v>
      </c>
      <c r="AU349" s="38">
        <v>3</v>
      </c>
      <c r="AY349" s="38" t="str">
        <f t="shared" si="72"/>
        <v>2021-W9</v>
      </c>
      <c r="AZ349" s="48">
        <f t="shared" si="73"/>
        <v>2</v>
      </c>
      <c r="BA349" s="48">
        <v>1364</v>
      </c>
      <c r="BB349" s="49">
        <v>426</v>
      </c>
      <c r="BC349" s="48">
        <v>235</v>
      </c>
      <c r="BD349" s="49">
        <v>8726</v>
      </c>
      <c r="BE349" s="48">
        <v>156</v>
      </c>
    </row>
    <row r="350" spans="1:78" x14ac:dyDescent="0.3">
      <c r="A350" s="37">
        <v>44258</v>
      </c>
      <c r="B350" s="38">
        <v>2702</v>
      </c>
      <c r="C350" s="38">
        <v>20</v>
      </c>
      <c r="D350" s="38">
        <v>197279</v>
      </c>
      <c r="E350" s="38">
        <v>40</v>
      </c>
      <c r="F350" s="38">
        <v>6597</v>
      </c>
      <c r="G350" s="48">
        <v>431</v>
      </c>
      <c r="I350" s="39">
        <v>13723</v>
      </c>
      <c r="J350" s="40">
        <v>1</v>
      </c>
      <c r="K350" s="41">
        <v>1</v>
      </c>
      <c r="L350" s="42">
        <v>65870</v>
      </c>
      <c r="M350" s="43">
        <v>46</v>
      </c>
      <c r="N350" s="44">
        <v>10</v>
      </c>
      <c r="O350" s="45">
        <v>80608</v>
      </c>
      <c r="P350" s="46">
        <v>957</v>
      </c>
      <c r="Q350" s="47">
        <v>145</v>
      </c>
      <c r="R350" s="42">
        <v>32448</v>
      </c>
      <c r="S350" s="43">
        <v>5593</v>
      </c>
      <c r="T350" s="44">
        <v>275</v>
      </c>
      <c r="U350" s="39">
        <v>7228</v>
      </c>
      <c r="V350" s="40">
        <v>0</v>
      </c>
      <c r="W350" s="41">
        <v>1</v>
      </c>
      <c r="X350" s="42">
        <v>35190</v>
      </c>
      <c r="Y350" s="43">
        <v>39</v>
      </c>
      <c r="Z350" s="44">
        <v>6</v>
      </c>
      <c r="AA350" s="45">
        <v>41017</v>
      </c>
      <c r="AB350" s="46">
        <v>670</v>
      </c>
      <c r="AC350" s="47">
        <v>106</v>
      </c>
      <c r="AD350" s="42">
        <v>15980</v>
      </c>
      <c r="AE350" s="43">
        <v>3170</v>
      </c>
      <c r="AF350" s="44">
        <v>190</v>
      </c>
      <c r="AG350" s="39">
        <v>6494</v>
      </c>
      <c r="AH350" s="40">
        <v>1</v>
      </c>
      <c r="AI350" s="41">
        <v>0</v>
      </c>
      <c r="AJ350" s="42">
        <v>30674</v>
      </c>
      <c r="AK350" s="43">
        <v>7</v>
      </c>
      <c r="AL350" s="44">
        <v>4</v>
      </c>
      <c r="AM350" s="45">
        <v>39578</v>
      </c>
      <c r="AN350" s="46">
        <v>287</v>
      </c>
      <c r="AO350" s="47">
        <v>39</v>
      </c>
      <c r="AP350" s="42">
        <v>16465</v>
      </c>
      <c r="AQ350" s="43">
        <v>2423</v>
      </c>
      <c r="AR350" s="44">
        <v>85</v>
      </c>
      <c r="AS350" s="38">
        <v>3711523</v>
      </c>
      <c r="AT350" s="38">
        <v>1658083</v>
      </c>
      <c r="AU350" s="38">
        <v>1</v>
      </c>
      <c r="AY350" s="38" t="str">
        <f t="shared" ref="AY350" si="74">_xlfn.CONCAT(YEAR(A350),"-W",_xlfn.ISOWEEKNUM(A350))</f>
        <v>2021-W9</v>
      </c>
      <c r="AZ350" s="48">
        <f t="shared" ref="AZ350" si="75">WEEKDAY(A350,2)</f>
        <v>3</v>
      </c>
      <c r="BA350" s="38">
        <v>1376</v>
      </c>
      <c r="BB350" s="49">
        <v>393</v>
      </c>
      <c r="BC350" s="48">
        <v>266</v>
      </c>
      <c r="BD350" s="49">
        <v>8845</v>
      </c>
      <c r="BE350" s="48">
        <v>141</v>
      </c>
    </row>
    <row r="351" spans="1:78" x14ac:dyDescent="0.3">
      <c r="A351" s="37">
        <v>44259</v>
      </c>
      <c r="B351" s="38">
        <v>2219</v>
      </c>
      <c r="C351" s="38">
        <v>21</v>
      </c>
      <c r="D351" s="38">
        <v>199496</v>
      </c>
      <c r="E351" s="38">
        <v>35</v>
      </c>
      <c r="F351" s="38">
        <v>6632</v>
      </c>
      <c r="G351" s="48">
        <v>449</v>
      </c>
      <c r="I351" s="39">
        <v>13981</v>
      </c>
      <c r="J351" s="40">
        <v>1</v>
      </c>
      <c r="K351" s="41">
        <v>1</v>
      </c>
      <c r="L351" s="42">
        <v>66554</v>
      </c>
      <c r="M351" s="43">
        <v>46</v>
      </c>
      <c r="N351" s="44">
        <v>10</v>
      </c>
      <c r="O351" s="45">
        <v>81543</v>
      </c>
      <c r="P351" s="46">
        <v>959</v>
      </c>
      <c r="Q351" s="47">
        <v>153</v>
      </c>
      <c r="R351" s="42">
        <v>32778</v>
      </c>
      <c r="S351" s="43">
        <v>5626</v>
      </c>
      <c r="T351" s="44">
        <v>285</v>
      </c>
      <c r="U351" s="39">
        <v>7365</v>
      </c>
      <c r="V351" s="40">
        <v>0</v>
      </c>
      <c r="W351" s="41">
        <v>1</v>
      </c>
      <c r="X351" s="42">
        <v>35543</v>
      </c>
      <c r="Y351" s="43">
        <v>39</v>
      </c>
      <c r="Z351" s="44">
        <v>6</v>
      </c>
      <c r="AA351" s="45">
        <v>41485</v>
      </c>
      <c r="AB351" s="46">
        <v>671</v>
      </c>
      <c r="AC351" s="47">
        <v>113</v>
      </c>
      <c r="AD351" s="42">
        <v>16134</v>
      </c>
      <c r="AE351" s="43">
        <v>3187</v>
      </c>
      <c r="AF351" s="44">
        <v>193</v>
      </c>
      <c r="AG351" s="39">
        <v>6615</v>
      </c>
      <c r="AH351" s="40">
        <v>1</v>
      </c>
      <c r="AI351" s="41">
        <v>0</v>
      </c>
      <c r="AJ351" s="42">
        <v>31005</v>
      </c>
      <c r="AK351" s="43">
        <v>7</v>
      </c>
      <c r="AL351" s="44">
        <v>4</v>
      </c>
      <c r="AM351" s="45">
        <v>40045</v>
      </c>
      <c r="AN351" s="46">
        <v>288</v>
      </c>
      <c r="AO351" s="47">
        <v>40</v>
      </c>
      <c r="AP351" s="42">
        <v>16641</v>
      </c>
      <c r="AQ351" s="43">
        <v>2439</v>
      </c>
      <c r="AR351" s="44">
        <v>92</v>
      </c>
      <c r="AS351" s="38">
        <v>3735891</v>
      </c>
      <c r="AT351" s="38">
        <v>1689417</v>
      </c>
      <c r="AU351" s="38">
        <v>3</v>
      </c>
      <c r="AY351" s="38" t="str">
        <f t="shared" ref="AY351" si="76">_xlfn.CONCAT(YEAR(A351),"-W",_xlfn.ISOWEEKNUM(A351))</f>
        <v>2021-W9</v>
      </c>
      <c r="AZ351" s="48">
        <f t="shared" ref="AZ351" si="77">WEEKDAY(A351,2)</f>
        <v>4</v>
      </c>
      <c r="BA351" s="48">
        <v>1389</v>
      </c>
      <c r="BB351" s="49">
        <v>403</v>
      </c>
      <c r="BC351" s="48">
        <v>269</v>
      </c>
      <c r="BD351" s="49">
        <v>63</v>
      </c>
      <c r="BE351" s="48">
        <v>0</v>
      </c>
    </row>
    <row r="352" spans="1:78" x14ac:dyDescent="0.3">
      <c r="A352" s="37">
        <v>44260</v>
      </c>
      <c r="B352" s="38">
        <v>2215</v>
      </c>
      <c r="C352" s="38">
        <v>15</v>
      </c>
      <c r="D352" s="38">
        <v>201677</v>
      </c>
      <c r="E352" s="38">
        <v>32</v>
      </c>
      <c r="F352" s="38">
        <v>6664</v>
      </c>
      <c r="G352" s="48">
        <v>451</v>
      </c>
      <c r="I352" s="39">
        <v>14221</v>
      </c>
      <c r="J352" s="40">
        <v>1</v>
      </c>
      <c r="K352" s="41">
        <v>1</v>
      </c>
      <c r="L352" s="42">
        <v>67243</v>
      </c>
      <c r="M352" s="43">
        <v>47</v>
      </c>
      <c r="N352" s="44">
        <v>8</v>
      </c>
      <c r="O352" s="45">
        <v>82454</v>
      </c>
      <c r="P352" s="46">
        <v>962</v>
      </c>
      <c r="Q352" s="47">
        <v>157</v>
      </c>
      <c r="R352" s="42">
        <v>33112</v>
      </c>
      <c r="S352" s="43">
        <v>5654</v>
      </c>
      <c r="T352" s="44">
        <v>285</v>
      </c>
      <c r="U352" s="39">
        <v>7509</v>
      </c>
      <c r="V352" s="40">
        <v>0</v>
      </c>
      <c r="W352" s="41">
        <v>1</v>
      </c>
      <c r="X352" s="42">
        <v>35899</v>
      </c>
      <c r="Y352" s="43">
        <v>40</v>
      </c>
      <c r="Z352" s="44">
        <v>4</v>
      </c>
      <c r="AA352" s="45">
        <v>41930</v>
      </c>
      <c r="AB352" s="46">
        <v>674</v>
      </c>
      <c r="AC352" s="47">
        <v>115</v>
      </c>
      <c r="AD352" s="42">
        <v>16284</v>
      </c>
      <c r="AE352" s="43">
        <v>3204</v>
      </c>
      <c r="AF352" s="44">
        <v>189</v>
      </c>
      <c r="AG352" s="39">
        <v>6711</v>
      </c>
      <c r="AH352" s="40">
        <v>1</v>
      </c>
      <c r="AI352" s="41">
        <v>0</v>
      </c>
      <c r="AJ352" s="42">
        <v>31338</v>
      </c>
      <c r="AK352" s="43">
        <v>7</v>
      </c>
      <c r="AL352" s="44">
        <v>4</v>
      </c>
      <c r="AM352" s="45">
        <v>40511</v>
      </c>
      <c r="AN352" s="46">
        <v>288</v>
      </c>
      <c r="AO352" s="47">
        <v>42</v>
      </c>
      <c r="AP352" s="42">
        <v>16825</v>
      </c>
      <c r="AQ352" s="43">
        <v>2450</v>
      </c>
      <c r="AR352" s="44">
        <v>96</v>
      </c>
      <c r="AS352" s="38">
        <v>3762062</v>
      </c>
      <c r="AT352" s="38">
        <v>1719307</v>
      </c>
      <c r="AU352" s="38">
        <v>2</v>
      </c>
      <c r="AY352" s="38" t="str">
        <f t="shared" ref="AY352" si="78">_xlfn.CONCAT(YEAR(A352),"-W",_xlfn.ISOWEEKNUM(A352))</f>
        <v>2021-W9</v>
      </c>
      <c r="AZ352" s="48">
        <f t="shared" ref="AZ352" si="79">WEEKDAY(A352,2)</f>
        <v>5</v>
      </c>
      <c r="BA352" s="48">
        <v>1398</v>
      </c>
      <c r="BB352" s="49">
        <v>387</v>
      </c>
      <c r="BC352" s="48">
        <v>243</v>
      </c>
    </row>
    <row r="353" spans="1:78" x14ac:dyDescent="0.3">
      <c r="A353" s="37">
        <v>44261</v>
      </c>
      <c r="B353" s="38">
        <v>2301</v>
      </c>
      <c r="C353" s="38">
        <v>14</v>
      </c>
      <c r="D353" s="38">
        <v>203978</v>
      </c>
      <c r="E353" s="38">
        <v>41</v>
      </c>
      <c r="F353" s="38">
        <v>6705</v>
      </c>
      <c r="G353" s="48">
        <v>452</v>
      </c>
      <c r="I353" s="39">
        <v>14465</v>
      </c>
      <c r="J353" s="40">
        <v>1</v>
      </c>
      <c r="K353" s="41">
        <v>1</v>
      </c>
      <c r="L353" s="42">
        <v>67961</v>
      </c>
      <c r="M353" s="43">
        <v>48</v>
      </c>
      <c r="N353" s="44">
        <v>8</v>
      </c>
      <c r="O353" s="45">
        <v>83413</v>
      </c>
      <c r="P353" s="46">
        <v>964</v>
      </c>
      <c r="Q353" s="47">
        <v>160</v>
      </c>
      <c r="R353" s="42">
        <v>33494</v>
      </c>
      <c r="S353" s="43">
        <v>5692</v>
      </c>
      <c r="T353" s="44">
        <v>283</v>
      </c>
      <c r="U353" s="39">
        <v>7634</v>
      </c>
      <c r="V353" s="40">
        <v>0</v>
      </c>
      <c r="W353" s="41">
        <v>1</v>
      </c>
      <c r="X353" s="42">
        <v>36268</v>
      </c>
      <c r="Y353" s="43">
        <v>40</v>
      </c>
      <c r="Z353" s="44">
        <v>4</v>
      </c>
      <c r="AA353" s="45">
        <v>42423</v>
      </c>
      <c r="AB353" s="46">
        <v>676</v>
      </c>
      <c r="AC353" s="47">
        <v>117</v>
      </c>
      <c r="AD353" s="42">
        <v>16447</v>
      </c>
      <c r="AE353" s="43">
        <v>3225</v>
      </c>
      <c r="AF353" s="44">
        <v>194</v>
      </c>
      <c r="AG353" s="39">
        <v>6830</v>
      </c>
      <c r="AH353" s="40">
        <v>1</v>
      </c>
      <c r="AI353" s="41">
        <v>0</v>
      </c>
      <c r="AJ353" s="42">
        <v>31687</v>
      </c>
      <c r="AK353" s="43">
        <v>8</v>
      </c>
      <c r="AL353" s="44">
        <v>4</v>
      </c>
      <c r="AM353" s="45">
        <v>40977</v>
      </c>
      <c r="AN353" s="46">
        <v>288</v>
      </c>
      <c r="AO353" s="47">
        <v>43</v>
      </c>
      <c r="AP353" s="42">
        <v>17044</v>
      </c>
      <c r="AQ353" s="43">
        <v>2467</v>
      </c>
      <c r="AR353" s="44">
        <v>89</v>
      </c>
      <c r="AS353" s="38">
        <v>3785749</v>
      </c>
      <c r="AT353" s="38">
        <v>1748729</v>
      </c>
      <c r="AU353" s="38">
        <v>1</v>
      </c>
      <c r="AY353" s="38" t="str">
        <f t="shared" ref="AY353" si="80">_xlfn.CONCAT(YEAR(A353),"-W",_xlfn.ISOWEEKNUM(A353))</f>
        <v>2021-W9</v>
      </c>
      <c r="AZ353" s="48">
        <f t="shared" ref="AZ353" si="81">WEEKDAY(A353,2)</f>
        <v>6</v>
      </c>
      <c r="BA353" s="48">
        <v>1403</v>
      </c>
      <c r="BB353" s="49">
        <v>460</v>
      </c>
      <c r="BC353" s="48">
        <v>209</v>
      </c>
    </row>
    <row r="354" spans="1:78" ht="12.5" thickBot="1" x14ac:dyDescent="0.35">
      <c r="A354" s="37">
        <v>44262</v>
      </c>
      <c r="B354" s="38">
        <v>1142</v>
      </c>
      <c r="C354" s="38">
        <v>8</v>
      </c>
      <c r="D354" s="38">
        <v>205120</v>
      </c>
      <c r="E354" s="38">
        <v>53</v>
      </c>
      <c r="F354" s="38">
        <v>6758</v>
      </c>
      <c r="G354" s="48">
        <v>466</v>
      </c>
      <c r="I354" s="39">
        <v>14554</v>
      </c>
      <c r="J354" s="40">
        <v>1</v>
      </c>
      <c r="K354" s="41">
        <v>1</v>
      </c>
      <c r="L354" s="42">
        <v>68332</v>
      </c>
      <c r="M354" s="43">
        <v>49</v>
      </c>
      <c r="N354" s="44">
        <v>7</v>
      </c>
      <c r="O354" s="45">
        <v>83912</v>
      </c>
      <c r="P354" s="46">
        <v>969</v>
      </c>
      <c r="Q354" s="47">
        <v>174</v>
      </c>
      <c r="R354" s="42">
        <v>33674</v>
      </c>
      <c r="S354" s="43">
        <v>5739</v>
      </c>
      <c r="T354" s="44">
        <v>284</v>
      </c>
      <c r="U354" s="39">
        <v>7690</v>
      </c>
      <c r="V354" s="40">
        <v>0</v>
      </c>
      <c r="W354" s="41">
        <v>1</v>
      </c>
      <c r="X354" s="42">
        <v>36450</v>
      </c>
      <c r="Y354" s="43">
        <v>40</v>
      </c>
      <c r="Z354" s="44">
        <v>4</v>
      </c>
      <c r="AA354" s="45">
        <v>42659</v>
      </c>
      <c r="AB354" s="46">
        <v>679</v>
      </c>
      <c r="AC354" s="47">
        <v>126</v>
      </c>
      <c r="AD354" s="42">
        <v>16537</v>
      </c>
      <c r="AE354" s="43">
        <v>3249</v>
      </c>
      <c r="AF354" s="44">
        <v>187</v>
      </c>
      <c r="AG354" s="39">
        <v>6863</v>
      </c>
      <c r="AH354" s="40">
        <v>1</v>
      </c>
      <c r="AI354" s="41">
        <v>0</v>
      </c>
      <c r="AJ354" s="42">
        <v>31876</v>
      </c>
      <c r="AK354" s="43">
        <v>9</v>
      </c>
      <c r="AL354" s="44">
        <v>3</v>
      </c>
      <c r="AM354" s="45">
        <v>41240</v>
      </c>
      <c r="AN354" s="46">
        <v>290</v>
      </c>
      <c r="AO354" s="47">
        <v>48</v>
      </c>
      <c r="AP354" s="42">
        <v>17134</v>
      </c>
      <c r="AQ354" s="43">
        <v>2490</v>
      </c>
      <c r="AR354" s="44">
        <v>97</v>
      </c>
      <c r="AS354" s="38">
        <v>3801060</v>
      </c>
      <c r="AT354" s="38">
        <v>1757916</v>
      </c>
      <c r="AU354" s="38">
        <v>1</v>
      </c>
      <c r="AY354" s="38" t="str">
        <f t="shared" ref="AY354:AY356" si="82">_xlfn.CONCAT(YEAR(A354),"-W",_xlfn.ISOWEEKNUM(A354))</f>
        <v>2021-W9</v>
      </c>
      <c r="AZ354" s="48">
        <f t="shared" ref="AZ354:AZ356" si="83">WEEKDAY(A354,2)</f>
        <v>7</v>
      </c>
      <c r="BA354" s="48">
        <v>1408</v>
      </c>
      <c r="BB354" s="49">
        <v>340</v>
      </c>
      <c r="BC354" s="48">
        <v>122</v>
      </c>
      <c r="BI354" s="50">
        <f>(S354-S347)/(F354-F347)</f>
        <v>0.89763779527559051</v>
      </c>
      <c r="BJ354" s="38">
        <f>SUM(E348:E354)*1000000/10718565</f>
        <v>23.697202004186195</v>
      </c>
      <c r="BK354" s="50">
        <f>(D354-D347)/(AS354+AT354-AS347-AT347)</f>
        <v>4.3390258546519185E-2</v>
      </c>
      <c r="BL354" s="97">
        <f>(I354-I347)/(I354+L354+O354+R354-I347-L347-O347-R347)</f>
        <v>0.10004998928800972</v>
      </c>
      <c r="BM354" s="97">
        <f>(L354-L347)/(I354+L354+O354+R354-I347-L347-O347-R347)</f>
        <v>0.31036206527172749</v>
      </c>
      <c r="BN354" s="97">
        <f>(O354-O347)/(I354+L354+O354+R354-I347-L347-O347-R347)</f>
        <v>0.43112190244947513</v>
      </c>
      <c r="BO354" s="97">
        <f>(R354-R347)/(I354+L354+O354+R354-I347-L347-O347-R347)</f>
        <v>0.15846604299078768</v>
      </c>
      <c r="BP354" s="97">
        <f>AVERAGE(K348:K354)/AVERAGE(G348:G354)</f>
        <v>2.2749431264218393E-3</v>
      </c>
      <c r="BQ354" s="97">
        <f>AVERAGE(N348:N354)/AVERAGE(G348:G354)</f>
        <v>2.0799480012999673E-2</v>
      </c>
      <c r="BR354" s="97">
        <f>AVERAGE(Q348:Q354)/AVERAGE(G348:G354)</f>
        <v>0.34676633084172892</v>
      </c>
      <c r="BS354" s="97">
        <f>AVERAGE(T348:T354)/AVERAGE(G348:G354)</f>
        <v>0.63015924601884954</v>
      </c>
      <c r="BT354" s="97">
        <f>(J354-J347)/(J354+M354+P354+S354-S347-P347-M347-J347)</f>
        <v>0</v>
      </c>
      <c r="BU354" s="97">
        <f>(M354-M347)/(J354+M354+P354+S354-S347-P347-M347-J347)</f>
        <v>1.1811023622047244E-2</v>
      </c>
      <c r="BV354" s="97">
        <f>(P354-P347)/(J354+M354+P354+S354-S347-P347-M347-J347)</f>
        <v>9.055118110236221E-2</v>
      </c>
      <c r="BW354" s="97">
        <f>(S354-S347)/(J354+M354+P354+S354-S347-P347-M347-J347)</f>
        <v>0.89763779527559051</v>
      </c>
      <c r="BX354" s="48">
        <f>SUM(BB348:BB354)</f>
        <v>2716</v>
      </c>
      <c r="BY354" s="38">
        <f>F354-F347</f>
        <v>254</v>
      </c>
      <c r="BZ354" s="50">
        <f>BY354/BX347</f>
        <v>0.11742949607027277</v>
      </c>
    </row>
    <row r="355" spans="1:78" x14ac:dyDescent="0.3">
      <c r="A355" s="93">
        <v>44263</v>
      </c>
      <c r="B355" s="62">
        <v>1165</v>
      </c>
      <c r="C355" s="62">
        <v>4</v>
      </c>
      <c r="D355" s="62">
        <v>206281</v>
      </c>
      <c r="E355" s="62">
        <v>39</v>
      </c>
      <c r="F355" s="62">
        <v>6797</v>
      </c>
      <c r="G355" s="65">
        <v>477</v>
      </c>
      <c r="H355" s="99"/>
      <c r="I355" s="63">
        <v>14660</v>
      </c>
      <c r="J355" s="62">
        <v>2</v>
      </c>
      <c r="K355" s="64">
        <v>0</v>
      </c>
      <c r="L355" s="63">
        <v>68684</v>
      </c>
      <c r="M355" s="62">
        <v>49</v>
      </c>
      <c r="N355" s="64">
        <v>8</v>
      </c>
      <c r="O355" s="63">
        <v>84386</v>
      </c>
      <c r="P355" s="62">
        <v>978</v>
      </c>
      <c r="Q355" s="64">
        <v>176</v>
      </c>
      <c r="R355" s="63">
        <v>33905</v>
      </c>
      <c r="S355" s="62">
        <v>5768</v>
      </c>
      <c r="T355" s="64">
        <v>293</v>
      </c>
      <c r="U355" s="63">
        <v>7734</v>
      </c>
      <c r="V355" s="62">
        <v>1</v>
      </c>
      <c r="W355" s="64">
        <v>0</v>
      </c>
      <c r="X355" s="63">
        <v>36636</v>
      </c>
      <c r="Y355" s="62">
        <v>40</v>
      </c>
      <c r="Z355" s="64">
        <v>4</v>
      </c>
      <c r="AA355" s="63">
        <v>42903</v>
      </c>
      <c r="AB355" s="62">
        <v>687</v>
      </c>
      <c r="AC355" s="64">
        <v>127</v>
      </c>
      <c r="AD355" s="63">
        <v>16655</v>
      </c>
      <c r="AE355" s="62">
        <v>3269</v>
      </c>
      <c r="AF355" s="64">
        <v>190</v>
      </c>
      <c r="AG355" s="63">
        <v>6925</v>
      </c>
      <c r="AH355" s="62">
        <v>1</v>
      </c>
      <c r="AI355" s="64">
        <v>0</v>
      </c>
      <c r="AJ355" s="63">
        <v>32042</v>
      </c>
      <c r="AK355" s="62">
        <v>9</v>
      </c>
      <c r="AL355" s="64">
        <v>4</v>
      </c>
      <c r="AM355" s="63">
        <v>41471</v>
      </c>
      <c r="AN355" s="62">
        <v>291</v>
      </c>
      <c r="AO355" s="64">
        <v>49</v>
      </c>
      <c r="AP355" s="63">
        <v>17247</v>
      </c>
      <c r="AQ355" s="62">
        <v>2499</v>
      </c>
      <c r="AR355" s="64">
        <v>103</v>
      </c>
      <c r="AS355" s="62">
        <v>3813090</v>
      </c>
      <c r="AT355" s="62">
        <v>1764911</v>
      </c>
      <c r="AU355" s="62">
        <v>3</v>
      </c>
      <c r="AV355" s="62"/>
      <c r="AW355" s="62"/>
      <c r="AX355" s="62"/>
      <c r="AY355" s="62" t="str">
        <f t="shared" si="82"/>
        <v>2021-W10</v>
      </c>
      <c r="AZ355" s="65">
        <f t="shared" si="83"/>
        <v>1</v>
      </c>
      <c r="BA355" s="65">
        <v>1416</v>
      </c>
      <c r="BB355" s="99">
        <v>402</v>
      </c>
      <c r="BC355" s="65">
        <v>230</v>
      </c>
      <c r="BD355" s="65"/>
      <c r="BE355" s="65"/>
      <c r="BF355" s="99"/>
      <c r="BG355" s="99"/>
      <c r="BH355" s="65"/>
      <c r="BI355" s="65"/>
      <c r="BJ355" s="65"/>
      <c r="BK355" s="65"/>
      <c r="BL355" s="65"/>
      <c r="BM355" s="65"/>
      <c r="BN355" s="65"/>
      <c r="BO355" s="65"/>
    </row>
    <row r="356" spans="1:78" x14ac:dyDescent="0.3">
      <c r="A356" s="37">
        <v>44264</v>
      </c>
      <c r="B356" s="38">
        <v>3215</v>
      </c>
      <c r="C356" s="38">
        <v>21</v>
      </c>
      <c r="D356" s="38">
        <v>209462</v>
      </c>
      <c r="E356" s="38">
        <v>46</v>
      </c>
      <c r="F356" s="38">
        <v>6843</v>
      </c>
      <c r="G356" s="48">
        <v>484</v>
      </c>
      <c r="I356" s="39">
        <v>14883</v>
      </c>
      <c r="J356" s="40">
        <v>2</v>
      </c>
      <c r="K356" s="41">
        <v>0</v>
      </c>
      <c r="L356" s="42">
        <v>69721</v>
      </c>
      <c r="M356" s="43">
        <v>49</v>
      </c>
      <c r="N356" s="44">
        <v>8</v>
      </c>
      <c r="O356" s="45">
        <v>85791</v>
      </c>
      <c r="P356" s="46">
        <v>981</v>
      </c>
      <c r="Q356" s="47">
        <v>183</v>
      </c>
      <c r="R356" s="42">
        <v>34412</v>
      </c>
      <c r="S356" s="43">
        <v>5811</v>
      </c>
      <c r="T356" s="44">
        <v>293</v>
      </c>
      <c r="U356" s="39">
        <v>7854</v>
      </c>
      <c r="V356" s="40">
        <v>1</v>
      </c>
      <c r="W356" s="41">
        <v>0</v>
      </c>
      <c r="X356" s="42">
        <v>37167</v>
      </c>
      <c r="Y356" s="43">
        <v>40</v>
      </c>
      <c r="Z356" s="44">
        <v>4</v>
      </c>
      <c r="AA356" s="45">
        <v>43632</v>
      </c>
      <c r="AB356" s="46">
        <v>689</v>
      </c>
      <c r="AC356" s="47">
        <v>130</v>
      </c>
      <c r="AD356" s="42">
        <v>16892</v>
      </c>
      <c r="AE356" s="43">
        <v>3291</v>
      </c>
      <c r="AF356" s="44">
        <v>188</v>
      </c>
      <c r="AG356" s="39">
        <v>7028</v>
      </c>
      <c r="AH356" s="40">
        <v>1</v>
      </c>
      <c r="AI356" s="41">
        <v>0</v>
      </c>
      <c r="AJ356" s="42">
        <v>32548</v>
      </c>
      <c r="AK356" s="43">
        <v>9</v>
      </c>
      <c r="AL356" s="44">
        <v>4</v>
      </c>
      <c r="AM356" s="45">
        <v>42147</v>
      </c>
      <c r="AN356" s="46">
        <v>292</v>
      </c>
      <c r="AO356" s="47">
        <v>53</v>
      </c>
      <c r="AP356" s="42">
        <v>17517</v>
      </c>
      <c r="AQ356" s="43">
        <v>2520</v>
      </c>
      <c r="AR356" s="44">
        <v>105</v>
      </c>
      <c r="AS356" s="38">
        <v>3835960</v>
      </c>
      <c r="AT356" s="38">
        <v>1802079</v>
      </c>
      <c r="AU356" s="38">
        <v>1</v>
      </c>
      <c r="AY356" s="38" t="str">
        <f t="shared" si="82"/>
        <v>2021-W10</v>
      </c>
      <c r="AZ356" s="48">
        <f t="shared" si="83"/>
        <v>2</v>
      </c>
      <c r="BA356" s="48">
        <v>1427</v>
      </c>
      <c r="BB356" s="49">
        <v>476</v>
      </c>
      <c r="BC356" s="48">
        <v>366</v>
      </c>
      <c r="BD356" s="49">
        <v>8516</v>
      </c>
      <c r="BE356" s="48">
        <v>191</v>
      </c>
    </row>
    <row r="357" spans="1:78" x14ac:dyDescent="0.3">
      <c r="A357" s="37">
        <v>44265</v>
      </c>
      <c r="B357" s="38">
        <v>2633</v>
      </c>
      <c r="C357" s="38">
        <v>7</v>
      </c>
      <c r="D357" s="38">
        <v>212091</v>
      </c>
      <c r="E357" s="38">
        <v>43</v>
      </c>
      <c r="F357" s="38">
        <v>6886</v>
      </c>
      <c r="G357" s="48">
        <v>479</v>
      </c>
      <c r="I357" s="39">
        <v>15094</v>
      </c>
      <c r="J357" s="40">
        <v>2</v>
      </c>
      <c r="K357" s="41">
        <v>0</v>
      </c>
      <c r="L357" s="42">
        <v>70561</v>
      </c>
      <c r="M357" s="43">
        <v>49</v>
      </c>
      <c r="N357" s="44">
        <v>7</v>
      </c>
      <c r="O357" s="45">
        <v>86922</v>
      </c>
      <c r="P357" s="46">
        <v>991</v>
      </c>
      <c r="Q357" s="47">
        <v>182</v>
      </c>
      <c r="R357" s="42">
        <v>34854</v>
      </c>
      <c r="S357" s="43">
        <v>5844</v>
      </c>
      <c r="T357" s="44">
        <v>290</v>
      </c>
      <c r="U357" s="39">
        <v>7952</v>
      </c>
      <c r="V357" s="40">
        <v>1</v>
      </c>
      <c r="W357" s="41">
        <v>0</v>
      </c>
      <c r="X357" s="42">
        <v>37627</v>
      </c>
      <c r="Y357" s="43">
        <v>40</v>
      </c>
      <c r="Z357" s="44">
        <v>4</v>
      </c>
      <c r="AA357" s="45">
        <v>44174</v>
      </c>
      <c r="AB357" s="46">
        <v>698</v>
      </c>
      <c r="AC357" s="47">
        <v>126</v>
      </c>
      <c r="AD357" s="42">
        <v>17105</v>
      </c>
      <c r="AE357" s="43">
        <v>3314</v>
      </c>
      <c r="AF357" s="44">
        <v>187</v>
      </c>
      <c r="AG357" s="39">
        <v>7139</v>
      </c>
      <c r="AH357" s="40">
        <v>1</v>
      </c>
      <c r="AI357" s="41">
        <v>0</v>
      </c>
      <c r="AJ357" s="42">
        <v>32925</v>
      </c>
      <c r="AK357" s="43">
        <v>9</v>
      </c>
      <c r="AL357" s="44">
        <v>3</v>
      </c>
      <c r="AM357" s="45">
        <v>42733</v>
      </c>
      <c r="AN357" s="46">
        <v>293</v>
      </c>
      <c r="AO357" s="47">
        <v>56</v>
      </c>
      <c r="AP357" s="42">
        <v>17746</v>
      </c>
      <c r="AQ357" s="43">
        <v>2530</v>
      </c>
      <c r="AR357" s="44">
        <v>103</v>
      </c>
      <c r="AS357" s="38">
        <v>3855184</v>
      </c>
      <c r="AT357" s="38">
        <v>1834637</v>
      </c>
      <c r="AU357" s="38">
        <v>1</v>
      </c>
      <c r="AY357" s="38" t="str">
        <f t="shared" ref="AY357" si="84">_xlfn.CONCAT(YEAR(A357),"-W",_xlfn.ISOWEEKNUM(A357))</f>
        <v>2021-W10</v>
      </c>
      <c r="AZ357" s="48">
        <f t="shared" ref="AZ357" si="85">WEEKDAY(A357,2)</f>
        <v>3</v>
      </c>
      <c r="BA357" s="48">
        <v>1445</v>
      </c>
      <c r="BB357" s="49">
        <v>501</v>
      </c>
      <c r="BC357" s="48">
        <v>301</v>
      </c>
      <c r="BD357" s="49">
        <v>9423</v>
      </c>
      <c r="BE357" s="48">
        <v>206</v>
      </c>
    </row>
    <row r="358" spans="1:78" x14ac:dyDescent="0.3">
      <c r="A358" s="37">
        <v>44266</v>
      </c>
      <c r="B358" s="38">
        <v>2570</v>
      </c>
      <c r="C358" s="38">
        <v>7</v>
      </c>
      <c r="D358" s="38">
        <v>214661</v>
      </c>
      <c r="E358" s="38">
        <v>51</v>
      </c>
      <c r="F358" s="38">
        <v>6937</v>
      </c>
      <c r="G358" s="48">
        <v>506</v>
      </c>
      <c r="I358" s="39">
        <v>15301</v>
      </c>
      <c r="J358" s="40">
        <v>2</v>
      </c>
      <c r="K358" s="41">
        <v>0</v>
      </c>
      <c r="L358" s="42">
        <v>71370</v>
      </c>
      <c r="M358" s="43">
        <v>49</v>
      </c>
      <c r="N358" s="44">
        <v>6</v>
      </c>
      <c r="O358" s="45">
        <v>88023</v>
      </c>
      <c r="P358" s="46">
        <v>998</v>
      </c>
      <c r="Q358" s="47">
        <v>193</v>
      </c>
      <c r="R358" s="42">
        <v>35296</v>
      </c>
      <c r="S358" s="43">
        <v>5888</v>
      </c>
      <c r="T358" s="44">
        <v>307</v>
      </c>
      <c r="U358" s="39">
        <v>8064</v>
      </c>
      <c r="V358" s="40">
        <v>1</v>
      </c>
      <c r="W358" s="41">
        <v>0</v>
      </c>
      <c r="X358" s="42">
        <v>38053</v>
      </c>
      <c r="Y358" s="43">
        <v>40</v>
      </c>
      <c r="Z358" s="44">
        <v>4</v>
      </c>
      <c r="AA358" s="45">
        <v>44735</v>
      </c>
      <c r="AB358" s="46">
        <v>702</v>
      </c>
      <c r="AC358" s="47">
        <v>139</v>
      </c>
      <c r="AD358" s="42">
        <v>17300</v>
      </c>
      <c r="AE358" s="43">
        <v>3342</v>
      </c>
      <c r="AF358" s="44">
        <v>199</v>
      </c>
      <c r="AG358" s="39">
        <v>7234</v>
      </c>
      <c r="AH358" s="40">
        <v>1</v>
      </c>
      <c r="AI358" s="41">
        <v>0</v>
      </c>
      <c r="AJ358" s="42">
        <v>33308</v>
      </c>
      <c r="AK358" s="43">
        <v>9</v>
      </c>
      <c r="AL358" s="44">
        <v>2</v>
      </c>
      <c r="AM358" s="45">
        <v>43273</v>
      </c>
      <c r="AN358" s="46">
        <v>296</v>
      </c>
      <c r="AO358" s="47">
        <v>54</v>
      </c>
      <c r="AP358" s="42">
        <v>17993</v>
      </c>
      <c r="AQ358" s="43">
        <v>2546</v>
      </c>
      <c r="AR358" s="44">
        <v>108</v>
      </c>
      <c r="AS358" s="38">
        <v>3873938</v>
      </c>
      <c r="AT358" s="38">
        <v>1865961</v>
      </c>
      <c r="AU358" s="38">
        <v>0</v>
      </c>
      <c r="AY358" s="38" t="str">
        <f t="shared" ref="AY358" si="86">_xlfn.CONCAT(YEAR(A358),"-W",_xlfn.ISOWEEKNUM(A358))</f>
        <v>2021-W10</v>
      </c>
      <c r="AZ358" s="48">
        <f t="shared" ref="AZ358" si="87">WEEKDAY(A358,2)</f>
        <v>4</v>
      </c>
      <c r="BA358" s="48">
        <v>1457</v>
      </c>
      <c r="BB358" s="49">
        <v>479</v>
      </c>
      <c r="BC358" s="48">
        <v>337</v>
      </c>
      <c r="BD358" s="49">
        <v>8925</v>
      </c>
      <c r="BE358" s="48">
        <v>154</v>
      </c>
    </row>
    <row r="359" spans="1:78" x14ac:dyDescent="0.3">
      <c r="A359" s="37">
        <v>44267</v>
      </c>
      <c r="B359" s="38">
        <v>2405</v>
      </c>
      <c r="C359" s="38">
        <v>14</v>
      </c>
      <c r="D359" s="38">
        <v>217018</v>
      </c>
      <c r="E359" s="38">
        <v>49</v>
      </c>
      <c r="F359" s="38">
        <v>6986</v>
      </c>
      <c r="G359" s="48">
        <v>521</v>
      </c>
      <c r="I359" s="39">
        <v>15494</v>
      </c>
      <c r="J359" s="40">
        <v>2</v>
      </c>
      <c r="K359" s="41">
        <v>0</v>
      </c>
      <c r="L359" s="42">
        <v>72146</v>
      </c>
      <c r="M359" s="43">
        <v>49</v>
      </c>
      <c r="N359" s="44">
        <v>8</v>
      </c>
      <c r="O359" s="45">
        <v>89009</v>
      </c>
      <c r="P359" s="46">
        <v>1006</v>
      </c>
      <c r="Q359" s="47">
        <v>197</v>
      </c>
      <c r="R359" s="42">
        <v>35702</v>
      </c>
      <c r="S359" s="43">
        <v>5929</v>
      </c>
      <c r="T359" s="44">
        <v>316</v>
      </c>
      <c r="U359" s="39">
        <v>8173</v>
      </c>
      <c r="V359" s="40">
        <v>1</v>
      </c>
      <c r="W359" s="41">
        <v>0</v>
      </c>
      <c r="X359" s="42">
        <v>38450</v>
      </c>
      <c r="Y359" s="43">
        <v>40</v>
      </c>
      <c r="Z359" s="44">
        <v>6</v>
      </c>
      <c r="AA359" s="45">
        <v>45216</v>
      </c>
      <c r="AB359" s="46">
        <v>703</v>
      </c>
      <c r="AC359" s="47">
        <v>141</v>
      </c>
      <c r="AD359" s="42">
        <v>17510</v>
      </c>
      <c r="AE359" s="43">
        <v>3360</v>
      </c>
      <c r="AF359" s="44">
        <v>203</v>
      </c>
      <c r="AG359" s="39">
        <v>7320</v>
      </c>
      <c r="AH359" s="40">
        <v>1</v>
      </c>
      <c r="AI359" s="41">
        <v>0</v>
      </c>
      <c r="AJ359" s="42">
        <v>33690</v>
      </c>
      <c r="AK359" s="43">
        <v>9</v>
      </c>
      <c r="AL359" s="44">
        <v>2</v>
      </c>
      <c r="AM359" s="45">
        <v>43781</v>
      </c>
      <c r="AN359" s="46">
        <v>303</v>
      </c>
      <c r="AO359" s="47">
        <v>56</v>
      </c>
      <c r="AP359" s="42">
        <v>18189</v>
      </c>
      <c r="AQ359" s="43">
        <v>2569</v>
      </c>
      <c r="AR359" s="44">
        <v>113</v>
      </c>
      <c r="AS359" s="38">
        <v>3891671</v>
      </c>
      <c r="AT359" s="38">
        <v>1895785</v>
      </c>
      <c r="AU359" s="38">
        <v>1</v>
      </c>
      <c r="AY359" s="38" t="str">
        <f t="shared" ref="AY359" si="88">_xlfn.CONCAT(YEAR(A359),"-W",_xlfn.ISOWEEKNUM(A359))</f>
        <v>2021-W10</v>
      </c>
      <c r="AZ359" s="48">
        <f t="shared" ref="AZ359" si="89">WEEKDAY(A359,2)</f>
        <v>5</v>
      </c>
      <c r="BA359" s="48">
        <v>1472</v>
      </c>
      <c r="BB359" s="49">
        <v>456</v>
      </c>
      <c r="BC359" s="48">
        <v>427</v>
      </c>
      <c r="BD359" s="49">
        <v>7021</v>
      </c>
      <c r="BE359" s="48">
        <v>130</v>
      </c>
    </row>
    <row r="360" spans="1:78" x14ac:dyDescent="0.3">
      <c r="A360" s="37">
        <v>44268</v>
      </c>
      <c r="B360" s="38">
        <v>2512</v>
      </c>
      <c r="C360" s="38">
        <v>7</v>
      </c>
      <c r="D360" s="38">
        <v>219521</v>
      </c>
      <c r="E360" s="38">
        <v>52</v>
      </c>
      <c r="F360" s="38">
        <v>7038</v>
      </c>
      <c r="G360" s="48">
        <v>545</v>
      </c>
      <c r="I360" s="39">
        <v>15738</v>
      </c>
      <c r="J360" s="40">
        <v>2</v>
      </c>
      <c r="K360" s="41">
        <v>0</v>
      </c>
      <c r="L360" s="42">
        <v>72971</v>
      </c>
      <c r="M360" s="43">
        <v>49</v>
      </c>
      <c r="N360" s="44">
        <v>7</v>
      </c>
      <c r="O360" s="45">
        <v>90043</v>
      </c>
      <c r="P360" s="46">
        <v>1016</v>
      </c>
      <c r="Q360" s="47">
        <v>194</v>
      </c>
      <c r="R360" s="42">
        <v>36102</v>
      </c>
      <c r="S360" s="43">
        <v>5971</v>
      </c>
      <c r="T360" s="44">
        <v>344</v>
      </c>
      <c r="U360" s="39">
        <v>8306</v>
      </c>
      <c r="V360" s="40">
        <v>1</v>
      </c>
      <c r="W360" s="41">
        <v>0</v>
      </c>
      <c r="X360" s="42">
        <v>38871</v>
      </c>
      <c r="Y360" s="43">
        <v>40</v>
      </c>
      <c r="Z360" s="44">
        <v>5</v>
      </c>
      <c r="AA360" s="45">
        <v>45724</v>
      </c>
      <c r="AB360" s="46">
        <v>711</v>
      </c>
      <c r="AC360" s="47">
        <v>138</v>
      </c>
      <c r="AD360" s="42">
        <v>17681</v>
      </c>
      <c r="AE360" s="43">
        <v>3381</v>
      </c>
      <c r="AF360" s="44">
        <v>224</v>
      </c>
      <c r="AG360" s="39">
        <v>7431</v>
      </c>
      <c r="AH360" s="40">
        <v>1</v>
      </c>
      <c r="AI360" s="41">
        <v>0</v>
      </c>
      <c r="AJ360" s="42">
        <v>34094</v>
      </c>
      <c r="AK360" s="43">
        <v>9</v>
      </c>
      <c r="AL360" s="44">
        <v>2</v>
      </c>
      <c r="AM360" s="45">
        <v>44307</v>
      </c>
      <c r="AN360" s="46">
        <v>305</v>
      </c>
      <c r="AO360" s="47">
        <v>56</v>
      </c>
      <c r="AP360" s="42">
        <v>18418</v>
      </c>
      <c r="AQ360" s="43">
        <v>2590</v>
      </c>
      <c r="AR360" s="44">
        <v>120</v>
      </c>
      <c r="AS360" s="38">
        <v>3910466</v>
      </c>
      <c r="AT360" s="38">
        <v>1927329</v>
      </c>
      <c r="AU360" s="38">
        <v>1</v>
      </c>
      <c r="AY360" s="38" t="str">
        <f t="shared" ref="AY360" si="90">_xlfn.CONCAT(YEAR(A360),"-W",_xlfn.ISOWEEKNUM(A360))</f>
        <v>2021-W10</v>
      </c>
      <c r="AZ360" s="48">
        <f t="shared" ref="AZ360" si="91">WEEKDAY(A360,2)</f>
        <v>6</v>
      </c>
      <c r="BA360" s="48">
        <v>1482</v>
      </c>
      <c r="BB360" s="49">
        <v>424</v>
      </c>
      <c r="BC360" s="48">
        <v>274</v>
      </c>
      <c r="BD360" s="49">
        <v>10103</v>
      </c>
      <c r="BE360" s="48">
        <v>175</v>
      </c>
    </row>
    <row r="361" spans="1:78" ht="12.5" thickBot="1" x14ac:dyDescent="0.35">
      <c r="A361" s="37">
        <v>44269</v>
      </c>
      <c r="B361" s="38">
        <v>1626</v>
      </c>
      <c r="C361" s="38">
        <v>5</v>
      </c>
      <c r="D361" s="38">
        <v>221147</v>
      </c>
      <c r="E361" s="38">
        <v>53</v>
      </c>
      <c r="F361" s="38">
        <v>7091</v>
      </c>
      <c r="G361" s="48">
        <v>564</v>
      </c>
      <c r="I361" s="39">
        <v>15883</v>
      </c>
      <c r="J361" s="40">
        <v>2</v>
      </c>
      <c r="K361" s="41">
        <v>0</v>
      </c>
      <c r="L361" s="42">
        <v>73497</v>
      </c>
      <c r="M361" s="43">
        <v>49</v>
      </c>
      <c r="N361" s="44">
        <v>9</v>
      </c>
      <c r="O361" s="45">
        <v>90704</v>
      </c>
      <c r="P361" s="46">
        <v>1032</v>
      </c>
      <c r="Q361" s="47">
        <v>200</v>
      </c>
      <c r="R361" s="42">
        <v>36391</v>
      </c>
      <c r="S361" s="43">
        <v>6008</v>
      </c>
      <c r="T361" s="44">
        <v>355</v>
      </c>
      <c r="U361" s="39">
        <v>8378</v>
      </c>
      <c r="V361" s="40">
        <v>1</v>
      </c>
      <c r="W361" s="41">
        <v>0</v>
      </c>
      <c r="X361" s="42">
        <v>39130</v>
      </c>
      <c r="Y361" s="43">
        <v>40</v>
      </c>
      <c r="Z361" s="44">
        <v>6</v>
      </c>
      <c r="AA361" s="45">
        <v>46042</v>
      </c>
      <c r="AB361" s="46">
        <v>723</v>
      </c>
      <c r="AC361" s="47">
        <v>140</v>
      </c>
      <c r="AD361" s="42">
        <v>17821</v>
      </c>
      <c r="AE361" s="43">
        <v>3399</v>
      </c>
      <c r="AF361" s="44">
        <v>240</v>
      </c>
      <c r="AG361" s="39">
        <v>7504</v>
      </c>
      <c r="AH361" s="40">
        <v>1</v>
      </c>
      <c r="AI361" s="41">
        <v>0</v>
      </c>
      <c r="AJ361" s="42">
        <v>34361</v>
      </c>
      <c r="AK361" s="43">
        <v>9</v>
      </c>
      <c r="AL361" s="44">
        <v>3</v>
      </c>
      <c r="AM361" s="45">
        <v>44650</v>
      </c>
      <c r="AN361" s="46">
        <v>309</v>
      </c>
      <c r="AO361" s="47">
        <v>60</v>
      </c>
      <c r="AP361" s="42">
        <v>18567</v>
      </c>
      <c r="AQ361" s="43">
        <v>2609</v>
      </c>
      <c r="AR361" s="44">
        <v>115</v>
      </c>
      <c r="AS361" s="38">
        <v>3919045</v>
      </c>
      <c r="AT361" s="38">
        <v>1937573</v>
      </c>
      <c r="AU361" s="38">
        <v>3</v>
      </c>
      <c r="AY361" s="38" t="str">
        <f t="shared" ref="AY361:AY363" si="92">_xlfn.CONCAT(YEAR(A361),"-W",_xlfn.ISOWEEKNUM(A361))</f>
        <v>2021-W10</v>
      </c>
      <c r="AZ361" s="48">
        <f t="shared" ref="AZ361:AZ363" si="93">WEEKDAY(A361,2)</f>
        <v>7</v>
      </c>
      <c r="BA361" s="48">
        <v>1489</v>
      </c>
      <c r="BB361" s="49">
        <v>493</v>
      </c>
      <c r="BC361" s="48">
        <v>152</v>
      </c>
      <c r="BI361" s="50">
        <f>(S361-S354)/(F361-F354)</f>
        <v>0.80780780780780781</v>
      </c>
      <c r="BJ361" s="38">
        <f>SUM(E355:E361)*1000000/10718565</f>
        <v>31.067591603913396</v>
      </c>
      <c r="BK361" s="50">
        <f>(D361-D354)/(AS361+AT361-AS354-AT354)</f>
        <v>5.3846567352725756E-2</v>
      </c>
      <c r="BL361" s="97">
        <f>(I361-I354)/(I361+L361+O361+R361-I354-L354-O354-R354)</f>
        <v>8.3046928700868591E-2</v>
      </c>
      <c r="BM361" s="97">
        <f>(L361-L354)/(I361+L361+O361+R361-I354-L354-O354-R354)</f>
        <v>0.32275198400299943</v>
      </c>
      <c r="BN361" s="97">
        <f>(O361-O354)/(I361+L361+O361+R361-I354-L354-O354-R354)</f>
        <v>0.4244204211710304</v>
      </c>
      <c r="BO361" s="97">
        <f>(R361-R354)/(I361+L361+O361+R361-I354-L354-O354-R354)</f>
        <v>0.16978066612510154</v>
      </c>
      <c r="BP361" s="97">
        <f>AVERAGE(K355:K361)/AVERAGE(G355:G361)</f>
        <v>0</v>
      </c>
      <c r="BQ361" s="97">
        <f>AVERAGE(N355:N361)/AVERAGE(G355:G361)</f>
        <v>1.4821029082774049E-2</v>
      </c>
      <c r="BR361" s="97">
        <f>AVERAGE(Q355:Q361)/AVERAGE(G355:G361)</f>
        <v>0.37052572706935122</v>
      </c>
      <c r="BS361" s="97">
        <f>AVERAGE(T355:T361)/AVERAGE(G355:G361)</f>
        <v>0.61465324384787479</v>
      </c>
      <c r="BT361" s="97">
        <f>(J361-J354)/(J361+M361+P361+S361-S354-P354-M354-J354)</f>
        <v>3.003003003003003E-3</v>
      </c>
      <c r="BU361" s="97">
        <f>(M361-M354)/(J361+M361+P361+S361-S354-P354-M354-J354)</f>
        <v>0</v>
      </c>
      <c r="BV361" s="97">
        <f>(P361-P354)/(J361+M361+P361+S361-S354-P354-M354-J354)</f>
        <v>0.1891891891891892</v>
      </c>
      <c r="BW361" s="97">
        <f>(S361-S354)/(J361+M361+P361+S361-S354-P354-M354-J354)</f>
        <v>0.80780780780780781</v>
      </c>
      <c r="BX361" s="48">
        <f>SUM(BB355:BB361)</f>
        <v>3231</v>
      </c>
      <c r="BY361" s="38">
        <f>F361-F354</f>
        <v>333</v>
      </c>
      <c r="BZ361" s="50">
        <f>BY361/BX354</f>
        <v>0.12260677466863033</v>
      </c>
    </row>
    <row r="362" spans="1:78" x14ac:dyDescent="0.3">
      <c r="A362" s="93">
        <v>44270</v>
      </c>
      <c r="B362" s="62">
        <v>1134</v>
      </c>
      <c r="C362" s="62">
        <v>13</v>
      </c>
      <c r="D362" s="62">
        <v>222281</v>
      </c>
      <c r="E362" s="62">
        <v>46</v>
      </c>
      <c r="F362" s="62">
        <v>7137</v>
      </c>
      <c r="G362" s="65">
        <v>564</v>
      </c>
      <c r="H362" s="99"/>
      <c r="I362" s="63">
        <v>15970</v>
      </c>
      <c r="J362" s="62">
        <v>2</v>
      </c>
      <c r="K362" s="64">
        <v>0</v>
      </c>
      <c r="L362" s="63">
        <v>73808</v>
      </c>
      <c r="M362" s="62">
        <v>49</v>
      </c>
      <c r="N362" s="64">
        <v>9</v>
      </c>
      <c r="O362" s="63">
        <v>91190</v>
      </c>
      <c r="P362" s="62">
        <v>1042</v>
      </c>
      <c r="Q362" s="64">
        <v>199</v>
      </c>
      <c r="R362" s="63">
        <v>36637</v>
      </c>
      <c r="S362" s="62">
        <v>6044</v>
      </c>
      <c r="T362" s="64">
        <v>356</v>
      </c>
      <c r="U362" s="63">
        <v>8416</v>
      </c>
      <c r="V362" s="62">
        <v>1</v>
      </c>
      <c r="W362" s="64">
        <v>0</v>
      </c>
      <c r="X362" s="63">
        <v>39298</v>
      </c>
      <c r="Y362" s="62">
        <v>40</v>
      </c>
      <c r="Z362" s="64">
        <v>6</v>
      </c>
      <c r="AA362" s="63">
        <v>46293</v>
      </c>
      <c r="AB362" s="62">
        <v>731</v>
      </c>
      <c r="AC362" s="64">
        <v>136</v>
      </c>
      <c r="AD362" s="63">
        <v>17922</v>
      </c>
      <c r="AE362" s="62">
        <v>3415</v>
      </c>
      <c r="AF362" s="64">
        <v>243</v>
      </c>
      <c r="AG362" s="63">
        <v>7553</v>
      </c>
      <c r="AH362" s="62">
        <v>1</v>
      </c>
      <c r="AI362" s="64">
        <v>0</v>
      </c>
      <c r="AJ362" s="63">
        <v>34504</v>
      </c>
      <c r="AK362" s="62">
        <v>9</v>
      </c>
      <c r="AL362" s="64">
        <v>3</v>
      </c>
      <c r="AM362" s="63">
        <v>44885</v>
      </c>
      <c r="AN362" s="62">
        <v>311</v>
      </c>
      <c r="AO362" s="64">
        <v>63</v>
      </c>
      <c r="AP362" s="63">
        <v>18712</v>
      </c>
      <c r="AQ362" s="62">
        <v>2629</v>
      </c>
      <c r="AR362" s="64">
        <v>113</v>
      </c>
      <c r="AS362" s="62">
        <v>3925165</v>
      </c>
      <c r="AT362" s="62">
        <v>1943167</v>
      </c>
      <c r="AU362" s="62">
        <v>0</v>
      </c>
      <c r="AV362" s="62"/>
      <c r="AW362" s="62"/>
      <c r="AX362" s="62"/>
      <c r="AY362" s="62" t="str">
        <f t="shared" si="92"/>
        <v>2021-W11</v>
      </c>
      <c r="AZ362" s="65">
        <f t="shared" si="93"/>
        <v>1</v>
      </c>
      <c r="BA362" s="65">
        <v>1494</v>
      </c>
      <c r="BB362" s="99">
        <v>457</v>
      </c>
      <c r="BC362" s="65">
        <v>166</v>
      </c>
      <c r="BD362" s="65"/>
      <c r="BE362" s="65"/>
      <c r="BF362" s="99"/>
      <c r="BG362" s="99"/>
      <c r="BH362" s="65"/>
      <c r="BI362" s="65"/>
      <c r="BJ362" s="65"/>
      <c r="BK362" s="65"/>
      <c r="BL362" s="65"/>
      <c r="BM362" s="65"/>
      <c r="BN362" s="65"/>
      <c r="BO362" s="65"/>
    </row>
    <row r="363" spans="1:78" x14ac:dyDescent="0.3">
      <c r="A363" s="37">
        <v>44271</v>
      </c>
      <c r="B363" s="38">
        <v>1533</v>
      </c>
      <c r="C363" s="38">
        <v>27</v>
      </c>
      <c r="D363" s="38">
        <v>223789</v>
      </c>
      <c r="E363" s="38">
        <v>59</v>
      </c>
      <c r="F363" s="38">
        <v>7196</v>
      </c>
      <c r="G363" s="48">
        <v>605</v>
      </c>
      <c r="I363" s="39">
        <v>16086</v>
      </c>
      <c r="J363" s="40">
        <v>2</v>
      </c>
      <c r="K363" s="41">
        <v>0</v>
      </c>
      <c r="L363" s="42">
        <v>74236</v>
      </c>
      <c r="M363" s="43">
        <v>49</v>
      </c>
      <c r="N363" s="44">
        <v>13</v>
      </c>
      <c r="O363" s="45">
        <v>91891</v>
      </c>
      <c r="P363" s="46">
        <v>1045</v>
      </c>
      <c r="Q363" s="47">
        <v>208</v>
      </c>
      <c r="R363" s="42">
        <v>36895</v>
      </c>
      <c r="S363" s="43">
        <v>6100</v>
      </c>
      <c r="T363" s="44">
        <v>384</v>
      </c>
      <c r="U363" s="39">
        <v>8482</v>
      </c>
      <c r="V363" s="40">
        <v>1</v>
      </c>
      <c r="W363" s="41">
        <v>0</v>
      </c>
      <c r="X363" s="42">
        <v>39524</v>
      </c>
      <c r="Y363" s="43">
        <v>40</v>
      </c>
      <c r="Z363" s="44">
        <v>8</v>
      </c>
      <c r="AA363" s="45">
        <v>46671</v>
      </c>
      <c r="AB363" s="46">
        <v>733</v>
      </c>
      <c r="AC363" s="47">
        <v>143</v>
      </c>
      <c r="AD363" s="42">
        <v>18045</v>
      </c>
      <c r="AE363" s="43">
        <v>3450</v>
      </c>
      <c r="AF363" s="44">
        <v>260</v>
      </c>
      <c r="AG363" s="39">
        <v>7603</v>
      </c>
      <c r="AH363" s="40">
        <v>1</v>
      </c>
      <c r="AI363" s="41">
        <v>0</v>
      </c>
      <c r="AJ363" s="42">
        <v>34706</v>
      </c>
      <c r="AK363" s="43">
        <v>9</v>
      </c>
      <c r="AL363" s="44">
        <v>5</v>
      </c>
      <c r="AM363" s="45">
        <v>45208</v>
      </c>
      <c r="AN363" s="46">
        <v>312</v>
      </c>
      <c r="AO363" s="47">
        <v>65</v>
      </c>
      <c r="AP363" s="42">
        <v>18847</v>
      </c>
      <c r="AQ363" s="43">
        <v>2650</v>
      </c>
      <c r="AR363" s="44">
        <v>124</v>
      </c>
      <c r="AS363" s="38">
        <v>3931409</v>
      </c>
      <c r="AT363" s="38">
        <v>1949382</v>
      </c>
      <c r="AU363" s="38">
        <v>3</v>
      </c>
      <c r="AY363" s="38" t="str">
        <f t="shared" si="92"/>
        <v>2021-W11</v>
      </c>
      <c r="AZ363" s="48">
        <f t="shared" si="93"/>
        <v>2</v>
      </c>
      <c r="BA363" s="48">
        <v>1505</v>
      </c>
      <c r="BB363" s="49">
        <v>459</v>
      </c>
      <c r="BC363" s="48">
        <v>328</v>
      </c>
    </row>
    <row r="364" spans="1:78" x14ac:dyDescent="0.3">
      <c r="A364" s="37">
        <v>44272</v>
      </c>
      <c r="B364" s="38">
        <v>3465</v>
      </c>
      <c r="C364" s="38">
        <v>12</v>
      </c>
      <c r="D364" s="38">
        <v>227247</v>
      </c>
      <c r="E364" s="38">
        <v>56</v>
      </c>
      <c r="F364" s="38">
        <v>7252</v>
      </c>
      <c r="G364" s="48">
        <v>630</v>
      </c>
      <c r="I364" s="39">
        <v>16315</v>
      </c>
      <c r="J364" s="40">
        <v>2</v>
      </c>
      <c r="K364" s="41">
        <v>0</v>
      </c>
      <c r="L364" s="42">
        <v>75346</v>
      </c>
      <c r="M364" s="43">
        <v>49</v>
      </c>
      <c r="N364" s="44">
        <v>16</v>
      </c>
      <c r="O364" s="45">
        <v>93469</v>
      </c>
      <c r="P364" s="46">
        <v>1053</v>
      </c>
      <c r="Q364" s="47">
        <v>219</v>
      </c>
      <c r="R364" s="42">
        <v>37431</v>
      </c>
      <c r="S364" s="43">
        <v>6148</v>
      </c>
      <c r="T364" s="44">
        <v>395</v>
      </c>
      <c r="U364" s="39">
        <v>8601</v>
      </c>
      <c r="V364" s="40">
        <v>1</v>
      </c>
      <c r="W364" s="41">
        <v>0</v>
      </c>
      <c r="X364" s="42">
        <v>40136</v>
      </c>
      <c r="Y364" s="43">
        <v>40</v>
      </c>
      <c r="Z364" s="44">
        <v>10</v>
      </c>
      <c r="AA364" s="45">
        <v>47498</v>
      </c>
      <c r="AB364" s="46">
        <v>739</v>
      </c>
      <c r="AC364" s="47">
        <v>152</v>
      </c>
      <c r="AD364" s="42">
        <v>18307</v>
      </c>
      <c r="AE364" s="43">
        <v>3476</v>
      </c>
      <c r="AF364" s="44">
        <v>265</v>
      </c>
      <c r="AG364" s="39">
        <v>7713</v>
      </c>
      <c r="AH364" s="40">
        <v>1</v>
      </c>
      <c r="AI364" s="41">
        <v>0</v>
      </c>
      <c r="AJ364" s="42">
        <v>35204</v>
      </c>
      <c r="AK364" s="43">
        <v>9</v>
      </c>
      <c r="AL364" s="44">
        <v>6</v>
      </c>
      <c r="AM364" s="45">
        <v>45959</v>
      </c>
      <c r="AN364" s="46">
        <v>314</v>
      </c>
      <c r="AO364" s="47">
        <v>67</v>
      </c>
      <c r="AP364" s="42">
        <v>19121</v>
      </c>
      <c r="AQ364" s="43">
        <v>2672</v>
      </c>
      <c r="AR364" s="44">
        <v>130</v>
      </c>
      <c r="AS364" s="38">
        <v>3956130</v>
      </c>
      <c r="AT364" s="38">
        <v>1988315</v>
      </c>
      <c r="AU364" s="38">
        <v>1</v>
      </c>
      <c r="AY364" s="38" t="str">
        <f t="shared" ref="AY364" si="94">_xlfn.CONCAT(YEAR(A364),"-W",_xlfn.ISOWEEKNUM(A364))</f>
        <v>2021-W11</v>
      </c>
      <c r="AZ364" s="48">
        <f t="shared" ref="AZ364" si="95">WEEKDAY(A364,2)</f>
        <v>3</v>
      </c>
      <c r="BA364" s="48">
        <v>1516</v>
      </c>
      <c r="BB364" s="49">
        <v>560</v>
      </c>
      <c r="BC364" s="48">
        <v>480</v>
      </c>
      <c r="BD364" s="49">
        <v>8642</v>
      </c>
      <c r="BE364" s="48">
        <v>198</v>
      </c>
    </row>
    <row r="365" spans="1:78" x14ac:dyDescent="0.3">
      <c r="A365" s="37">
        <v>44273</v>
      </c>
      <c r="B365" s="38">
        <v>3073</v>
      </c>
      <c r="C365" s="38">
        <v>4</v>
      </c>
      <c r="D365" s="38">
        <v>230317</v>
      </c>
      <c r="E365" s="38">
        <v>45</v>
      </c>
      <c r="F365" s="38">
        <v>7297</v>
      </c>
      <c r="G365" s="48">
        <v>645</v>
      </c>
      <c r="I365" s="39">
        <v>16534</v>
      </c>
      <c r="J365" s="40">
        <v>2</v>
      </c>
      <c r="K365" s="41">
        <v>0</v>
      </c>
      <c r="L365" s="42">
        <v>76374</v>
      </c>
      <c r="M365" s="43">
        <v>49</v>
      </c>
      <c r="N365" s="44">
        <v>17</v>
      </c>
      <c r="O365" s="45">
        <v>94779</v>
      </c>
      <c r="P365" s="46">
        <v>1064</v>
      </c>
      <c r="Q365" s="47">
        <v>227</v>
      </c>
      <c r="R365" s="42">
        <v>37938</v>
      </c>
      <c r="S365" s="43">
        <v>6182</v>
      </c>
      <c r="T365" s="44">
        <v>401</v>
      </c>
      <c r="U365" s="39">
        <v>8715</v>
      </c>
      <c r="V365" s="40">
        <v>1</v>
      </c>
      <c r="W365" s="41">
        <v>0</v>
      </c>
      <c r="X365" s="42">
        <v>40656</v>
      </c>
      <c r="Y365" s="43">
        <v>40</v>
      </c>
      <c r="Z365" s="44">
        <v>10</v>
      </c>
      <c r="AA365" s="45">
        <v>48157</v>
      </c>
      <c r="AB365" s="46">
        <v>745</v>
      </c>
      <c r="AC365" s="47">
        <v>153</v>
      </c>
      <c r="AD365" s="42">
        <v>18514</v>
      </c>
      <c r="AE365" s="43">
        <v>3490</v>
      </c>
      <c r="AF365" s="44">
        <v>272</v>
      </c>
      <c r="AG365" s="39">
        <v>7818</v>
      </c>
      <c r="AH365" s="40">
        <v>1</v>
      </c>
      <c r="AI365" s="41">
        <v>0</v>
      </c>
      <c r="AJ365" s="42">
        <v>35712</v>
      </c>
      <c r="AK365" s="43">
        <v>9</v>
      </c>
      <c r="AL365" s="44">
        <v>7</v>
      </c>
      <c r="AM365" s="45">
        <v>46610</v>
      </c>
      <c r="AN365" s="46">
        <v>319</v>
      </c>
      <c r="AO365" s="47">
        <v>74</v>
      </c>
      <c r="AP365" s="42">
        <v>19421</v>
      </c>
      <c r="AQ365" s="43">
        <v>2692</v>
      </c>
      <c r="AR365" s="44">
        <v>129</v>
      </c>
      <c r="AS365" s="38">
        <v>3976365</v>
      </c>
      <c r="AT365" s="38">
        <v>2021686</v>
      </c>
      <c r="AU365" s="38">
        <v>1</v>
      </c>
      <c r="AY365" s="38" t="str">
        <f t="shared" ref="AY365" si="96">_xlfn.CONCAT(YEAR(A365),"-W",_xlfn.ISOWEEKNUM(A365))</f>
        <v>2021-W11</v>
      </c>
      <c r="AZ365" s="48">
        <f t="shared" ref="AZ365" si="97">WEEKDAY(A365,2)</f>
        <v>4</v>
      </c>
      <c r="BA365" s="48">
        <v>1537</v>
      </c>
      <c r="BB365" s="49">
        <v>525</v>
      </c>
      <c r="BC365" s="48">
        <v>497</v>
      </c>
      <c r="BD365" s="49">
        <v>8690</v>
      </c>
      <c r="BE365" s="48">
        <v>169</v>
      </c>
    </row>
    <row r="366" spans="1:78" x14ac:dyDescent="0.3">
      <c r="A366" s="37">
        <v>44274</v>
      </c>
      <c r="B366" s="38">
        <v>2785</v>
      </c>
      <c r="C366" s="38">
        <v>16</v>
      </c>
      <c r="D366" s="38">
        <v>233079</v>
      </c>
      <c r="E366" s="38">
        <v>64</v>
      </c>
      <c r="F366" s="38">
        <v>7361</v>
      </c>
      <c r="G366" s="48">
        <v>649</v>
      </c>
      <c r="I366" s="39">
        <v>16750</v>
      </c>
      <c r="J366" s="40">
        <v>2</v>
      </c>
      <c r="K366" s="41">
        <v>0</v>
      </c>
      <c r="L366" s="42">
        <v>77282</v>
      </c>
      <c r="M366" s="43">
        <v>49</v>
      </c>
      <c r="N366" s="44">
        <v>16</v>
      </c>
      <c r="O366" s="45">
        <v>95923</v>
      </c>
      <c r="P366" s="46">
        <v>1070</v>
      </c>
      <c r="Q366" s="47">
        <v>224</v>
      </c>
      <c r="R366" s="42">
        <v>38404</v>
      </c>
      <c r="S366" s="43">
        <v>6240</v>
      </c>
      <c r="T366" s="44">
        <v>409</v>
      </c>
      <c r="U366" s="39">
        <v>8819</v>
      </c>
      <c r="V366" s="40">
        <v>1</v>
      </c>
      <c r="W366" s="41">
        <v>0</v>
      </c>
      <c r="X366" s="42">
        <v>41135</v>
      </c>
      <c r="Y366" s="43">
        <v>40</v>
      </c>
      <c r="Z366" s="44">
        <v>9</v>
      </c>
      <c r="AA366" s="45">
        <v>48765</v>
      </c>
      <c r="AB366" s="46">
        <v>747</v>
      </c>
      <c r="AC366" s="47">
        <v>151</v>
      </c>
      <c r="AD366" s="42">
        <v>18743</v>
      </c>
      <c r="AE366" s="43">
        <v>3516</v>
      </c>
      <c r="AF366" s="44">
        <v>277</v>
      </c>
      <c r="AG366" s="39">
        <v>7930</v>
      </c>
      <c r="AH366" s="40">
        <v>1</v>
      </c>
      <c r="AI366" s="41">
        <v>0</v>
      </c>
      <c r="AJ366" s="42">
        <v>36141</v>
      </c>
      <c r="AK366" s="43">
        <v>9</v>
      </c>
      <c r="AL366" s="44">
        <v>7</v>
      </c>
      <c r="AM366" s="45">
        <v>47146</v>
      </c>
      <c r="AN366" s="46">
        <v>323</v>
      </c>
      <c r="AO366" s="47">
        <v>73</v>
      </c>
      <c r="AP366" s="42">
        <v>19658</v>
      </c>
      <c r="AQ366" s="43">
        <v>2724</v>
      </c>
      <c r="AR366" s="44">
        <v>132</v>
      </c>
      <c r="AS366" s="38">
        <v>3995312</v>
      </c>
      <c r="AT366" s="38">
        <v>2055589</v>
      </c>
      <c r="AU366" s="38">
        <v>0</v>
      </c>
      <c r="AY366" s="38" t="str">
        <f t="shared" ref="AY366" si="98">_xlfn.CONCAT(YEAR(A366),"-W",_xlfn.ISOWEEKNUM(A366))</f>
        <v>2021-W11</v>
      </c>
      <c r="AZ366" s="48">
        <f t="shared" ref="AZ366" si="99">WEEKDAY(A366,2)</f>
        <v>5</v>
      </c>
      <c r="BA366" s="48">
        <v>1555</v>
      </c>
      <c r="BB366" s="49">
        <v>518</v>
      </c>
      <c r="BC366" s="48">
        <v>472</v>
      </c>
      <c r="BD366" s="49">
        <v>11236</v>
      </c>
      <c r="BE366" s="48">
        <v>206</v>
      </c>
    </row>
    <row r="367" spans="1:78" x14ac:dyDescent="0.3">
      <c r="A367" s="37">
        <v>44275</v>
      </c>
      <c r="B367" s="38">
        <v>2535</v>
      </c>
      <c r="C367" s="38">
        <v>11</v>
      </c>
      <c r="D367" s="38">
        <v>235611</v>
      </c>
      <c r="E367" s="38">
        <v>60</v>
      </c>
      <c r="F367" s="38">
        <v>7421</v>
      </c>
      <c r="G367" s="48">
        <v>672</v>
      </c>
      <c r="I367" s="39">
        <v>16957</v>
      </c>
      <c r="J367" s="40">
        <v>2</v>
      </c>
      <c r="K367" s="41">
        <v>0</v>
      </c>
      <c r="L367" s="42">
        <v>78146</v>
      </c>
      <c r="M367" s="43">
        <v>50</v>
      </c>
      <c r="N367" s="44">
        <v>16</v>
      </c>
      <c r="O367" s="45">
        <v>97003</v>
      </c>
      <c r="P367" s="46">
        <v>1075</v>
      </c>
      <c r="Q367" s="47">
        <v>226</v>
      </c>
      <c r="R367" s="42">
        <v>38783</v>
      </c>
      <c r="S367" s="43">
        <v>6294</v>
      </c>
      <c r="T367" s="44">
        <v>430</v>
      </c>
      <c r="U367" s="39">
        <v>8932</v>
      </c>
      <c r="V367" s="40">
        <v>1</v>
      </c>
      <c r="W367" s="41">
        <v>0</v>
      </c>
      <c r="X367" s="42">
        <v>41590</v>
      </c>
      <c r="Y367" s="43">
        <v>41</v>
      </c>
      <c r="Z367" s="44">
        <v>9</v>
      </c>
      <c r="AA367" s="45">
        <v>49295</v>
      </c>
      <c r="AB367" s="46">
        <v>752</v>
      </c>
      <c r="AC367" s="47">
        <v>153</v>
      </c>
      <c r="AD367" s="42">
        <v>18938</v>
      </c>
      <c r="AE367" s="43">
        <v>3540</v>
      </c>
      <c r="AF367" s="44">
        <v>287</v>
      </c>
      <c r="AG367" s="39">
        <v>8024</v>
      </c>
      <c r="AH367" s="40">
        <v>1</v>
      </c>
      <c r="AI367" s="41">
        <v>0</v>
      </c>
      <c r="AJ367" s="42">
        <v>36550</v>
      </c>
      <c r="AK367" s="43">
        <v>9</v>
      </c>
      <c r="AL367" s="44">
        <v>7</v>
      </c>
      <c r="AM367" s="45">
        <v>47696</v>
      </c>
      <c r="AN367" s="46">
        <v>323</v>
      </c>
      <c r="AO367" s="47">
        <v>73</v>
      </c>
      <c r="AP367" s="42">
        <v>19842</v>
      </c>
      <c r="AQ367" s="43">
        <v>2754</v>
      </c>
      <c r="AR367" s="44">
        <v>143</v>
      </c>
      <c r="AS367" s="38">
        <v>4012993</v>
      </c>
      <c r="AT367" s="38">
        <v>2088966</v>
      </c>
      <c r="AU367" s="38">
        <v>0</v>
      </c>
      <c r="AY367" s="38" t="str">
        <f t="shared" ref="AY367" si="100">_xlfn.CONCAT(YEAR(A367),"-W",_xlfn.ISOWEEKNUM(A367))</f>
        <v>2021-W11</v>
      </c>
      <c r="AZ367" s="48">
        <f t="shared" ref="AZ367" si="101">WEEKDAY(A367,2)</f>
        <v>6</v>
      </c>
      <c r="BA367" s="48">
        <v>1572</v>
      </c>
      <c r="BB367" s="49">
        <v>513</v>
      </c>
      <c r="BC367" s="48">
        <v>337</v>
      </c>
      <c r="BD367" s="49">
        <v>11657</v>
      </c>
      <c r="BE367" s="48">
        <v>219</v>
      </c>
    </row>
    <row r="368" spans="1:78" ht="12.5" thickBot="1" x14ac:dyDescent="0.35">
      <c r="A368" s="37">
        <v>44276</v>
      </c>
      <c r="B368" s="38">
        <v>1514</v>
      </c>
      <c r="C368" s="38">
        <v>9</v>
      </c>
      <c r="D368" s="38">
        <v>237125</v>
      </c>
      <c r="E368" s="38">
        <v>41</v>
      </c>
      <c r="F368" s="38">
        <v>7462</v>
      </c>
      <c r="G368" s="48">
        <v>674</v>
      </c>
      <c r="I368" s="39">
        <v>17079</v>
      </c>
      <c r="J368" s="40">
        <v>2</v>
      </c>
      <c r="K368" s="41">
        <v>0</v>
      </c>
      <c r="L368" s="42">
        <v>78654</v>
      </c>
      <c r="M368" s="43">
        <v>50</v>
      </c>
      <c r="N368" s="44">
        <v>16</v>
      </c>
      <c r="O368" s="45">
        <v>97628</v>
      </c>
      <c r="P368" s="46">
        <v>1080</v>
      </c>
      <c r="Q368" s="47">
        <v>232</v>
      </c>
      <c r="R368" s="42">
        <v>39042</v>
      </c>
      <c r="S368" s="43">
        <v>6330</v>
      </c>
      <c r="T368" s="44">
        <v>426</v>
      </c>
      <c r="U368" s="39">
        <v>8989</v>
      </c>
      <c r="V368" s="40">
        <v>1</v>
      </c>
      <c r="W368" s="41">
        <v>0</v>
      </c>
      <c r="X368" s="42">
        <v>41864</v>
      </c>
      <c r="Y368" s="43">
        <v>41</v>
      </c>
      <c r="Z368" s="44">
        <v>9</v>
      </c>
      <c r="AA368" s="45">
        <v>49582</v>
      </c>
      <c r="AB368" s="46">
        <v>756</v>
      </c>
      <c r="AC368" s="47">
        <v>158</v>
      </c>
      <c r="AD368" s="42">
        <v>19057</v>
      </c>
      <c r="AE368" s="43">
        <v>3569</v>
      </c>
      <c r="AF368" s="44">
        <v>278</v>
      </c>
      <c r="AG368" s="39">
        <v>8089</v>
      </c>
      <c r="AH368" s="40">
        <v>1</v>
      </c>
      <c r="AI368" s="41">
        <v>0</v>
      </c>
      <c r="AJ368" s="42">
        <v>36784</v>
      </c>
      <c r="AK368" s="43">
        <v>9</v>
      </c>
      <c r="AL368" s="44">
        <v>7</v>
      </c>
      <c r="AM368" s="45">
        <v>48034</v>
      </c>
      <c r="AN368" s="46">
        <v>324</v>
      </c>
      <c r="AO368" s="47">
        <v>74</v>
      </c>
      <c r="AP368" s="42">
        <v>19982</v>
      </c>
      <c r="AQ368" s="43">
        <v>2761</v>
      </c>
      <c r="AR368" s="44">
        <v>148</v>
      </c>
      <c r="AS368" s="38">
        <v>4020586</v>
      </c>
      <c r="AT368" s="38">
        <v>2099431</v>
      </c>
      <c r="AU368" s="38">
        <v>3</v>
      </c>
      <c r="AY368" s="38" t="str">
        <f t="shared" ref="AY368:AY370" si="102">_xlfn.CONCAT(YEAR(A368),"-W",_xlfn.ISOWEEKNUM(A368))</f>
        <v>2021-W11</v>
      </c>
      <c r="AZ368" s="48">
        <f t="shared" ref="AZ368:AZ370" si="103">WEEKDAY(A368,2)</f>
        <v>7</v>
      </c>
      <c r="BA368" s="48">
        <v>1577</v>
      </c>
      <c r="BB368" s="49">
        <v>425</v>
      </c>
      <c r="BC368" s="48">
        <v>145</v>
      </c>
      <c r="BD368" s="49">
        <v>4403</v>
      </c>
      <c r="BE368" s="48">
        <v>102</v>
      </c>
      <c r="BI368" s="50">
        <f>(S368-S361)/(F368-F361)</f>
        <v>0.86792452830188682</v>
      </c>
      <c r="BJ368" s="38">
        <f>SUM(E362:E368)*1000000/10718565</f>
        <v>34.612842297453064</v>
      </c>
      <c r="BK368" s="50">
        <f>(D368-D361)/(AS368+AT368-AS361-AT361)</f>
        <v>6.066082255437568E-2</v>
      </c>
      <c r="BL368" s="97">
        <f>(I368-I361)/(I368+L368+O368+R368-I361-L361-O361-R361)</f>
        <v>7.5087895529884485E-2</v>
      </c>
      <c r="BM368" s="97">
        <f>(L368-L361)/(I368+L368+O368+R368-I361-L361-O361-R361)</f>
        <v>0.32376946258161726</v>
      </c>
      <c r="BN368" s="97">
        <f>(O368-O361)/(I368+L368+O368+R368-I361-L361-O361-R361)</f>
        <v>0.43470617780010046</v>
      </c>
      <c r="BO368" s="97">
        <f>(R368-R361)/(I368+L368+O368+R368-I361-L361-O361-R361)</f>
        <v>0.1664364640883978</v>
      </c>
      <c r="BP368" s="97">
        <f>AVERAGE(K362:K368)/AVERAGE(G362:G368)</f>
        <v>0</v>
      </c>
      <c r="BQ368" s="97">
        <f>AVERAGE(N362:N368)/AVERAGE(G362:G368)</f>
        <v>2.3203424194638431E-2</v>
      </c>
      <c r="BR368" s="97">
        <f>AVERAGE(Q362:Q368)/AVERAGE(G362:G368)</f>
        <v>0.34579860328902906</v>
      </c>
      <c r="BS368" s="97">
        <f>AVERAGE(T362:T368)/AVERAGE(G362:G368)</f>
        <v>0.63099797251633261</v>
      </c>
      <c r="BT368" s="97">
        <f>(J368-J361)/(J368+M368+P368+S368-S361-P361-M361-J361)</f>
        <v>0</v>
      </c>
      <c r="BU368" s="97">
        <f>(M368-M361)/(J368+M368+P368+S368-S361-P361-M361-J361)</f>
        <v>2.6954177897574125E-3</v>
      </c>
      <c r="BV368" s="97">
        <f>(P368-P361)/(J368+M368+P368+S368-S361-P361-M361-J361)</f>
        <v>0.1293800539083558</v>
      </c>
      <c r="BW368" s="97">
        <f>(S368-S361)/(J368+M368+P368+S368-S361-P361-M361-J361)</f>
        <v>0.86792452830188682</v>
      </c>
      <c r="BX368" s="48">
        <f>SUM(BB362:BB368)</f>
        <v>3457</v>
      </c>
      <c r="BY368" s="38">
        <f>F368-F361</f>
        <v>371</v>
      </c>
      <c r="BZ368" s="50">
        <f>BY368/BX361</f>
        <v>0.11482513153822346</v>
      </c>
    </row>
    <row r="369" spans="1:78" x14ac:dyDescent="0.3">
      <c r="A369" s="93">
        <v>44277</v>
      </c>
      <c r="B369" s="62">
        <v>1707</v>
      </c>
      <c r="C369" s="62">
        <v>21</v>
      </c>
      <c r="D369" s="62">
        <v>238830</v>
      </c>
      <c r="E369" s="62">
        <v>69</v>
      </c>
      <c r="F369" s="62">
        <v>7531</v>
      </c>
      <c r="G369" s="65">
        <v>681</v>
      </c>
      <c r="H369" s="99"/>
      <c r="I369" s="63">
        <v>17192</v>
      </c>
      <c r="J369" s="62">
        <v>2</v>
      </c>
      <c r="K369" s="64">
        <v>0</v>
      </c>
      <c r="L369" s="63">
        <v>79232</v>
      </c>
      <c r="M369" s="62">
        <v>50</v>
      </c>
      <c r="N369" s="64">
        <v>14</v>
      </c>
      <c r="O369" s="63">
        <v>98367</v>
      </c>
      <c r="P369" s="62">
        <v>1091</v>
      </c>
      <c r="Q369" s="64">
        <v>240</v>
      </c>
      <c r="R369" s="63">
        <v>39312</v>
      </c>
      <c r="S369" s="62">
        <v>6388</v>
      </c>
      <c r="T369" s="64">
        <v>427</v>
      </c>
      <c r="U369" s="63">
        <v>9053</v>
      </c>
      <c r="V369" s="62">
        <v>1</v>
      </c>
      <c r="W369" s="64">
        <v>0</v>
      </c>
      <c r="X369" s="63">
        <v>42181</v>
      </c>
      <c r="Y369" s="62">
        <v>41</v>
      </c>
      <c r="Z369" s="64">
        <v>8</v>
      </c>
      <c r="AA369" s="63">
        <v>49955</v>
      </c>
      <c r="AB369" s="62">
        <v>764</v>
      </c>
      <c r="AC369" s="64">
        <v>166</v>
      </c>
      <c r="AD369" s="63">
        <v>19170</v>
      </c>
      <c r="AE369" s="62">
        <v>3607</v>
      </c>
      <c r="AF369" s="64">
        <v>278</v>
      </c>
      <c r="AG369" s="63">
        <v>8138</v>
      </c>
      <c r="AH369" s="62">
        <v>1</v>
      </c>
      <c r="AI369" s="64">
        <v>0</v>
      </c>
      <c r="AJ369" s="63">
        <v>37045</v>
      </c>
      <c r="AK369" s="62">
        <v>9</v>
      </c>
      <c r="AL369" s="64">
        <v>6</v>
      </c>
      <c r="AM369" s="63">
        <v>48400</v>
      </c>
      <c r="AN369" s="62">
        <v>327</v>
      </c>
      <c r="AO369" s="64">
        <v>74</v>
      </c>
      <c r="AP369" s="63">
        <v>20139</v>
      </c>
      <c r="AQ369" s="62">
        <v>2781</v>
      </c>
      <c r="AR369" s="64">
        <v>149</v>
      </c>
      <c r="AS369" s="62">
        <v>4027501</v>
      </c>
      <c r="AT369" s="62">
        <v>2106590</v>
      </c>
      <c r="AU369" s="62">
        <v>1</v>
      </c>
      <c r="AV369" s="62"/>
      <c r="AW369" s="62"/>
      <c r="AX369" s="62"/>
      <c r="AY369" s="62" t="str">
        <f t="shared" si="102"/>
        <v>2021-W12</v>
      </c>
      <c r="AZ369" s="65">
        <f t="shared" si="103"/>
        <v>1</v>
      </c>
      <c r="BA369" s="65">
        <v>1592</v>
      </c>
      <c r="BB369" s="99">
        <v>576</v>
      </c>
      <c r="BC369" s="65">
        <v>301</v>
      </c>
      <c r="BD369" s="65">
        <v>3466</v>
      </c>
      <c r="BE369" s="65">
        <v>99</v>
      </c>
      <c r="BF369" s="99"/>
      <c r="BG369" s="99"/>
      <c r="BH369" s="65"/>
      <c r="BI369" s="65"/>
      <c r="BJ369" s="65"/>
      <c r="BK369" s="65"/>
      <c r="BL369" s="65"/>
      <c r="BM369" s="65"/>
      <c r="BN369" s="65"/>
      <c r="BO369" s="65"/>
    </row>
    <row r="370" spans="1:78" x14ac:dyDescent="0.3">
      <c r="A370" s="37">
        <v>44278</v>
      </c>
      <c r="B370" s="38">
        <v>3586</v>
      </c>
      <c r="C370" s="38">
        <v>10</v>
      </c>
      <c r="D370" s="38">
        <v>242347</v>
      </c>
      <c r="E370" s="38">
        <v>51</v>
      </c>
      <c r="F370" s="38">
        <v>7582</v>
      </c>
      <c r="G370" s="48">
        <v>699</v>
      </c>
      <c r="I370" s="39">
        <v>17432</v>
      </c>
      <c r="J370" s="40">
        <v>2</v>
      </c>
      <c r="K370" s="41">
        <v>0</v>
      </c>
      <c r="L370" s="42">
        <v>80476</v>
      </c>
      <c r="M370" s="43">
        <v>50</v>
      </c>
      <c r="N370" s="44">
        <v>12</v>
      </c>
      <c r="O370" s="45">
        <v>99834</v>
      </c>
      <c r="P370" s="46">
        <v>1098</v>
      </c>
      <c r="Q370" s="47">
        <v>245</v>
      </c>
      <c r="R370" s="42">
        <v>39884</v>
      </c>
      <c r="S370" s="43">
        <v>6432</v>
      </c>
      <c r="T370" s="44">
        <v>442</v>
      </c>
      <c r="U370" s="39">
        <v>9180</v>
      </c>
      <c r="V370" s="40">
        <v>1</v>
      </c>
      <c r="W370" s="41">
        <v>0</v>
      </c>
      <c r="X370" s="42">
        <v>42829</v>
      </c>
      <c r="Y370" s="43">
        <v>41</v>
      </c>
      <c r="Z370" s="44">
        <v>6</v>
      </c>
      <c r="AA370" s="45">
        <v>50668</v>
      </c>
      <c r="AB370" s="46">
        <v>768</v>
      </c>
      <c r="AC370" s="47">
        <v>170</v>
      </c>
      <c r="AD370" s="42">
        <v>19444</v>
      </c>
      <c r="AE370" s="43">
        <v>3635</v>
      </c>
      <c r="AF370" s="44">
        <v>283</v>
      </c>
      <c r="AG370" s="39">
        <v>8251</v>
      </c>
      <c r="AH370" s="40">
        <v>1</v>
      </c>
      <c r="AI370" s="41">
        <v>0</v>
      </c>
      <c r="AJ370" s="42">
        <v>37641</v>
      </c>
      <c r="AK370" s="43">
        <v>9</v>
      </c>
      <c r="AL370" s="44">
        <v>6</v>
      </c>
      <c r="AM370" s="45">
        <v>49153</v>
      </c>
      <c r="AN370" s="46">
        <v>330</v>
      </c>
      <c r="AO370" s="47">
        <v>75</v>
      </c>
      <c r="AP370" s="42">
        <v>20437</v>
      </c>
      <c r="AQ370" s="43">
        <v>2797</v>
      </c>
      <c r="AR370" s="44">
        <v>159</v>
      </c>
      <c r="AS370" s="38">
        <v>4051592</v>
      </c>
      <c r="AT370" s="38">
        <v>2146920</v>
      </c>
      <c r="AU370" s="38">
        <v>2</v>
      </c>
      <c r="AY370" s="38" t="str">
        <f t="shared" si="102"/>
        <v>2021-W12</v>
      </c>
      <c r="AZ370" s="48">
        <f t="shared" si="103"/>
        <v>2</v>
      </c>
      <c r="BA370" s="48">
        <v>1613</v>
      </c>
      <c r="BB370" s="49">
        <v>543</v>
      </c>
      <c r="BC370" s="48">
        <v>452</v>
      </c>
      <c r="BD370" s="49">
        <v>9377</v>
      </c>
      <c r="BE370" s="48">
        <v>289</v>
      </c>
    </row>
    <row r="371" spans="1:78" x14ac:dyDescent="0.3">
      <c r="A371" s="37">
        <v>44279</v>
      </c>
      <c r="B371" s="38">
        <v>3062</v>
      </c>
      <c r="C371" s="38">
        <v>11</v>
      </c>
      <c r="D371" s="38">
        <v>245405</v>
      </c>
      <c r="E371" s="38">
        <v>67</v>
      </c>
      <c r="F371" s="38">
        <v>7649</v>
      </c>
      <c r="G371" s="48">
        <v>699</v>
      </c>
      <c r="I371" s="39">
        <v>17649</v>
      </c>
      <c r="J371" s="40">
        <v>2</v>
      </c>
      <c r="K371" s="41">
        <v>0</v>
      </c>
      <c r="L371" s="42">
        <v>81526</v>
      </c>
      <c r="M371" s="43">
        <v>51</v>
      </c>
      <c r="N371" s="44">
        <v>13</v>
      </c>
      <c r="O371" s="45">
        <v>101139</v>
      </c>
      <c r="P371" s="46">
        <v>1108</v>
      </c>
      <c r="Q371" s="47">
        <v>247</v>
      </c>
      <c r="R371" s="42">
        <v>40352</v>
      </c>
      <c r="S371" s="43">
        <v>6488</v>
      </c>
      <c r="T371" s="44">
        <v>439</v>
      </c>
      <c r="U371" s="39">
        <v>9303</v>
      </c>
      <c r="V371" s="40">
        <v>1</v>
      </c>
      <c r="W371" s="41">
        <v>0</v>
      </c>
      <c r="X371" s="42">
        <v>43393</v>
      </c>
      <c r="Y371" s="43">
        <v>42</v>
      </c>
      <c r="Z371" s="44">
        <v>6</v>
      </c>
      <c r="AA371" s="45">
        <v>51318</v>
      </c>
      <c r="AB371" s="46">
        <v>775</v>
      </c>
      <c r="AC371" s="47">
        <v>171</v>
      </c>
      <c r="AD371" s="42">
        <v>19686</v>
      </c>
      <c r="AE371" s="43">
        <v>3666</v>
      </c>
      <c r="AF371" s="44">
        <v>281</v>
      </c>
      <c r="AG371" s="39">
        <v>8345</v>
      </c>
      <c r="AH371" s="40">
        <v>1</v>
      </c>
      <c r="AI371" s="41">
        <v>0</v>
      </c>
      <c r="AJ371" s="42">
        <v>38127</v>
      </c>
      <c r="AK371" s="43">
        <v>9</v>
      </c>
      <c r="AL371" s="44">
        <v>7</v>
      </c>
      <c r="AM371" s="45">
        <v>49809</v>
      </c>
      <c r="AN371" s="46">
        <v>333</v>
      </c>
      <c r="AO371" s="47">
        <v>76</v>
      </c>
      <c r="AP371" s="42">
        <v>20663</v>
      </c>
      <c r="AQ371" s="43">
        <v>2822</v>
      </c>
      <c r="AR371" s="44">
        <v>158</v>
      </c>
      <c r="AS371" s="38">
        <v>4071496</v>
      </c>
      <c r="AT371" s="38">
        <v>2182858</v>
      </c>
      <c r="AU371" s="38">
        <v>0</v>
      </c>
      <c r="AY371" s="38" t="str">
        <f t="shared" ref="AY371" si="104">_xlfn.CONCAT(YEAR(A371),"-W",_xlfn.ISOWEEKNUM(A371))</f>
        <v>2021-W12</v>
      </c>
      <c r="AZ371" s="48">
        <f t="shared" ref="AZ371" si="105">WEEKDAY(A371,2)</f>
        <v>3</v>
      </c>
      <c r="BA371" s="48">
        <v>1632</v>
      </c>
      <c r="BB371" s="49">
        <v>522</v>
      </c>
      <c r="BC371" s="48">
        <v>433</v>
      </c>
      <c r="BD371" s="49">
        <v>8472</v>
      </c>
      <c r="BE371" s="48">
        <v>211</v>
      </c>
    </row>
    <row r="372" spans="1:78" x14ac:dyDescent="0.3">
      <c r="A372" s="37">
        <v>44280</v>
      </c>
      <c r="B372" s="38">
        <v>2588</v>
      </c>
      <c r="C372" s="38">
        <v>8</v>
      </c>
      <c r="D372" s="38">
        <v>247992</v>
      </c>
      <c r="E372" s="38">
        <v>52</v>
      </c>
      <c r="F372" s="38">
        <v>7701</v>
      </c>
      <c r="G372" s="48">
        <v>706</v>
      </c>
      <c r="I372" s="39">
        <v>17834</v>
      </c>
      <c r="J372" s="40">
        <v>2</v>
      </c>
      <c r="K372" s="41">
        <v>0</v>
      </c>
      <c r="L372" s="42">
        <v>82403</v>
      </c>
      <c r="M372" s="43">
        <v>51</v>
      </c>
      <c r="N372" s="44">
        <v>14</v>
      </c>
      <c r="O372" s="45">
        <v>102256</v>
      </c>
      <c r="P372" s="46">
        <v>1117</v>
      </c>
      <c r="Q372" s="47">
        <v>251</v>
      </c>
      <c r="R372" s="42">
        <v>40750</v>
      </c>
      <c r="S372" s="43">
        <v>6531</v>
      </c>
      <c r="T372" s="44">
        <v>441</v>
      </c>
      <c r="U372" s="39">
        <v>9408</v>
      </c>
      <c r="V372" s="40">
        <v>1</v>
      </c>
      <c r="W372" s="41">
        <v>0</v>
      </c>
      <c r="X372" s="42">
        <v>43863</v>
      </c>
      <c r="Y372" s="43">
        <v>42</v>
      </c>
      <c r="Z372" s="44">
        <v>8</v>
      </c>
      <c r="AA372" s="45">
        <v>51889</v>
      </c>
      <c r="AB372" s="46">
        <v>783</v>
      </c>
      <c r="AC372" s="47">
        <v>170</v>
      </c>
      <c r="AD372" s="42">
        <v>19885</v>
      </c>
      <c r="AE372" s="43">
        <v>3697</v>
      </c>
      <c r="AF372" s="44">
        <v>281</v>
      </c>
      <c r="AG372" s="39">
        <v>8425</v>
      </c>
      <c r="AH372" s="40">
        <v>1</v>
      </c>
      <c r="AI372" s="41">
        <v>0</v>
      </c>
      <c r="AJ372" s="42">
        <v>38534</v>
      </c>
      <c r="AK372" s="43">
        <v>9</v>
      </c>
      <c r="AL372" s="44">
        <v>6</v>
      </c>
      <c r="AM372" s="45">
        <v>50355</v>
      </c>
      <c r="AN372" s="46">
        <v>334</v>
      </c>
      <c r="AO372" s="47">
        <v>81</v>
      </c>
      <c r="AP372" s="42">
        <v>20862</v>
      </c>
      <c r="AQ372" s="43">
        <v>2834</v>
      </c>
      <c r="AR372" s="44">
        <v>160</v>
      </c>
      <c r="AS372" s="38">
        <v>4087979</v>
      </c>
      <c r="AT372" s="38">
        <v>2219268</v>
      </c>
      <c r="AU372" s="38">
        <v>1</v>
      </c>
      <c r="AY372" s="38" t="str">
        <f t="shared" ref="AY372" si="106">_xlfn.CONCAT(YEAR(A372),"-W",_xlfn.ISOWEEKNUM(A372))</f>
        <v>2021-W12</v>
      </c>
      <c r="AZ372" s="48">
        <f t="shared" ref="AZ372" si="107">WEEKDAY(A372,2)</f>
        <v>4</v>
      </c>
      <c r="BA372" s="48">
        <v>1643</v>
      </c>
      <c r="BB372" s="49">
        <v>511</v>
      </c>
      <c r="BC372" s="48">
        <v>360</v>
      </c>
      <c r="BD372" s="49">
        <v>10946</v>
      </c>
      <c r="BE372" s="48">
        <v>207</v>
      </c>
    </row>
    <row r="373" spans="1:78" x14ac:dyDescent="0.3">
      <c r="A373" s="37">
        <v>44281</v>
      </c>
      <c r="B373" s="38">
        <v>1496</v>
      </c>
      <c r="C373" s="38">
        <v>5</v>
      </c>
      <c r="D373" s="38">
        <v>249458</v>
      </c>
      <c r="E373" s="38">
        <v>53</v>
      </c>
      <c r="F373" s="38">
        <v>7754</v>
      </c>
      <c r="G373" s="48">
        <v>707</v>
      </c>
      <c r="I373" s="39">
        <v>17946</v>
      </c>
      <c r="J373" s="40">
        <v>2</v>
      </c>
      <c r="K373" s="41">
        <v>0</v>
      </c>
      <c r="L373" s="42">
        <v>82884</v>
      </c>
      <c r="M373" s="43">
        <v>53</v>
      </c>
      <c r="N373" s="44">
        <v>15</v>
      </c>
      <c r="O373" s="45">
        <v>102883</v>
      </c>
      <c r="P373" s="46">
        <v>1125</v>
      </c>
      <c r="Q373" s="47">
        <v>248</v>
      </c>
      <c r="R373" s="42">
        <v>40998</v>
      </c>
      <c r="S373" s="43">
        <v>6574</v>
      </c>
      <c r="T373" s="44">
        <v>444</v>
      </c>
      <c r="U373" s="39">
        <v>9466</v>
      </c>
      <c r="V373" s="40">
        <v>1</v>
      </c>
      <c r="W373" s="41">
        <v>0</v>
      </c>
      <c r="X373" s="42">
        <v>44113</v>
      </c>
      <c r="Y373" s="43">
        <v>44</v>
      </c>
      <c r="Z373" s="44">
        <v>8</v>
      </c>
      <c r="AA373" s="45">
        <v>52184</v>
      </c>
      <c r="AB373" s="46">
        <v>790</v>
      </c>
      <c r="AC373" s="47">
        <v>166</v>
      </c>
      <c r="AD373" s="42">
        <v>19997</v>
      </c>
      <c r="AE373" s="43">
        <v>3718</v>
      </c>
      <c r="AF373" s="44">
        <v>283</v>
      </c>
      <c r="AG373" s="39">
        <v>8479</v>
      </c>
      <c r="AH373" s="40">
        <v>1</v>
      </c>
      <c r="AI373" s="41">
        <v>0</v>
      </c>
      <c r="AJ373" s="42">
        <v>38765</v>
      </c>
      <c r="AK373" s="43">
        <v>9</v>
      </c>
      <c r="AL373" s="44">
        <v>7</v>
      </c>
      <c r="AM373" s="45">
        <v>50687</v>
      </c>
      <c r="AN373" s="46">
        <v>335</v>
      </c>
      <c r="AO373" s="47">
        <v>82</v>
      </c>
      <c r="AP373" s="42">
        <v>20998</v>
      </c>
      <c r="AQ373" s="43">
        <v>2856</v>
      </c>
      <c r="AR373" s="44">
        <v>161</v>
      </c>
      <c r="AS373" s="38">
        <v>4093890</v>
      </c>
      <c r="AT373" s="38">
        <v>2224899</v>
      </c>
      <c r="AU373" s="38">
        <v>2</v>
      </c>
      <c r="AY373" s="38" t="str">
        <f t="shared" ref="AY373" si="108">_xlfn.CONCAT(YEAR(A373),"-W",_xlfn.ISOWEEKNUM(A373))</f>
        <v>2021-W12</v>
      </c>
      <c r="AZ373" s="48">
        <f t="shared" ref="AZ373" si="109">WEEKDAY(A373,2)</f>
        <v>5</v>
      </c>
      <c r="BA373" s="48">
        <v>1648</v>
      </c>
      <c r="BB373" s="49">
        <v>420</v>
      </c>
      <c r="BC373" s="48">
        <v>403</v>
      </c>
      <c r="BD373" s="49">
        <v>1859</v>
      </c>
      <c r="BE373" s="48">
        <v>40</v>
      </c>
    </row>
    <row r="374" spans="1:78" x14ac:dyDescent="0.3">
      <c r="A374" s="37">
        <v>44282</v>
      </c>
      <c r="B374" s="38">
        <v>3133</v>
      </c>
      <c r="C374" s="38">
        <v>6</v>
      </c>
      <c r="D374" s="38">
        <v>252590</v>
      </c>
      <c r="E374" s="38">
        <v>72</v>
      </c>
      <c r="F374" s="38">
        <v>7826</v>
      </c>
      <c r="G374" s="48">
        <v>728</v>
      </c>
      <c r="I374" s="39">
        <v>18186</v>
      </c>
      <c r="J374" s="40">
        <v>2</v>
      </c>
      <c r="K374" s="41">
        <v>0</v>
      </c>
      <c r="L374" s="42">
        <v>83934</v>
      </c>
      <c r="M374" s="43">
        <v>54</v>
      </c>
      <c r="N374" s="44">
        <v>17</v>
      </c>
      <c r="O374" s="45">
        <v>104222</v>
      </c>
      <c r="P374" s="46">
        <v>1132</v>
      </c>
      <c r="Q374" s="47">
        <v>253</v>
      </c>
      <c r="R374" s="42">
        <v>41482</v>
      </c>
      <c r="S374" s="43">
        <v>6638</v>
      </c>
      <c r="T374" s="44">
        <v>458</v>
      </c>
      <c r="U374" s="39">
        <v>9596</v>
      </c>
      <c r="V374" s="40">
        <v>1</v>
      </c>
      <c r="W374" s="41">
        <v>0</v>
      </c>
      <c r="X374" s="42">
        <v>44644</v>
      </c>
      <c r="Y374" s="43">
        <v>45</v>
      </c>
      <c r="Z374" s="44">
        <v>10</v>
      </c>
      <c r="AA374" s="45">
        <v>52888</v>
      </c>
      <c r="AB374" s="46">
        <v>793</v>
      </c>
      <c r="AC374" s="47">
        <v>170</v>
      </c>
      <c r="AD374" s="42">
        <v>20201</v>
      </c>
      <c r="AE374" s="43">
        <v>3756</v>
      </c>
      <c r="AF374" s="44">
        <v>290</v>
      </c>
      <c r="AG374" s="39">
        <v>8589</v>
      </c>
      <c r="AH374" s="40">
        <v>1</v>
      </c>
      <c r="AI374" s="41">
        <v>0</v>
      </c>
      <c r="AJ374" s="42">
        <v>39284</v>
      </c>
      <c r="AK374" s="43">
        <v>9</v>
      </c>
      <c r="AL374" s="44">
        <v>7</v>
      </c>
      <c r="AM374" s="45">
        <v>51322</v>
      </c>
      <c r="AN374" s="46">
        <v>339</v>
      </c>
      <c r="AO374" s="47">
        <v>83</v>
      </c>
      <c r="AP374" s="42">
        <v>21278</v>
      </c>
      <c r="AQ374" s="43">
        <v>2882</v>
      </c>
      <c r="AR374" s="44">
        <v>168</v>
      </c>
      <c r="AS374" s="38">
        <v>4113428</v>
      </c>
      <c r="AT374" s="38">
        <v>2263519</v>
      </c>
      <c r="AU374" s="38">
        <v>3</v>
      </c>
      <c r="AY374" s="38" t="str">
        <f t="shared" ref="AY374" si="110">_xlfn.CONCAT(YEAR(A374),"-W",_xlfn.ISOWEEKNUM(A374))</f>
        <v>2021-W12</v>
      </c>
      <c r="AZ374" s="48">
        <f t="shared" ref="AZ374" si="111">WEEKDAY(A374,2)</f>
        <v>6</v>
      </c>
      <c r="BA374" s="48">
        <v>1656</v>
      </c>
      <c r="BB374" s="49">
        <v>486</v>
      </c>
      <c r="BC374" s="48">
        <v>359</v>
      </c>
      <c r="BD374" s="49">
        <v>14035</v>
      </c>
      <c r="BE374" s="48">
        <v>266</v>
      </c>
    </row>
    <row r="375" spans="1:78" ht="12.5" thickBot="1" x14ac:dyDescent="0.35">
      <c r="A375" s="37">
        <v>44283</v>
      </c>
      <c r="B375" s="38">
        <v>1449</v>
      </c>
      <c r="C375" s="38">
        <v>11</v>
      </c>
      <c r="D375" s="38">
        <v>254031</v>
      </c>
      <c r="E375" s="38">
        <v>54</v>
      </c>
      <c r="F375" s="38">
        <v>7880</v>
      </c>
      <c r="G375" s="48">
        <v>735</v>
      </c>
      <c r="I375" s="39">
        <v>18332</v>
      </c>
      <c r="J375" s="40">
        <v>2</v>
      </c>
      <c r="K375" s="41">
        <v>0</v>
      </c>
      <c r="L375" s="42">
        <v>84381</v>
      </c>
      <c r="M375" s="43">
        <v>55</v>
      </c>
      <c r="N375" s="44">
        <v>15</v>
      </c>
      <c r="O375" s="45">
        <v>104830</v>
      </c>
      <c r="P375" s="46">
        <v>1141</v>
      </c>
      <c r="Q375" s="47">
        <v>262</v>
      </c>
      <c r="R375" s="42">
        <v>41712</v>
      </c>
      <c r="S375" s="43">
        <v>6682</v>
      </c>
      <c r="T375" s="44">
        <v>458</v>
      </c>
      <c r="U375" s="39">
        <v>9676</v>
      </c>
      <c r="V375" s="40">
        <v>1</v>
      </c>
      <c r="W375" s="41">
        <v>0</v>
      </c>
      <c r="X375" s="42">
        <v>44865</v>
      </c>
      <c r="Y375" s="43">
        <v>46</v>
      </c>
      <c r="Z375" s="44">
        <v>9</v>
      </c>
      <c r="AA375" s="45">
        <v>53193</v>
      </c>
      <c r="AB375" s="46">
        <v>800</v>
      </c>
      <c r="AC375" s="47">
        <v>174</v>
      </c>
      <c r="AD375" s="42">
        <v>20324</v>
      </c>
      <c r="AE375" s="43">
        <v>3780</v>
      </c>
      <c r="AF375" s="44">
        <v>291</v>
      </c>
      <c r="AG375" s="39">
        <v>8655</v>
      </c>
      <c r="AH375" s="40">
        <v>1</v>
      </c>
      <c r="AI375" s="41">
        <v>0</v>
      </c>
      <c r="AJ375" s="42">
        <v>39510</v>
      </c>
      <c r="AK375" s="43">
        <v>9</v>
      </c>
      <c r="AL375" s="44">
        <v>6</v>
      </c>
      <c r="AM375" s="45">
        <v>51624</v>
      </c>
      <c r="AN375" s="46">
        <v>341</v>
      </c>
      <c r="AO375" s="47">
        <v>88</v>
      </c>
      <c r="AP375" s="42">
        <v>21385</v>
      </c>
      <c r="AQ375" s="43">
        <v>2902</v>
      </c>
      <c r="AR375" s="44">
        <v>167</v>
      </c>
      <c r="AS375" s="38">
        <v>4121854</v>
      </c>
      <c r="AT375" s="38">
        <v>2276371</v>
      </c>
      <c r="AU375" s="38">
        <v>2</v>
      </c>
      <c r="AY375" s="38" t="str">
        <f t="shared" ref="AY375:AY377" si="112">_xlfn.CONCAT(YEAR(A375),"-W",_xlfn.ISOWEEKNUM(A375))</f>
        <v>2021-W12</v>
      </c>
      <c r="AZ375" s="48">
        <f t="shared" ref="AZ375:AZ377" si="113">WEEKDAY(A375,2)</f>
        <v>7</v>
      </c>
      <c r="BA375" s="48">
        <v>1664</v>
      </c>
      <c r="BB375" s="49">
        <v>480</v>
      </c>
      <c r="BC375" s="48">
        <v>190</v>
      </c>
      <c r="BD375" s="49">
        <v>5659</v>
      </c>
      <c r="BE375" s="48">
        <v>101</v>
      </c>
      <c r="BI375" s="50">
        <f>(S375-S368)/(F375-F368)</f>
        <v>0.84210526315789469</v>
      </c>
      <c r="BJ375" s="38">
        <f>SUM(E369:E375)*1000000/10718565</f>
        <v>38.997757628936334</v>
      </c>
      <c r="BK375" s="50">
        <f>(D375-D368)/(AS375+AT375-AS368-AT368)</f>
        <v>6.0767483321831149E-2</v>
      </c>
      <c r="BL375" s="97">
        <f>(I375-I368)/(I375+L375+O375+R375-I368-L368-O368-R368)</f>
        <v>7.4353192499406598E-2</v>
      </c>
      <c r="BM375" s="97">
        <f>(L375-L368)/(I375+L375+O375+R375-I368-L368-O368-R368)</f>
        <v>0.33984096843104677</v>
      </c>
      <c r="BN375" s="97">
        <f>(O375-O368)/(I375+L375+O375+R375-I368-L368-O368-R368)</f>
        <v>0.42736767149299787</v>
      </c>
      <c r="BO375" s="97">
        <f>(R375-R368)/(I375+L375+O375+R375-I368-L368-O368-R368)</f>
        <v>0.15843816757654877</v>
      </c>
      <c r="BP375" s="97">
        <f>AVERAGE(K369:K375)/AVERAGE(G369:G375)</f>
        <v>0</v>
      </c>
      <c r="BQ375" s="97">
        <f>AVERAGE(N369:N375)/AVERAGE(G369:G375)</f>
        <v>2.0181634712411706E-2</v>
      </c>
      <c r="BR375" s="97">
        <f>AVERAGE(Q369:Q375)/AVERAGE(G369:G375)</f>
        <v>0.35237134207870835</v>
      </c>
      <c r="BS375" s="97">
        <f>AVERAGE(T369:T375)/AVERAGE(G369:G375)</f>
        <v>0.62744702320887991</v>
      </c>
      <c r="BT375" s="97">
        <f>(J375-J368)/(J375+M375+P375+S375-S368-P368-M368-J368)</f>
        <v>0</v>
      </c>
      <c r="BU375" s="97">
        <f>(M375-M368)/(J375+M375+P375+S375-S368-P368-M368-J368)</f>
        <v>1.1961722488038277E-2</v>
      </c>
      <c r="BV375" s="97">
        <f>(P375-P368)/(J375+M375+P375+S375-S368-P368-M368-J368)</f>
        <v>0.145933014354067</v>
      </c>
      <c r="BW375" s="97">
        <f>(S375-S368)/(J375+M375+P375+S375-S368-P368-M368-J368)</f>
        <v>0.84210526315789469</v>
      </c>
      <c r="BX375" s="48">
        <f>SUM(BB369:BB375)</f>
        <v>3538</v>
      </c>
      <c r="BY375" s="38">
        <f>F375-F368</f>
        <v>418</v>
      </c>
      <c r="BZ375" s="50">
        <f>BY375/BX368</f>
        <v>0.12091408735898178</v>
      </c>
    </row>
    <row r="376" spans="1:78" x14ac:dyDescent="0.3">
      <c r="A376" s="93">
        <v>44284</v>
      </c>
      <c r="B376" s="62">
        <v>1724</v>
      </c>
      <c r="C376" s="62">
        <v>22</v>
      </c>
      <c r="D376" s="62">
        <v>255755</v>
      </c>
      <c r="E376" s="62">
        <v>65</v>
      </c>
      <c r="F376" s="62">
        <v>7945</v>
      </c>
      <c r="G376" s="65">
        <v>738</v>
      </c>
      <c r="H376" s="99"/>
      <c r="I376" s="63">
        <v>18430</v>
      </c>
      <c r="J376" s="62">
        <v>2</v>
      </c>
      <c r="K376" s="64">
        <v>0</v>
      </c>
      <c r="L376" s="63">
        <v>84916</v>
      </c>
      <c r="M376" s="62">
        <v>55</v>
      </c>
      <c r="N376" s="64">
        <v>17</v>
      </c>
      <c r="O376" s="63">
        <v>105596</v>
      </c>
      <c r="P376" s="62">
        <v>1155</v>
      </c>
      <c r="Q376" s="64">
        <v>253</v>
      </c>
      <c r="R376" s="63">
        <v>42036</v>
      </c>
      <c r="S376" s="62">
        <v>6733</v>
      </c>
      <c r="T376" s="64">
        <v>468</v>
      </c>
      <c r="U376" s="63">
        <v>9736</v>
      </c>
      <c r="V376" s="62">
        <v>1</v>
      </c>
      <c r="W376" s="64">
        <v>0</v>
      </c>
      <c r="X376" s="63">
        <v>45174</v>
      </c>
      <c r="Y376" s="62">
        <v>46</v>
      </c>
      <c r="Z376" s="64">
        <v>10</v>
      </c>
      <c r="AA376" s="63">
        <v>53577</v>
      </c>
      <c r="AB376" s="62">
        <v>808</v>
      </c>
      <c r="AC376" s="64">
        <v>167</v>
      </c>
      <c r="AD376" s="63">
        <v>20493</v>
      </c>
      <c r="AE376" s="62">
        <v>3802</v>
      </c>
      <c r="AF376" s="64">
        <v>293</v>
      </c>
      <c r="AG376" s="63">
        <v>8693</v>
      </c>
      <c r="AH376" s="62">
        <v>1</v>
      </c>
      <c r="AI376" s="64">
        <v>0</v>
      </c>
      <c r="AJ376" s="63">
        <v>39736</v>
      </c>
      <c r="AK376" s="62">
        <v>9</v>
      </c>
      <c r="AL376" s="64">
        <v>7</v>
      </c>
      <c r="AM376" s="63">
        <v>52006</v>
      </c>
      <c r="AN376" s="62">
        <v>347</v>
      </c>
      <c r="AO376" s="64">
        <v>86</v>
      </c>
      <c r="AP376" s="63">
        <v>21540</v>
      </c>
      <c r="AQ376" s="62">
        <v>2931</v>
      </c>
      <c r="AR376" s="64">
        <v>175</v>
      </c>
      <c r="AS376" s="62">
        <v>4128578</v>
      </c>
      <c r="AT376" s="62">
        <v>2285254</v>
      </c>
      <c r="AU376" s="62">
        <v>0</v>
      </c>
      <c r="AV376" s="62"/>
      <c r="AW376" s="62"/>
      <c r="AX376" s="62"/>
      <c r="AY376" s="62" t="str">
        <f t="shared" si="112"/>
        <v>2021-W13</v>
      </c>
      <c r="AZ376" s="65">
        <f t="shared" si="113"/>
        <v>1</v>
      </c>
      <c r="BA376" s="65">
        <v>1677</v>
      </c>
      <c r="BB376" s="99">
        <v>464</v>
      </c>
      <c r="BC376" s="65">
        <v>302</v>
      </c>
      <c r="BD376" s="65">
        <v>3855</v>
      </c>
      <c r="BE376" s="65">
        <v>79</v>
      </c>
      <c r="BF376" s="99"/>
      <c r="BG376" s="99"/>
      <c r="BH376" s="65"/>
      <c r="BI376" s="65"/>
      <c r="BJ376" s="65"/>
      <c r="BK376" s="65"/>
      <c r="BL376" s="65"/>
      <c r="BM376" s="65"/>
      <c r="BN376" s="65"/>
      <c r="BO376" s="65"/>
    </row>
    <row r="377" spans="1:78" x14ac:dyDescent="0.3">
      <c r="A377" s="37">
        <v>44285</v>
      </c>
      <c r="B377" s="38">
        <v>4340</v>
      </c>
      <c r="C377" s="38">
        <v>21</v>
      </c>
      <c r="D377" s="38">
        <v>260077</v>
      </c>
      <c r="E377" s="38">
        <v>72</v>
      </c>
      <c r="F377" s="38">
        <v>8017</v>
      </c>
      <c r="G377" s="48">
        <v>741</v>
      </c>
      <c r="I377" s="39">
        <v>18734</v>
      </c>
      <c r="J377" s="40">
        <v>2</v>
      </c>
      <c r="K377" s="41">
        <v>0</v>
      </c>
      <c r="L377" s="42">
        <v>86413</v>
      </c>
      <c r="M377" s="43">
        <v>56</v>
      </c>
      <c r="N377" s="44">
        <v>16</v>
      </c>
      <c r="O377" s="45">
        <v>107445</v>
      </c>
      <c r="P377" s="46">
        <v>1166</v>
      </c>
      <c r="Q377" s="47">
        <v>261</v>
      </c>
      <c r="R377" s="42">
        <v>42700</v>
      </c>
      <c r="S377" s="43">
        <v>6793</v>
      </c>
      <c r="T377" s="44">
        <v>464</v>
      </c>
      <c r="U377" s="39">
        <v>9908</v>
      </c>
      <c r="V377" s="40">
        <v>1</v>
      </c>
      <c r="W377" s="41">
        <v>0</v>
      </c>
      <c r="X377" s="42">
        <v>45997</v>
      </c>
      <c r="Y377" s="43">
        <v>47</v>
      </c>
      <c r="Z377" s="44">
        <v>9</v>
      </c>
      <c r="AA377" s="45">
        <v>54529</v>
      </c>
      <c r="AB377" s="46">
        <v>815</v>
      </c>
      <c r="AC377" s="47">
        <v>168</v>
      </c>
      <c r="AD377" s="42">
        <v>20812</v>
      </c>
      <c r="AE377" s="43">
        <v>3829</v>
      </c>
      <c r="AF377" s="44">
        <v>292</v>
      </c>
      <c r="AG377" s="39">
        <v>8825</v>
      </c>
      <c r="AH377" s="40">
        <v>1</v>
      </c>
      <c r="AI377" s="41">
        <v>0</v>
      </c>
      <c r="AJ377" s="42">
        <v>40410</v>
      </c>
      <c r="AK377" s="43">
        <v>9</v>
      </c>
      <c r="AL377" s="44">
        <v>7</v>
      </c>
      <c r="AM377" s="45">
        <v>52902</v>
      </c>
      <c r="AN377" s="46">
        <v>351</v>
      </c>
      <c r="AO377" s="47">
        <v>93</v>
      </c>
      <c r="AP377" s="42">
        <v>21885</v>
      </c>
      <c r="AQ377" s="43">
        <v>2964</v>
      </c>
      <c r="AR377" s="44">
        <v>172</v>
      </c>
      <c r="AS377" s="38">
        <v>4151736</v>
      </c>
      <c r="AT377" s="38">
        <v>2328075</v>
      </c>
      <c r="AU377" s="38">
        <v>2</v>
      </c>
      <c r="AY377" s="38" t="str">
        <f t="shared" si="112"/>
        <v>2021-W13</v>
      </c>
      <c r="AZ377" s="48">
        <f t="shared" si="113"/>
        <v>2</v>
      </c>
      <c r="BA377" s="48">
        <v>1688</v>
      </c>
      <c r="BB377" s="49">
        <v>479</v>
      </c>
      <c r="BC377" s="48">
        <v>531</v>
      </c>
      <c r="BD377" s="49">
        <v>12357</v>
      </c>
      <c r="BE377" s="48">
        <v>348</v>
      </c>
    </row>
    <row r="378" spans="1:78" x14ac:dyDescent="0.3">
      <c r="A378" s="37">
        <v>44286</v>
      </c>
      <c r="B378" s="38">
        <v>3616</v>
      </c>
      <c r="C378" s="38">
        <v>20</v>
      </c>
      <c r="D378" s="38">
        <v>263689</v>
      </c>
      <c r="E378" s="38">
        <v>76</v>
      </c>
      <c r="F378" s="38">
        <v>8093</v>
      </c>
      <c r="G378" s="48">
        <v>739</v>
      </c>
      <c r="I378" s="39">
        <v>18971</v>
      </c>
      <c r="J378" s="40">
        <v>2</v>
      </c>
      <c r="K378" s="41">
        <v>0</v>
      </c>
      <c r="L378" s="42">
        <v>87609</v>
      </c>
      <c r="M378" s="43">
        <v>57</v>
      </c>
      <c r="N378" s="44">
        <v>14</v>
      </c>
      <c r="O378" s="45">
        <v>108945</v>
      </c>
      <c r="P378" s="46">
        <v>1177</v>
      </c>
      <c r="Q378" s="47">
        <v>263</v>
      </c>
      <c r="R378" s="42">
        <v>43353</v>
      </c>
      <c r="S378" s="43">
        <v>6857</v>
      </c>
      <c r="T378" s="44">
        <v>462</v>
      </c>
      <c r="U378" s="39">
        <v>10030</v>
      </c>
      <c r="V378" s="40">
        <v>1</v>
      </c>
      <c r="W378" s="41">
        <v>0</v>
      </c>
      <c r="X378" s="42">
        <v>46641</v>
      </c>
      <c r="Y378" s="43">
        <v>48</v>
      </c>
      <c r="Z378" s="44">
        <v>8</v>
      </c>
      <c r="AA378" s="45">
        <v>55269</v>
      </c>
      <c r="AB378" s="46">
        <v>821</v>
      </c>
      <c r="AC378" s="47">
        <v>170</v>
      </c>
      <c r="AD378" s="42">
        <v>21098</v>
      </c>
      <c r="AE378" s="43">
        <v>3866</v>
      </c>
      <c r="AF378" s="44">
        <v>294</v>
      </c>
      <c r="AG378" s="39">
        <v>8940</v>
      </c>
      <c r="AH378" s="40">
        <v>1</v>
      </c>
      <c r="AI378" s="41">
        <v>0</v>
      </c>
      <c r="AJ378" s="42">
        <v>40961</v>
      </c>
      <c r="AK378" s="43">
        <v>9</v>
      </c>
      <c r="AL378" s="44">
        <v>6</v>
      </c>
      <c r="AM378" s="45">
        <v>53662</v>
      </c>
      <c r="AN378" s="46">
        <v>356</v>
      </c>
      <c r="AO378" s="47">
        <v>93</v>
      </c>
      <c r="AP378" s="42">
        <v>22252</v>
      </c>
      <c r="AQ378" s="43">
        <v>2991</v>
      </c>
      <c r="AR378" s="44">
        <v>168</v>
      </c>
      <c r="AS378" s="38">
        <v>4171213</v>
      </c>
      <c r="AT378" s="38">
        <v>2364533</v>
      </c>
      <c r="AU378" s="38">
        <v>2</v>
      </c>
      <c r="AY378" s="38" t="str">
        <f t="shared" ref="AY378" si="114">_xlfn.CONCAT(YEAR(A378),"-W",_xlfn.ISOWEEKNUM(A378))</f>
        <v>2021-W13</v>
      </c>
      <c r="AZ378" s="48">
        <f t="shared" ref="AZ378" si="115">WEEKDAY(A378,2)</f>
        <v>3</v>
      </c>
      <c r="BA378" s="48">
        <v>1701</v>
      </c>
      <c r="BB378" s="49">
        <v>561</v>
      </c>
      <c r="BC378" s="48">
        <v>391</v>
      </c>
      <c r="BD378" s="49">
        <v>13122</v>
      </c>
      <c r="BE378" s="48">
        <v>315</v>
      </c>
    </row>
    <row r="379" spans="1:78" x14ac:dyDescent="0.3">
      <c r="A379" s="37">
        <v>44287</v>
      </c>
      <c r="B379" s="38">
        <v>3491</v>
      </c>
      <c r="C379" s="38">
        <v>10</v>
      </c>
      <c r="D379" s="38">
        <v>267172</v>
      </c>
      <c r="E379" s="38">
        <v>67</v>
      </c>
      <c r="F379" s="38">
        <v>8160</v>
      </c>
      <c r="G379" s="48">
        <v>755</v>
      </c>
      <c r="I379" s="39">
        <v>19233</v>
      </c>
      <c r="J379" s="40">
        <v>2</v>
      </c>
      <c r="K379" s="41">
        <v>0</v>
      </c>
      <c r="L379" s="42">
        <v>88844</v>
      </c>
      <c r="M379" s="43">
        <v>57</v>
      </c>
      <c r="N379" s="44">
        <v>15</v>
      </c>
      <c r="O379" s="45">
        <v>110334</v>
      </c>
      <c r="P379" s="46">
        <v>1185</v>
      </c>
      <c r="Q379" s="47">
        <v>263</v>
      </c>
      <c r="R379" s="42">
        <v>43945</v>
      </c>
      <c r="S379" s="43">
        <v>6916</v>
      </c>
      <c r="T379" s="44">
        <v>477</v>
      </c>
      <c r="U379" s="39">
        <v>10167</v>
      </c>
      <c r="V379" s="40">
        <v>1</v>
      </c>
      <c r="W379" s="41">
        <v>0</v>
      </c>
      <c r="X379" s="42">
        <v>47298</v>
      </c>
      <c r="Y379" s="43">
        <v>48</v>
      </c>
      <c r="Z379" s="44">
        <v>8</v>
      </c>
      <c r="AA379" s="45">
        <v>55954</v>
      </c>
      <c r="AB379" s="46">
        <v>826</v>
      </c>
      <c r="AC379" s="47">
        <v>174</v>
      </c>
      <c r="AD379" s="42">
        <v>21357</v>
      </c>
      <c r="AE379" s="43">
        <v>3896</v>
      </c>
      <c r="AF379" s="44">
        <v>307</v>
      </c>
      <c r="AG379" s="39">
        <v>9064</v>
      </c>
      <c r="AH379" s="40">
        <v>1</v>
      </c>
      <c r="AI379" s="41">
        <v>0</v>
      </c>
      <c r="AJ379" s="42">
        <v>41539</v>
      </c>
      <c r="AK379" s="43">
        <v>9</v>
      </c>
      <c r="AL379" s="44">
        <v>7</v>
      </c>
      <c r="AM379" s="45">
        <v>54366</v>
      </c>
      <c r="AN379" s="46">
        <v>359</v>
      </c>
      <c r="AO379" s="47">
        <v>89</v>
      </c>
      <c r="AP379" s="42">
        <v>22585</v>
      </c>
      <c r="AQ379" s="43">
        <v>3020</v>
      </c>
      <c r="AR379" s="44">
        <v>170</v>
      </c>
      <c r="AS379" s="38">
        <v>4188841</v>
      </c>
      <c r="AT379" s="38">
        <v>2400363</v>
      </c>
      <c r="AU379" s="38">
        <v>1</v>
      </c>
      <c r="AY379" s="38" t="str">
        <f t="shared" ref="AY379" si="116">_xlfn.CONCAT(YEAR(A379),"-W",_xlfn.ISOWEEKNUM(A379))</f>
        <v>2021-W13</v>
      </c>
      <c r="AZ379" s="48">
        <f t="shared" ref="AZ379" si="117">WEEKDAY(A379,2)</f>
        <v>4</v>
      </c>
      <c r="BA379" s="48">
        <v>1717</v>
      </c>
      <c r="BB379" s="49">
        <v>562</v>
      </c>
      <c r="BC379" s="48">
        <v>400</v>
      </c>
      <c r="BD379" s="49">
        <v>12616</v>
      </c>
      <c r="BE379" s="48">
        <v>306</v>
      </c>
    </row>
    <row r="380" spans="1:78" x14ac:dyDescent="0.3">
      <c r="A380" s="37">
        <v>44288</v>
      </c>
      <c r="B380" s="38">
        <v>3080</v>
      </c>
      <c r="C380" s="38">
        <v>14</v>
      </c>
      <c r="D380" s="38">
        <v>270230</v>
      </c>
      <c r="E380" s="38">
        <v>72</v>
      </c>
      <c r="F380" s="38">
        <v>8232</v>
      </c>
      <c r="G380" s="48">
        <v>753</v>
      </c>
      <c r="I380" s="39">
        <v>19487</v>
      </c>
      <c r="J380" s="40">
        <v>2</v>
      </c>
      <c r="K380" s="41">
        <v>0</v>
      </c>
      <c r="L380" s="42">
        <v>89945</v>
      </c>
      <c r="M380" s="43">
        <v>58</v>
      </c>
      <c r="N380" s="44">
        <v>18</v>
      </c>
      <c r="O380" s="45">
        <v>111532</v>
      </c>
      <c r="P380" s="46">
        <v>1192</v>
      </c>
      <c r="Q380" s="47">
        <v>268</v>
      </c>
      <c r="R380" s="42">
        <v>44441</v>
      </c>
      <c r="S380" s="43">
        <v>6980</v>
      </c>
      <c r="T380" s="44">
        <v>467</v>
      </c>
      <c r="U380" s="39">
        <v>10304</v>
      </c>
      <c r="V380" s="40">
        <v>1</v>
      </c>
      <c r="W380" s="41">
        <v>0</v>
      </c>
      <c r="X380" s="42">
        <v>47909</v>
      </c>
      <c r="Y380" s="43">
        <v>49</v>
      </c>
      <c r="Z380" s="44">
        <v>11</v>
      </c>
      <c r="AA380" s="45">
        <v>56536</v>
      </c>
      <c r="AB380" s="46">
        <v>828</v>
      </c>
      <c r="AC380" s="47">
        <v>178</v>
      </c>
      <c r="AD380" s="42">
        <v>21576</v>
      </c>
      <c r="AE380" s="43">
        <v>3927</v>
      </c>
      <c r="AF380" s="44">
        <v>303</v>
      </c>
      <c r="AG380" s="39">
        <v>9181</v>
      </c>
      <c r="AH380" s="40">
        <v>1</v>
      </c>
      <c r="AI380" s="41">
        <v>0</v>
      </c>
      <c r="AJ380" s="42">
        <v>42029</v>
      </c>
      <c r="AK380" s="43">
        <v>9</v>
      </c>
      <c r="AL380" s="44">
        <v>7</v>
      </c>
      <c r="AM380" s="45">
        <v>54982</v>
      </c>
      <c r="AN380" s="46">
        <v>364</v>
      </c>
      <c r="AO380" s="47">
        <v>90</v>
      </c>
      <c r="AP380" s="42">
        <v>22862</v>
      </c>
      <c r="AQ380" s="43">
        <v>3053</v>
      </c>
      <c r="AR380" s="44">
        <v>164</v>
      </c>
      <c r="AS380" s="38">
        <v>4207890</v>
      </c>
      <c r="AT380" s="38">
        <v>2438217</v>
      </c>
      <c r="AU380" s="38">
        <v>1</v>
      </c>
      <c r="AY380" s="38" t="str">
        <f t="shared" ref="AY380" si="118">_xlfn.CONCAT(YEAR(A380),"-W",_xlfn.ISOWEEKNUM(A380))</f>
        <v>2021-W13</v>
      </c>
      <c r="AZ380" s="48">
        <f t="shared" ref="AZ380" si="119">WEEKDAY(A380,2)</f>
        <v>5</v>
      </c>
      <c r="BA380" s="48">
        <v>1733</v>
      </c>
      <c r="BB380" s="49">
        <v>449</v>
      </c>
      <c r="BC380" s="48">
        <v>429</v>
      </c>
      <c r="BD380" s="49">
        <v>14366</v>
      </c>
      <c r="BE380" s="48">
        <v>347</v>
      </c>
    </row>
    <row r="381" spans="1:78" x14ac:dyDescent="0.3">
      <c r="A381" s="37">
        <v>44289</v>
      </c>
      <c r="B381" s="38">
        <v>3232</v>
      </c>
      <c r="C381" s="38">
        <v>4</v>
      </c>
      <c r="D381" s="38">
        <v>273459</v>
      </c>
      <c r="E381" s="38">
        <v>70</v>
      </c>
      <c r="F381" s="38">
        <v>8302</v>
      </c>
      <c r="G381" s="48">
        <v>755</v>
      </c>
      <c r="I381" s="39">
        <v>19732</v>
      </c>
      <c r="J381" s="40">
        <v>2</v>
      </c>
      <c r="K381" s="41">
        <v>0</v>
      </c>
      <c r="L381" s="42">
        <v>91002</v>
      </c>
      <c r="M381" s="43">
        <v>58</v>
      </c>
      <c r="N381" s="44">
        <v>19</v>
      </c>
      <c r="O381" s="45">
        <v>112886</v>
      </c>
      <c r="P381" s="46">
        <v>1201</v>
      </c>
      <c r="Q381" s="47">
        <v>266</v>
      </c>
      <c r="R381" s="42">
        <v>44999</v>
      </c>
      <c r="S381" s="43">
        <v>7041</v>
      </c>
      <c r="T381" s="44">
        <v>470</v>
      </c>
      <c r="U381" s="39">
        <v>10421</v>
      </c>
      <c r="V381" s="40">
        <v>1</v>
      </c>
      <c r="W381" s="41">
        <v>0</v>
      </c>
      <c r="X381" s="42">
        <v>48467</v>
      </c>
      <c r="Y381" s="43">
        <v>49</v>
      </c>
      <c r="Z381" s="44">
        <v>12</v>
      </c>
      <c r="AA381" s="45">
        <v>57193</v>
      </c>
      <c r="AB381" s="46">
        <v>833</v>
      </c>
      <c r="AC381" s="47">
        <v>177</v>
      </c>
      <c r="AD381" s="42">
        <v>21827</v>
      </c>
      <c r="AE381" s="43">
        <v>3960</v>
      </c>
      <c r="AF381" s="44">
        <v>306</v>
      </c>
      <c r="AG381" s="39">
        <v>9309</v>
      </c>
      <c r="AH381" s="40">
        <v>1</v>
      </c>
      <c r="AI381" s="41">
        <v>0</v>
      </c>
      <c r="AJ381" s="42">
        <v>42528</v>
      </c>
      <c r="AK381" s="43">
        <v>9</v>
      </c>
      <c r="AL381" s="44">
        <v>7</v>
      </c>
      <c r="AM381" s="45">
        <v>55679</v>
      </c>
      <c r="AN381" s="46">
        <v>368</v>
      </c>
      <c r="AO381" s="47">
        <v>89</v>
      </c>
      <c r="AP381" s="42">
        <v>23169</v>
      </c>
      <c r="AQ381" s="43">
        <v>3081</v>
      </c>
      <c r="AR381" s="44">
        <v>164</v>
      </c>
      <c r="AS381" s="38">
        <v>4227317</v>
      </c>
      <c r="AT381" s="38">
        <v>2480911</v>
      </c>
      <c r="AU381" s="38">
        <v>1</v>
      </c>
      <c r="AY381" s="38" t="str">
        <f t="shared" ref="AY381" si="120">_xlfn.CONCAT(YEAR(A381),"-W",_xlfn.ISOWEEKNUM(A381))</f>
        <v>2021-W13</v>
      </c>
      <c r="AZ381" s="48">
        <f t="shared" ref="AZ381" si="121">WEEKDAY(A381,2)</f>
        <v>6</v>
      </c>
      <c r="BA381" s="48">
        <v>1746</v>
      </c>
      <c r="BB381" s="49">
        <v>562</v>
      </c>
      <c r="BC381" s="48">
        <v>401</v>
      </c>
      <c r="BD381" s="49">
        <v>18889</v>
      </c>
      <c r="BE381" s="48">
        <v>361</v>
      </c>
    </row>
    <row r="382" spans="1:78" ht="12.5" thickBot="1" x14ac:dyDescent="0.35">
      <c r="A382" s="37">
        <v>44290</v>
      </c>
      <c r="B382" s="38">
        <v>1955</v>
      </c>
      <c r="C382" s="38">
        <v>6</v>
      </c>
      <c r="D382" s="38">
        <v>275414</v>
      </c>
      <c r="E382" s="38">
        <v>78</v>
      </c>
      <c r="F382" s="38">
        <v>8380</v>
      </c>
      <c r="G382" s="48">
        <v>749</v>
      </c>
      <c r="I382" s="39">
        <v>19898</v>
      </c>
      <c r="J382" s="40">
        <v>3</v>
      </c>
      <c r="K382" s="41">
        <v>0</v>
      </c>
      <c r="L382" s="42">
        <v>91636</v>
      </c>
      <c r="M382" s="43">
        <v>58</v>
      </c>
      <c r="N382" s="44">
        <v>19</v>
      </c>
      <c r="O382" s="45">
        <v>113691</v>
      </c>
      <c r="P382" s="46">
        <v>1213</v>
      </c>
      <c r="Q382" s="47">
        <v>270</v>
      </c>
      <c r="R382" s="42">
        <v>45345</v>
      </c>
      <c r="S382" s="43">
        <v>7106</v>
      </c>
      <c r="T382" s="44">
        <v>460</v>
      </c>
      <c r="U382" s="39">
        <v>10511</v>
      </c>
      <c r="V382" s="40">
        <v>1</v>
      </c>
      <c r="W382" s="41">
        <v>0</v>
      </c>
      <c r="X382" s="42">
        <v>48816</v>
      </c>
      <c r="Y382" s="43">
        <v>49</v>
      </c>
      <c r="Z382" s="44">
        <v>12</v>
      </c>
      <c r="AA382" s="45">
        <v>57583</v>
      </c>
      <c r="AB382" s="46">
        <v>842</v>
      </c>
      <c r="AC382" s="47">
        <v>180</v>
      </c>
      <c r="AD382" s="42">
        <v>21983</v>
      </c>
      <c r="AE382" s="43">
        <v>3999</v>
      </c>
      <c r="AF382" s="44">
        <v>302</v>
      </c>
      <c r="AG382" s="39">
        <v>9385</v>
      </c>
      <c r="AH382" s="40">
        <v>2</v>
      </c>
      <c r="AI382" s="41">
        <v>0</v>
      </c>
      <c r="AJ382" s="42">
        <v>42813</v>
      </c>
      <c r="AK382" s="43">
        <v>9</v>
      </c>
      <c r="AL382" s="44">
        <v>7</v>
      </c>
      <c r="AM382" s="45">
        <v>56095</v>
      </c>
      <c r="AN382" s="46">
        <v>371</v>
      </c>
      <c r="AO382" s="47">
        <v>90</v>
      </c>
      <c r="AP382" s="42">
        <v>23359</v>
      </c>
      <c r="AQ382" s="43">
        <v>3107</v>
      </c>
      <c r="AR382" s="44">
        <v>158</v>
      </c>
      <c r="AS382" s="38">
        <v>4235692</v>
      </c>
      <c r="AT382" s="38">
        <v>2495830</v>
      </c>
      <c r="AU382" s="38">
        <v>2</v>
      </c>
      <c r="AY382" s="38" t="str">
        <f t="shared" ref="AY382:AY384" si="122">_xlfn.CONCAT(YEAR(A382),"-W",_xlfn.ISOWEEKNUM(A382))</f>
        <v>2021-W13</v>
      </c>
      <c r="AZ382" s="48">
        <f t="shared" ref="AZ382:AZ384" si="123">WEEKDAY(A382,2)</f>
        <v>7</v>
      </c>
      <c r="BA382" s="48">
        <v>1761</v>
      </c>
      <c r="BB382" s="49">
        <v>438</v>
      </c>
      <c r="BC382" s="48">
        <v>160</v>
      </c>
      <c r="BD382" s="49">
        <v>7591</v>
      </c>
      <c r="BE382" s="48">
        <v>185</v>
      </c>
      <c r="BI382" s="50">
        <f>(S382-S375)/(F382-F375)</f>
        <v>0.84799999999999998</v>
      </c>
      <c r="BJ382" s="38">
        <f>SUM(E376:E382)*1000000/10718565</f>
        <v>46.648035441311407</v>
      </c>
      <c r="BK382" s="50">
        <f>(D382-D375)/(AS382+AT382-AS375-AT375)</f>
        <v>6.4155993003237349E-2</v>
      </c>
      <c r="BL382" s="97">
        <f>(I382-I375)/(I382+L382+O382+R382-I375-L375-O375-R375)</f>
        <v>7.3469387755102047E-2</v>
      </c>
      <c r="BM382" s="97">
        <f>(L382-L375)/(I382+L382+O382+R382-I375-L375-O375-R375)</f>
        <v>0.3403706310110251</v>
      </c>
      <c r="BN382" s="97">
        <f>(O382-O375)/(I382+L382+O382+R382-I375-L375-O375-R375)</f>
        <v>0.41571663148017829</v>
      </c>
      <c r="BO382" s="97">
        <f>(R382-R375)/(I382+L382+O382+R382-I375-L375-O375-R375)</f>
        <v>0.17044334975369457</v>
      </c>
      <c r="BP382" s="97">
        <f>AVERAGE(K376:K382)/AVERAGE(G376:G382)</f>
        <v>0</v>
      </c>
      <c r="BQ382" s="97">
        <f>AVERAGE(N376:N382)/AVERAGE(G376:G382)</f>
        <v>2.2562141491395796E-2</v>
      </c>
      <c r="BR382" s="97">
        <f>AVERAGE(Q376:Q382)/AVERAGE(G376:G382)</f>
        <v>0.35258126195028683</v>
      </c>
      <c r="BS382" s="97">
        <f>AVERAGE(T376:T382)/AVERAGE(G376:G382)</f>
        <v>0.62485659655831738</v>
      </c>
      <c r="BT382" s="97">
        <f>(J382-J375)/(J382+M382+P382+S382-S375-P375-M375-J375)</f>
        <v>2E-3</v>
      </c>
      <c r="BU382" s="97">
        <f>(M382-M375)/(J382+M382+P382+S382-S375-P375-M375-J375)</f>
        <v>6.0000000000000001E-3</v>
      </c>
      <c r="BV382" s="97">
        <f>(P382-P375)/(J382+M382+P382+S382-S375-P375-M375-J375)</f>
        <v>0.14399999999999999</v>
      </c>
      <c r="BW382" s="97">
        <f>(S382-S375)/(J382+M382+P382+S382-S375-P375-M375-J375)</f>
        <v>0.84799999999999998</v>
      </c>
      <c r="BX382" s="48">
        <f>SUM(BB376:BB382)</f>
        <v>3515</v>
      </c>
      <c r="BY382" s="38">
        <f>F382-F375</f>
        <v>500</v>
      </c>
      <c r="BZ382" s="50">
        <f>BY382/BX375</f>
        <v>0.14132278123233466</v>
      </c>
    </row>
    <row r="383" spans="1:78" x14ac:dyDescent="0.3">
      <c r="A383" s="93">
        <v>44291</v>
      </c>
      <c r="B383" s="62">
        <v>1866</v>
      </c>
      <c r="C383" s="62">
        <v>13</v>
      </c>
      <c r="D383" s="62">
        <v>277277</v>
      </c>
      <c r="E383" s="62">
        <v>73</v>
      </c>
      <c r="F383" s="62">
        <v>8453</v>
      </c>
      <c r="G383" s="65">
        <v>759</v>
      </c>
      <c r="H383" s="99"/>
      <c r="I383" s="63">
        <v>19998</v>
      </c>
      <c r="J383" s="62">
        <v>3</v>
      </c>
      <c r="K383" s="64">
        <v>0</v>
      </c>
      <c r="L383" s="63">
        <v>92263</v>
      </c>
      <c r="M383" s="62">
        <v>58</v>
      </c>
      <c r="N383" s="64">
        <v>18</v>
      </c>
      <c r="O383" s="63">
        <v>114498</v>
      </c>
      <c r="P383" s="62">
        <v>1219</v>
      </c>
      <c r="Q383" s="64">
        <v>270</v>
      </c>
      <c r="R383" s="63">
        <v>45677</v>
      </c>
      <c r="S383" s="62">
        <v>7173</v>
      </c>
      <c r="T383" s="64">
        <v>471</v>
      </c>
      <c r="U383" s="63">
        <v>10568</v>
      </c>
      <c r="V383" s="62">
        <v>1</v>
      </c>
      <c r="W383" s="64">
        <v>0</v>
      </c>
      <c r="X383" s="63">
        <v>49151</v>
      </c>
      <c r="Y383" s="62">
        <v>49</v>
      </c>
      <c r="Z383" s="64">
        <v>11</v>
      </c>
      <c r="AA383" s="63">
        <v>58007</v>
      </c>
      <c r="AB383" s="62">
        <v>847</v>
      </c>
      <c r="AC383" s="64">
        <v>179</v>
      </c>
      <c r="AD383" s="63">
        <v>22134</v>
      </c>
      <c r="AE383" s="62">
        <v>4033</v>
      </c>
      <c r="AF383" s="64">
        <v>303</v>
      </c>
      <c r="AG383" s="63">
        <v>9428</v>
      </c>
      <c r="AH383" s="62">
        <v>2</v>
      </c>
      <c r="AI383" s="64">
        <v>0</v>
      </c>
      <c r="AJ383" s="63">
        <v>43105</v>
      </c>
      <c r="AK383" s="62">
        <v>9</v>
      </c>
      <c r="AL383" s="64">
        <v>7</v>
      </c>
      <c r="AM383" s="63">
        <v>56478</v>
      </c>
      <c r="AN383" s="62">
        <v>372</v>
      </c>
      <c r="AO383" s="64">
        <v>91</v>
      </c>
      <c r="AP383" s="63">
        <v>23540</v>
      </c>
      <c r="AQ383" s="62">
        <v>3140</v>
      </c>
      <c r="AR383" s="64">
        <v>168</v>
      </c>
      <c r="AS383" s="62">
        <v>4242344</v>
      </c>
      <c r="AT383" s="62">
        <v>2505510</v>
      </c>
      <c r="AU383" s="62">
        <v>7</v>
      </c>
      <c r="AV383" s="62"/>
      <c r="AW383" s="62"/>
      <c r="AX383" s="62"/>
      <c r="AY383" s="62" t="str">
        <f t="shared" si="122"/>
        <v>2021-W14</v>
      </c>
      <c r="AZ383" s="65">
        <f t="shared" si="123"/>
        <v>1</v>
      </c>
      <c r="BA383" s="65">
        <v>1771</v>
      </c>
      <c r="BB383" s="99">
        <v>526</v>
      </c>
      <c r="BC383" s="65">
        <v>382</v>
      </c>
      <c r="BD383" s="65">
        <v>4781</v>
      </c>
      <c r="BE383" s="65">
        <v>150</v>
      </c>
      <c r="BF383" s="99"/>
      <c r="BG383" s="99"/>
      <c r="BH383" s="65"/>
      <c r="BI383" s="65"/>
      <c r="BJ383" s="65"/>
      <c r="BK383" s="65"/>
      <c r="BL383" s="65"/>
      <c r="BM383" s="65"/>
      <c r="BN383" s="65"/>
      <c r="BO383" s="65"/>
    </row>
    <row r="384" spans="1:78" x14ac:dyDescent="0.3">
      <c r="A384" s="37">
        <v>44292</v>
      </c>
      <c r="B384" s="38">
        <v>4309</v>
      </c>
      <c r="C384" s="38">
        <v>30</v>
      </c>
      <c r="D384" s="38">
        <v>281570</v>
      </c>
      <c r="E384" s="38">
        <v>79</v>
      </c>
      <c r="F384" s="38">
        <v>8532</v>
      </c>
      <c r="G384" s="48">
        <v>751</v>
      </c>
      <c r="I384" s="39">
        <v>20287</v>
      </c>
      <c r="J384" s="40">
        <v>3</v>
      </c>
      <c r="K384" s="41">
        <v>0</v>
      </c>
      <c r="L384" s="42">
        <v>93703</v>
      </c>
      <c r="M384" s="43">
        <v>58</v>
      </c>
      <c r="N384" s="44">
        <v>19</v>
      </c>
      <c r="O384" s="45">
        <v>116410</v>
      </c>
      <c r="P384" s="46">
        <v>1228</v>
      </c>
      <c r="Q384" s="47">
        <v>265</v>
      </c>
      <c r="R384" s="42">
        <v>46340</v>
      </c>
      <c r="S384" s="43">
        <v>7243</v>
      </c>
      <c r="T384" s="44">
        <v>467</v>
      </c>
      <c r="U384" s="39">
        <v>10720</v>
      </c>
      <c r="V384" s="40">
        <v>1</v>
      </c>
      <c r="W384" s="41">
        <v>0</v>
      </c>
      <c r="X384" s="42">
        <v>49885</v>
      </c>
      <c r="Y384" s="43">
        <v>49</v>
      </c>
      <c r="Z384" s="44">
        <v>12</v>
      </c>
      <c r="AA384" s="45">
        <v>58998</v>
      </c>
      <c r="AB384" s="46">
        <v>853</v>
      </c>
      <c r="AC384" s="47">
        <v>177</v>
      </c>
      <c r="AD384" s="42">
        <v>22433</v>
      </c>
      <c r="AE384" s="43">
        <v>4081</v>
      </c>
      <c r="AF384" s="44">
        <v>296</v>
      </c>
      <c r="AG384" s="39">
        <v>9565</v>
      </c>
      <c r="AH384" s="40">
        <v>2</v>
      </c>
      <c r="AI384" s="41">
        <v>0</v>
      </c>
      <c r="AJ384" s="42">
        <v>43811</v>
      </c>
      <c r="AK384" s="43">
        <v>9</v>
      </c>
      <c r="AL384" s="44">
        <v>7</v>
      </c>
      <c r="AM384" s="45">
        <v>57399</v>
      </c>
      <c r="AN384" s="46">
        <v>375</v>
      </c>
      <c r="AO384" s="47">
        <v>88</v>
      </c>
      <c r="AP384" s="42">
        <v>23904</v>
      </c>
      <c r="AQ384" s="43">
        <v>3162</v>
      </c>
      <c r="AR384" s="44">
        <v>171</v>
      </c>
      <c r="AS384" s="38">
        <v>4266887</v>
      </c>
      <c r="AT384" s="38">
        <v>2556149</v>
      </c>
      <c r="AU384" s="38">
        <v>3</v>
      </c>
      <c r="AY384" s="38" t="str">
        <f t="shared" si="122"/>
        <v>2021-W14</v>
      </c>
      <c r="AZ384" s="48">
        <f t="shared" si="123"/>
        <v>2</v>
      </c>
      <c r="BA384" s="48">
        <v>1788</v>
      </c>
      <c r="BB384" s="49">
        <v>524</v>
      </c>
      <c r="BC384" s="48">
        <v>568</v>
      </c>
      <c r="BD384" s="49">
        <v>18707</v>
      </c>
      <c r="BE384" s="48">
        <v>597</v>
      </c>
    </row>
    <row r="385" spans="1:78" x14ac:dyDescent="0.3">
      <c r="A385" s="37">
        <v>44293</v>
      </c>
      <c r="B385" s="38">
        <v>3445</v>
      </c>
      <c r="C385" s="38">
        <v>9</v>
      </c>
      <c r="D385" s="38">
        <v>285015</v>
      </c>
      <c r="E385" s="38">
        <v>75</v>
      </c>
      <c r="F385" s="38">
        <v>8607</v>
      </c>
      <c r="G385" s="48">
        <v>749</v>
      </c>
      <c r="I385" s="39">
        <v>20527</v>
      </c>
      <c r="J385" s="40">
        <v>3</v>
      </c>
      <c r="K385" s="41">
        <v>0</v>
      </c>
      <c r="L385" s="42">
        <v>94791</v>
      </c>
      <c r="M385" s="43">
        <v>58</v>
      </c>
      <c r="N385" s="44">
        <v>19</v>
      </c>
      <c r="O385" s="45">
        <v>117952</v>
      </c>
      <c r="P385" s="46">
        <v>1240</v>
      </c>
      <c r="Q385" s="47">
        <v>259</v>
      </c>
      <c r="R385" s="42">
        <v>46907</v>
      </c>
      <c r="S385" s="43">
        <v>7306</v>
      </c>
      <c r="T385" s="44">
        <v>471</v>
      </c>
      <c r="U385" s="39">
        <v>10831</v>
      </c>
      <c r="V385" s="40">
        <v>1</v>
      </c>
      <c r="W385" s="41">
        <v>0</v>
      </c>
      <c r="X385" s="42">
        <v>50468</v>
      </c>
      <c r="Y385" s="43">
        <v>49</v>
      </c>
      <c r="Z385" s="44">
        <v>12</v>
      </c>
      <c r="AA385" s="45">
        <v>59760</v>
      </c>
      <c r="AB385" s="46">
        <v>858</v>
      </c>
      <c r="AC385" s="47">
        <v>174</v>
      </c>
      <c r="AD385" s="42">
        <v>22702</v>
      </c>
      <c r="AE385" s="43">
        <v>4114</v>
      </c>
      <c r="AF385" s="44">
        <v>304</v>
      </c>
      <c r="AG385" s="39">
        <v>9694</v>
      </c>
      <c r="AH385" s="40">
        <v>2</v>
      </c>
      <c r="AI385" s="41">
        <v>0</v>
      </c>
      <c r="AJ385" s="42">
        <v>44316</v>
      </c>
      <c r="AK385" s="43">
        <v>9</v>
      </c>
      <c r="AL385" s="44">
        <v>7</v>
      </c>
      <c r="AM385" s="45">
        <v>58179</v>
      </c>
      <c r="AN385" s="46">
        <v>382</v>
      </c>
      <c r="AO385" s="47">
        <v>85</v>
      </c>
      <c r="AP385" s="42">
        <v>24202</v>
      </c>
      <c r="AQ385" s="43">
        <v>3192</v>
      </c>
      <c r="AR385" s="44">
        <v>167</v>
      </c>
      <c r="AS385" s="38">
        <v>4287306</v>
      </c>
      <c r="AT385" s="38">
        <v>2590909</v>
      </c>
      <c r="AU385" s="38">
        <v>3</v>
      </c>
      <c r="AY385" s="38" t="str">
        <f t="shared" ref="AY385" si="124">_xlfn.CONCAT(YEAR(A385),"-W",_xlfn.ISOWEEKNUM(A385))</f>
        <v>2021-W14</v>
      </c>
      <c r="AZ385" s="48">
        <f t="shared" ref="AZ385" si="125">WEEKDAY(A385,2)</f>
        <v>3</v>
      </c>
      <c r="BA385" s="48">
        <v>1805</v>
      </c>
      <c r="BB385" s="49">
        <v>595</v>
      </c>
      <c r="BC385" s="48">
        <v>482</v>
      </c>
      <c r="BD385" s="49">
        <v>16797</v>
      </c>
      <c r="BE385" s="48">
        <v>385</v>
      </c>
    </row>
    <row r="386" spans="1:78" x14ac:dyDescent="0.3">
      <c r="A386" s="37">
        <v>44294</v>
      </c>
      <c r="B386" s="38">
        <v>3228</v>
      </c>
      <c r="C386" s="38">
        <v>10</v>
      </c>
      <c r="D386" s="38">
        <v>288230</v>
      </c>
      <c r="E386" s="38">
        <v>73</v>
      </c>
      <c r="F386" s="38">
        <v>8680</v>
      </c>
      <c r="G386" s="48">
        <v>776</v>
      </c>
      <c r="I386" s="39">
        <v>20762</v>
      </c>
      <c r="J386" s="40">
        <v>3</v>
      </c>
      <c r="K386" s="41">
        <v>0</v>
      </c>
      <c r="L386" s="42">
        <v>95873</v>
      </c>
      <c r="M386" s="43">
        <v>59</v>
      </c>
      <c r="N386" s="44">
        <v>18</v>
      </c>
      <c r="O386" s="45">
        <v>119236</v>
      </c>
      <c r="P386" s="46">
        <v>1251</v>
      </c>
      <c r="Q386" s="47">
        <v>275</v>
      </c>
      <c r="R386" s="42">
        <v>47438</v>
      </c>
      <c r="S386" s="43">
        <v>7367</v>
      </c>
      <c r="T386" s="44">
        <v>483</v>
      </c>
      <c r="U386" s="39">
        <v>10955</v>
      </c>
      <c r="V386" s="40">
        <v>1</v>
      </c>
      <c r="W386" s="41">
        <v>0</v>
      </c>
      <c r="X386" s="42">
        <v>51015</v>
      </c>
      <c r="Y386" s="43">
        <v>50</v>
      </c>
      <c r="Z386" s="44">
        <v>11</v>
      </c>
      <c r="AA386" s="45">
        <v>60398</v>
      </c>
      <c r="AB386" s="46">
        <v>866</v>
      </c>
      <c r="AC386" s="47">
        <v>186</v>
      </c>
      <c r="AD386" s="42">
        <v>22951</v>
      </c>
      <c r="AE386" s="43">
        <v>4145</v>
      </c>
      <c r="AF386" s="44">
        <v>305</v>
      </c>
      <c r="AG386" s="39">
        <v>9806</v>
      </c>
      <c r="AH386" s="40">
        <v>2</v>
      </c>
      <c r="AI386" s="41">
        <v>0</v>
      </c>
      <c r="AJ386" s="42">
        <v>44852</v>
      </c>
      <c r="AK386" s="43">
        <v>9</v>
      </c>
      <c r="AL386" s="44">
        <v>7</v>
      </c>
      <c r="AM386" s="45">
        <v>58826</v>
      </c>
      <c r="AN386" s="46">
        <v>385</v>
      </c>
      <c r="AO386" s="47">
        <v>89</v>
      </c>
      <c r="AP386" s="42">
        <v>24484</v>
      </c>
      <c r="AQ386" s="43">
        <v>3222</v>
      </c>
      <c r="AR386" s="44">
        <v>178</v>
      </c>
      <c r="AS386" s="38">
        <v>4305364</v>
      </c>
      <c r="AT386" s="38">
        <v>2631307</v>
      </c>
      <c r="AU386" s="38">
        <v>1</v>
      </c>
      <c r="AY386" s="38" t="str">
        <f t="shared" ref="AY386" si="126">_xlfn.CONCAT(YEAR(A386),"-W",_xlfn.ISOWEEKNUM(A386))</f>
        <v>2021-W14</v>
      </c>
      <c r="AZ386" s="48">
        <f t="shared" ref="AZ386" si="127">WEEKDAY(A386,2)</f>
        <v>4</v>
      </c>
      <c r="BA386" s="48">
        <v>1825</v>
      </c>
      <c r="BB386" s="49">
        <v>559</v>
      </c>
      <c r="BC386" s="48">
        <v>469</v>
      </c>
      <c r="BD386" s="49">
        <v>4437</v>
      </c>
      <c r="BE386" s="48">
        <v>139</v>
      </c>
    </row>
    <row r="387" spans="1:78" x14ac:dyDescent="0.3">
      <c r="A387" s="37">
        <v>44295</v>
      </c>
      <c r="B387" s="38">
        <v>2747</v>
      </c>
      <c r="C387" s="38">
        <v>9</v>
      </c>
      <c r="D387" s="38">
        <v>290964</v>
      </c>
      <c r="E387" s="38">
        <v>78</v>
      </c>
      <c r="F387" s="38">
        <v>8758</v>
      </c>
      <c r="G387" s="48">
        <v>790</v>
      </c>
      <c r="I387" s="39">
        <v>20987</v>
      </c>
      <c r="J387" s="40">
        <v>3</v>
      </c>
      <c r="K387" s="41">
        <v>0</v>
      </c>
      <c r="L387" s="42">
        <v>96817</v>
      </c>
      <c r="M387" s="43">
        <v>59</v>
      </c>
      <c r="N387" s="44">
        <v>18</v>
      </c>
      <c r="O387" s="45">
        <v>120385</v>
      </c>
      <c r="P387" s="46">
        <v>1258</v>
      </c>
      <c r="Q387" s="47">
        <v>286</v>
      </c>
      <c r="R387" s="42">
        <v>47860</v>
      </c>
      <c r="S387" s="43">
        <v>7438</v>
      </c>
      <c r="T387" s="44">
        <v>486</v>
      </c>
      <c r="U387" s="39">
        <v>11081</v>
      </c>
      <c r="V387" s="40">
        <v>1</v>
      </c>
      <c r="W387" s="41">
        <v>0</v>
      </c>
      <c r="X387" s="42">
        <v>51494</v>
      </c>
      <c r="Y387" s="43">
        <v>50</v>
      </c>
      <c r="Z387" s="44">
        <v>12</v>
      </c>
      <c r="AA387" s="45">
        <v>60954</v>
      </c>
      <c r="AB387" s="46">
        <v>870</v>
      </c>
      <c r="AC387" s="47">
        <v>193</v>
      </c>
      <c r="AD387" s="42">
        <v>23148</v>
      </c>
      <c r="AE387" s="43">
        <v>4190</v>
      </c>
      <c r="AF387" s="44">
        <v>303</v>
      </c>
      <c r="AG387" s="39">
        <v>9905</v>
      </c>
      <c r="AH387" s="40">
        <v>2</v>
      </c>
      <c r="AI387" s="41">
        <v>0</v>
      </c>
      <c r="AJ387" s="42">
        <v>45317</v>
      </c>
      <c r="AK387" s="43">
        <v>9</v>
      </c>
      <c r="AL387" s="44">
        <v>6</v>
      </c>
      <c r="AM387" s="45">
        <v>59419</v>
      </c>
      <c r="AN387" s="46">
        <v>388</v>
      </c>
      <c r="AO387" s="47">
        <v>93</v>
      </c>
      <c r="AP387" s="42">
        <v>24709</v>
      </c>
      <c r="AQ387" s="43">
        <v>3248</v>
      </c>
      <c r="AR387" s="44">
        <v>183</v>
      </c>
      <c r="AS387" s="38">
        <v>4323754</v>
      </c>
      <c r="AT387" s="38">
        <v>2670287</v>
      </c>
      <c r="AU387" s="38">
        <v>1</v>
      </c>
      <c r="AY387" s="38" t="str">
        <f t="shared" ref="AY387" si="128">_xlfn.CONCAT(YEAR(A387),"-W",_xlfn.ISOWEEKNUM(A387))</f>
        <v>2021-W14</v>
      </c>
      <c r="AZ387" s="48">
        <f t="shared" ref="AZ387" si="129">WEEKDAY(A387,2)</f>
        <v>5</v>
      </c>
      <c r="BA387" s="48">
        <v>1839</v>
      </c>
      <c r="BB387" s="49">
        <v>504</v>
      </c>
      <c r="BC387" s="48">
        <v>459</v>
      </c>
      <c r="BD387" s="49">
        <v>4632</v>
      </c>
      <c r="BE387" s="48">
        <v>148</v>
      </c>
    </row>
    <row r="388" spans="1:78" x14ac:dyDescent="0.3">
      <c r="A388" s="37">
        <v>44296</v>
      </c>
      <c r="B388" s="38">
        <v>2801</v>
      </c>
      <c r="C388" s="38">
        <v>4</v>
      </c>
      <c r="D388" s="38">
        <v>293763</v>
      </c>
      <c r="E388" s="38">
        <v>75</v>
      </c>
      <c r="F388" s="38">
        <v>8833</v>
      </c>
      <c r="G388" s="48">
        <v>781</v>
      </c>
      <c r="I388" s="39">
        <v>21227</v>
      </c>
      <c r="J388" s="40">
        <v>3</v>
      </c>
      <c r="K388" s="41">
        <v>0</v>
      </c>
      <c r="L388" s="42">
        <v>97746</v>
      </c>
      <c r="M388" s="43">
        <v>59</v>
      </c>
      <c r="N388" s="44">
        <v>19</v>
      </c>
      <c r="O388" s="45">
        <v>121533</v>
      </c>
      <c r="P388" s="46">
        <v>1270</v>
      </c>
      <c r="Q388" s="47">
        <v>274</v>
      </c>
      <c r="R388" s="42">
        <v>48322</v>
      </c>
      <c r="S388" s="43">
        <v>7501</v>
      </c>
      <c r="T388" s="44">
        <v>488</v>
      </c>
      <c r="U388" s="39">
        <v>11206</v>
      </c>
      <c r="V388" s="40">
        <v>1</v>
      </c>
      <c r="W388" s="41">
        <v>0</v>
      </c>
      <c r="X388" s="42">
        <v>51946</v>
      </c>
      <c r="Y388" s="43">
        <v>50</v>
      </c>
      <c r="Z388" s="44">
        <v>11</v>
      </c>
      <c r="AA388" s="45">
        <v>61530</v>
      </c>
      <c r="AB388" s="46">
        <v>879</v>
      </c>
      <c r="AC388" s="47">
        <v>184</v>
      </c>
      <c r="AD388" s="42">
        <v>23357</v>
      </c>
      <c r="AE388" s="43">
        <v>4223</v>
      </c>
      <c r="AF388" s="44">
        <v>299</v>
      </c>
      <c r="AG388" s="39">
        <v>10020</v>
      </c>
      <c r="AH388" s="40">
        <v>2</v>
      </c>
      <c r="AI388" s="41">
        <v>0</v>
      </c>
      <c r="AJ388" s="42">
        <v>45794</v>
      </c>
      <c r="AK388" s="43">
        <v>9</v>
      </c>
      <c r="AL388" s="44">
        <v>8</v>
      </c>
      <c r="AM388" s="45">
        <v>59990</v>
      </c>
      <c r="AN388" s="46">
        <v>391</v>
      </c>
      <c r="AO388" s="47">
        <v>90</v>
      </c>
      <c r="AP388" s="42">
        <v>24962</v>
      </c>
      <c r="AQ388" s="43">
        <v>3278</v>
      </c>
      <c r="AR388" s="44">
        <v>189</v>
      </c>
      <c r="AS388" s="38">
        <v>4342220</v>
      </c>
      <c r="AT388" s="38">
        <v>2717692</v>
      </c>
      <c r="AU388" s="38">
        <v>0</v>
      </c>
      <c r="AY388" s="38" t="str">
        <f t="shared" ref="AY388" si="130">_xlfn.CONCAT(YEAR(A388),"-W",_xlfn.ISOWEEKNUM(A388))</f>
        <v>2021-W14</v>
      </c>
      <c r="AZ388" s="48">
        <f t="shared" ref="AZ388" si="131">WEEKDAY(A388,2)</f>
        <v>6</v>
      </c>
      <c r="BA388" s="48">
        <v>1853</v>
      </c>
      <c r="BB388" s="49">
        <v>460</v>
      </c>
      <c r="BC388" s="48">
        <v>460</v>
      </c>
      <c r="BD388" s="49">
        <v>4308</v>
      </c>
      <c r="BE388" s="48">
        <v>143</v>
      </c>
    </row>
    <row r="389" spans="1:78" ht="12.5" thickBot="1" x14ac:dyDescent="0.35">
      <c r="A389" s="37">
        <v>44297</v>
      </c>
      <c r="B389" s="38">
        <v>1718</v>
      </c>
      <c r="C389" s="38">
        <v>3</v>
      </c>
      <c r="D389" s="38">
        <v>295480</v>
      </c>
      <c r="E389" s="38">
        <v>52</v>
      </c>
      <c r="F389" s="38">
        <v>8885</v>
      </c>
      <c r="G389" s="48">
        <v>780</v>
      </c>
      <c r="I389" s="39">
        <v>21378</v>
      </c>
      <c r="J389" s="40">
        <v>3</v>
      </c>
      <c r="K389" s="41">
        <v>0</v>
      </c>
      <c r="L389" s="42">
        <v>98355</v>
      </c>
      <c r="M389" s="43">
        <v>60</v>
      </c>
      <c r="N389" s="44">
        <v>18</v>
      </c>
      <c r="O389" s="45">
        <v>122235</v>
      </c>
      <c r="P389" s="46">
        <v>1275</v>
      </c>
      <c r="Q389" s="47">
        <v>280</v>
      </c>
      <c r="R389" s="42">
        <v>48607</v>
      </c>
      <c r="S389" s="43">
        <v>7547</v>
      </c>
      <c r="T389" s="44">
        <v>482</v>
      </c>
      <c r="U389" s="39">
        <v>11289</v>
      </c>
      <c r="V389" s="40">
        <v>1</v>
      </c>
      <c r="W389" s="41">
        <v>0</v>
      </c>
      <c r="X389" s="42">
        <v>52289</v>
      </c>
      <c r="Y389" s="43">
        <v>51</v>
      </c>
      <c r="Z389" s="44">
        <v>10</v>
      </c>
      <c r="AA389" s="45">
        <v>61881</v>
      </c>
      <c r="AB389" s="46">
        <v>882</v>
      </c>
      <c r="AC389" s="47">
        <v>188</v>
      </c>
      <c r="AD389" s="42">
        <v>23487</v>
      </c>
      <c r="AE389" s="43">
        <v>4247</v>
      </c>
      <c r="AF389" s="44">
        <v>297</v>
      </c>
      <c r="AG389" s="39">
        <v>10088</v>
      </c>
      <c r="AH389" s="40">
        <v>2</v>
      </c>
      <c r="AI389" s="41">
        <v>0</v>
      </c>
      <c r="AJ389" s="42">
        <v>46060</v>
      </c>
      <c r="AK389" s="43">
        <v>9</v>
      </c>
      <c r="AL389" s="44">
        <v>8</v>
      </c>
      <c r="AM389" s="45">
        <v>60341</v>
      </c>
      <c r="AN389" s="46">
        <v>393</v>
      </c>
      <c r="AO389" s="47">
        <v>92</v>
      </c>
      <c r="AP389" s="42">
        <v>25117</v>
      </c>
      <c r="AQ389" s="43">
        <v>3300</v>
      </c>
      <c r="AR389" s="44">
        <v>185</v>
      </c>
      <c r="AS389" s="38">
        <v>4349078</v>
      </c>
      <c r="AT389" s="38">
        <v>2739721</v>
      </c>
      <c r="AU389" s="38">
        <v>0</v>
      </c>
      <c r="AY389" s="38" t="str">
        <f t="shared" ref="AY389:AY391" si="132">_xlfn.CONCAT(YEAR(A389),"-W",_xlfn.ISOWEEKNUM(A389))</f>
        <v>2021-W14</v>
      </c>
      <c r="AZ389" s="48">
        <f t="shared" ref="AZ389:AZ391" si="133">WEEKDAY(A389,2)</f>
        <v>7</v>
      </c>
      <c r="BA389" s="48">
        <v>1859</v>
      </c>
      <c r="BB389" s="49">
        <v>539</v>
      </c>
      <c r="BC389" s="48">
        <v>167</v>
      </c>
      <c r="BF389" s="49">
        <v>239831</v>
      </c>
      <c r="BG389" s="49">
        <v>0</v>
      </c>
      <c r="BH389" s="48">
        <v>0</v>
      </c>
      <c r="BI389" s="50">
        <f>(S389-S382)/(F389-F382)</f>
        <v>0.87326732673267327</v>
      </c>
      <c r="BJ389" s="38">
        <f>SUM(E383:E389)*1000000/10718565</f>
        <v>47.114515795724522</v>
      </c>
      <c r="BK389" s="50">
        <f>(D389-D382)/(AS389+AT389-AS382-AT382)</f>
        <v>5.6163704912434886E-2</v>
      </c>
      <c r="BL389" s="97">
        <f>(I389-I382)/(I389+L389+O389+R389-I382-L382-O382-R382)</f>
        <v>7.3981504623844035E-2</v>
      </c>
      <c r="BM389" s="97">
        <f>(L389-L382)/(I389+L389+O389+R389-I382-L382-O382-R382)</f>
        <v>0.33586603349162708</v>
      </c>
      <c r="BN389" s="97">
        <f>(O389-O382)/(I389+L389+O389+R389-I382-L382-O382-R382)</f>
        <v>0.42709322669332667</v>
      </c>
      <c r="BO389" s="97">
        <f>(R389-R382)/(I389+L389+O389+R389-I382-L382-O382-R382)</f>
        <v>0.16305923519120219</v>
      </c>
      <c r="BP389" s="97">
        <f>AVERAGE(K383:K389)/AVERAGE(G383:G389)</f>
        <v>0</v>
      </c>
      <c r="BQ389" s="97">
        <f>AVERAGE(N383:N389)/AVERAGE(G383:G389)</f>
        <v>2.395098403267731E-2</v>
      </c>
      <c r="BR389" s="97">
        <f>AVERAGE(Q383:Q389)/AVERAGE(G383:G389)</f>
        <v>0.35443743037504644</v>
      </c>
      <c r="BS389" s="97">
        <f>AVERAGE(T383:T389)/AVERAGE(G383:G389)</f>
        <v>0.62161158559227625</v>
      </c>
      <c r="BT389" s="97">
        <f>(J389-J382)/(J389+M389+P389+S389-S382-P382-M382-J382)</f>
        <v>0</v>
      </c>
      <c r="BU389" s="97">
        <f>(M389-M382)/(J389+M389+P389+S389-S382-P382-M382-J382)</f>
        <v>3.9603960396039604E-3</v>
      </c>
      <c r="BV389" s="97">
        <f>(P389-P382)/(J389+M389+P389+S389-S382-P382-M382-J382)</f>
        <v>0.12277227722772277</v>
      </c>
      <c r="BW389" s="97">
        <f>(S389-S382)/(J389+M389+P389+S389-S382-P382-M382-J382)</f>
        <v>0.87326732673267327</v>
      </c>
      <c r="BX389" s="48">
        <f>SUM(BB383:BB389)</f>
        <v>3707</v>
      </c>
      <c r="BY389" s="38">
        <f>F389-F382</f>
        <v>505</v>
      </c>
      <c r="BZ389" s="50">
        <f>BY389/BX382</f>
        <v>0.14366998577524892</v>
      </c>
    </row>
    <row r="390" spans="1:78" x14ac:dyDescent="0.3">
      <c r="A390" s="93">
        <v>44298</v>
      </c>
      <c r="B390" s="62">
        <v>1606</v>
      </c>
      <c r="C390" s="62">
        <v>9</v>
      </c>
      <c r="D390" s="62">
        <v>297086</v>
      </c>
      <c r="E390" s="62">
        <v>76</v>
      </c>
      <c r="F390" s="62">
        <v>8961</v>
      </c>
      <c r="G390" s="65">
        <v>781</v>
      </c>
      <c r="H390" s="99"/>
      <c r="I390" s="63">
        <v>21533</v>
      </c>
      <c r="J390" s="62">
        <v>3</v>
      </c>
      <c r="K390" s="64">
        <v>0</v>
      </c>
      <c r="L390" s="63">
        <v>98840</v>
      </c>
      <c r="M390" s="62">
        <v>60</v>
      </c>
      <c r="N390" s="64">
        <v>21</v>
      </c>
      <c r="O390" s="63">
        <v>122908</v>
      </c>
      <c r="P390" s="62">
        <v>1288</v>
      </c>
      <c r="Q390" s="64">
        <v>282</v>
      </c>
      <c r="R390" s="63">
        <v>48895</v>
      </c>
      <c r="S390" s="62">
        <v>7610</v>
      </c>
      <c r="T390" s="64">
        <v>478</v>
      </c>
      <c r="U390" s="63">
        <v>11366</v>
      </c>
      <c r="V390" s="62">
        <v>1</v>
      </c>
      <c r="W390" s="64">
        <v>0</v>
      </c>
      <c r="X390" s="63">
        <v>52532</v>
      </c>
      <c r="Y390" s="62">
        <v>51</v>
      </c>
      <c r="Z390" s="64">
        <v>11</v>
      </c>
      <c r="AA390" s="63">
        <v>62249</v>
      </c>
      <c r="AB390" s="62">
        <v>891</v>
      </c>
      <c r="AC390" s="64">
        <v>190</v>
      </c>
      <c r="AD390" s="63">
        <v>23616</v>
      </c>
      <c r="AE390" s="62">
        <v>4280</v>
      </c>
      <c r="AF390" s="64">
        <v>292</v>
      </c>
      <c r="AG390" s="63">
        <v>10166</v>
      </c>
      <c r="AH390" s="62">
        <v>2</v>
      </c>
      <c r="AI390" s="64">
        <v>0</v>
      </c>
      <c r="AJ390" s="63">
        <v>46302</v>
      </c>
      <c r="AK390" s="62">
        <v>9</v>
      </c>
      <c r="AL390" s="64">
        <v>10</v>
      </c>
      <c r="AM390" s="63">
        <v>60646</v>
      </c>
      <c r="AN390" s="62">
        <v>397</v>
      </c>
      <c r="AO390" s="64">
        <v>92</v>
      </c>
      <c r="AP390" s="63">
        <v>25276</v>
      </c>
      <c r="AQ390" s="62">
        <v>3330</v>
      </c>
      <c r="AR390" s="64">
        <v>186</v>
      </c>
      <c r="AS390" s="62">
        <v>4356066</v>
      </c>
      <c r="AT390" s="62">
        <v>2753405</v>
      </c>
      <c r="AU390" s="62">
        <v>1</v>
      </c>
      <c r="AV390" s="62"/>
      <c r="AW390" s="62"/>
      <c r="AX390" s="62"/>
      <c r="AY390" s="62" t="str">
        <f t="shared" si="132"/>
        <v>2021-W15</v>
      </c>
      <c r="AZ390" s="65">
        <f t="shared" si="133"/>
        <v>1</v>
      </c>
      <c r="BA390" s="65">
        <v>1870</v>
      </c>
      <c r="BB390" s="99">
        <v>458</v>
      </c>
      <c r="BC390" s="65">
        <v>399</v>
      </c>
      <c r="BD390" s="65"/>
      <c r="BE390" s="65"/>
      <c r="BF390" s="99"/>
      <c r="BG390" s="99"/>
      <c r="BH390" s="65"/>
      <c r="BI390" s="65"/>
      <c r="BJ390" s="65"/>
      <c r="BK390" s="65"/>
      <c r="BL390" s="65"/>
      <c r="BM390" s="65"/>
      <c r="BN390" s="65"/>
      <c r="BO390" s="65"/>
    </row>
    <row r="391" spans="1:78" x14ac:dyDescent="0.3">
      <c r="A391" s="37">
        <v>44299</v>
      </c>
      <c r="B391" s="38">
        <v>4033</v>
      </c>
      <c r="C391" s="38">
        <v>15</v>
      </c>
      <c r="D391" s="38">
        <v>301103</v>
      </c>
      <c r="E391" s="38">
        <v>93</v>
      </c>
      <c r="F391" s="38">
        <v>9054</v>
      </c>
      <c r="G391" s="48">
        <v>802</v>
      </c>
      <c r="I391" s="39">
        <v>21976</v>
      </c>
      <c r="J391" s="40">
        <v>3</v>
      </c>
      <c r="K391" s="41">
        <v>0</v>
      </c>
      <c r="L391" s="42">
        <v>100106</v>
      </c>
      <c r="M391" s="43">
        <v>60</v>
      </c>
      <c r="N391" s="44">
        <v>23</v>
      </c>
      <c r="O391" s="45">
        <v>124612</v>
      </c>
      <c r="P391" s="46">
        <v>1304</v>
      </c>
      <c r="Q391" s="47">
        <v>288</v>
      </c>
      <c r="R391" s="42">
        <v>49496</v>
      </c>
      <c r="S391" s="43">
        <v>7687</v>
      </c>
      <c r="T391" s="44">
        <v>491</v>
      </c>
      <c r="U391" s="39">
        <v>11601</v>
      </c>
      <c r="V391" s="40">
        <v>1</v>
      </c>
      <c r="W391" s="41">
        <v>0</v>
      </c>
      <c r="X391" s="42">
        <v>53156</v>
      </c>
      <c r="Y391" s="43">
        <v>51</v>
      </c>
      <c r="Z391" s="44">
        <v>13</v>
      </c>
      <c r="AA391" s="45">
        <v>63133</v>
      </c>
      <c r="AB391" s="46">
        <v>901</v>
      </c>
      <c r="AC391" s="47">
        <v>195</v>
      </c>
      <c r="AD391" s="42">
        <v>23883</v>
      </c>
      <c r="AE391" s="43">
        <v>4323</v>
      </c>
      <c r="AF391" s="44">
        <v>299</v>
      </c>
      <c r="AG391" s="39">
        <v>10374</v>
      </c>
      <c r="AH391" s="40">
        <v>2</v>
      </c>
      <c r="AI391" s="41">
        <v>0</v>
      </c>
      <c r="AJ391" s="42">
        <v>46944</v>
      </c>
      <c r="AK391" s="43">
        <v>9</v>
      </c>
      <c r="AL391" s="44">
        <v>10</v>
      </c>
      <c r="AM391" s="45">
        <v>61465</v>
      </c>
      <c r="AN391" s="46">
        <v>403</v>
      </c>
      <c r="AO391" s="47">
        <v>93</v>
      </c>
      <c r="AP391" s="42">
        <v>25609</v>
      </c>
      <c r="AQ391" s="43">
        <v>3364</v>
      </c>
      <c r="AR391" s="44">
        <v>192</v>
      </c>
      <c r="AS391" s="38">
        <v>4381024</v>
      </c>
      <c r="AT391" s="38">
        <v>2804517</v>
      </c>
      <c r="AU391" s="38">
        <v>4</v>
      </c>
      <c r="AY391" s="38" t="str">
        <f t="shared" si="132"/>
        <v>2021-W15</v>
      </c>
      <c r="AZ391" s="48">
        <f t="shared" si="133"/>
        <v>2</v>
      </c>
      <c r="BA391" s="48">
        <v>1901</v>
      </c>
      <c r="BB391" s="49">
        <v>562</v>
      </c>
      <c r="BC391" s="48">
        <v>632</v>
      </c>
      <c r="BD391" s="49">
        <v>16649</v>
      </c>
      <c r="BE391" s="48">
        <v>497</v>
      </c>
    </row>
    <row r="392" spans="1:78" x14ac:dyDescent="0.3">
      <c r="A392" s="37">
        <v>44300</v>
      </c>
      <c r="B392" s="38">
        <v>3089</v>
      </c>
      <c r="C392" s="38">
        <v>12</v>
      </c>
      <c r="D392" s="38">
        <v>304184</v>
      </c>
      <c r="E392" s="38">
        <v>81</v>
      </c>
      <c r="F392" s="38">
        <v>9135</v>
      </c>
      <c r="G392" s="48">
        <v>809</v>
      </c>
      <c r="I392" s="39">
        <v>22230</v>
      </c>
      <c r="J392" s="40">
        <v>3</v>
      </c>
      <c r="K392" s="41">
        <v>0</v>
      </c>
      <c r="L392" s="42">
        <v>101138</v>
      </c>
      <c r="M392" s="43">
        <v>63</v>
      </c>
      <c r="N392" s="44">
        <v>22</v>
      </c>
      <c r="O392" s="45">
        <v>125928</v>
      </c>
      <c r="P392" s="46">
        <v>1320</v>
      </c>
      <c r="Q392" s="47">
        <v>293</v>
      </c>
      <c r="R392" s="42">
        <v>49974</v>
      </c>
      <c r="S392" s="43">
        <v>7749</v>
      </c>
      <c r="T392" s="44">
        <v>494</v>
      </c>
      <c r="U392" s="39">
        <v>11761</v>
      </c>
      <c r="V392" s="40">
        <v>1</v>
      </c>
      <c r="W392" s="41">
        <v>0</v>
      </c>
      <c r="X392" s="42">
        <v>53696</v>
      </c>
      <c r="Y392" s="43">
        <v>51</v>
      </c>
      <c r="Z392" s="44">
        <v>13</v>
      </c>
      <c r="AA392" s="45">
        <v>63777</v>
      </c>
      <c r="AB392" s="46">
        <v>911</v>
      </c>
      <c r="AC392" s="47">
        <v>201</v>
      </c>
      <c r="AD392" s="42">
        <v>24100</v>
      </c>
      <c r="AE392" s="43">
        <v>4355</v>
      </c>
      <c r="AF392" s="44">
        <v>291</v>
      </c>
      <c r="AG392" s="39">
        <v>10468</v>
      </c>
      <c r="AH392" s="40">
        <v>2</v>
      </c>
      <c r="AI392" s="41">
        <v>0</v>
      </c>
      <c r="AJ392" s="42">
        <v>47436</v>
      </c>
      <c r="AK392" s="43">
        <v>12</v>
      </c>
      <c r="AL392" s="44">
        <v>9</v>
      </c>
      <c r="AM392" s="45">
        <v>62137</v>
      </c>
      <c r="AN392" s="46">
        <v>409</v>
      </c>
      <c r="AO392" s="47">
        <v>92</v>
      </c>
      <c r="AP392" s="42">
        <v>25870</v>
      </c>
      <c r="AQ392" s="43">
        <v>3394</v>
      </c>
      <c r="AR392" s="44">
        <v>203</v>
      </c>
      <c r="AS392" s="38">
        <v>4399493</v>
      </c>
      <c r="AT392" s="38">
        <v>2849758</v>
      </c>
      <c r="AU392" s="38">
        <v>0</v>
      </c>
      <c r="AY392" s="38" t="str">
        <f t="shared" ref="AY392" si="134">_xlfn.CONCAT(YEAR(A392),"-W",_xlfn.ISOWEEKNUM(A392))</f>
        <v>2021-W15</v>
      </c>
      <c r="AZ392" s="48">
        <f t="shared" ref="AZ392" si="135">WEEKDAY(A392,2)</f>
        <v>3</v>
      </c>
      <c r="BA392" s="48">
        <v>1912</v>
      </c>
      <c r="BB392" s="49">
        <v>526</v>
      </c>
      <c r="BC392" s="48">
        <v>482</v>
      </c>
      <c r="BD392" s="49">
        <v>16308</v>
      </c>
      <c r="BE392" s="48">
        <v>334</v>
      </c>
      <c r="BF392" s="49">
        <v>254157</v>
      </c>
      <c r="BG392" s="49">
        <v>4201</v>
      </c>
      <c r="BH392" s="48">
        <v>0</v>
      </c>
    </row>
    <row r="393" spans="1:78" x14ac:dyDescent="0.3">
      <c r="A393" s="37">
        <v>44301</v>
      </c>
      <c r="B393" s="38">
        <v>3833</v>
      </c>
      <c r="C393" s="38">
        <v>16</v>
      </c>
      <c r="D393" s="38">
        <v>308006</v>
      </c>
      <c r="E393" s="38">
        <v>104</v>
      </c>
      <c r="F393" s="38">
        <v>9239</v>
      </c>
      <c r="G393" s="48">
        <v>819</v>
      </c>
      <c r="I393" s="39">
        <v>22634</v>
      </c>
      <c r="J393" s="40">
        <v>3</v>
      </c>
      <c r="K393" s="41">
        <v>0</v>
      </c>
      <c r="L393" s="42">
        <v>102420</v>
      </c>
      <c r="M393" s="43">
        <v>64</v>
      </c>
      <c r="N393" s="44">
        <v>20</v>
      </c>
      <c r="O393" s="45">
        <v>127479</v>
      </c>
      <c r="P393" s="46">
        <v>1342</v>
      </c>
      <c r="Q393" s="47">
        <v>292</v>
      </c>
      <c r="R393" s="42">
        <v>50561</v>
      </c>
      <c r="S393" s="43">
        <v>7830</v>
      </c>
      <c r="T393" s="44">
        <v>507</v>
      </c>
      <c r="U393" s="39">
        <v>11972</v>
      </c>
      <c r="V393" s="40">
        <v>1</v>
      </c>
      <c r="W393" s="41">
        <v>0</v>
      </c>
      <c r="X393" s="42">
        <v>54377</v>
      </c>
      <c r="Y393" s="43">
        <v>51</v>
      </c>
      <c r="Z393" s="44">
        <v>12</v>
      </c>
      <c r="AA393" s="45">
        <v>64556</v>
      </c>
      <c r="AB393" s="46">
        <v>929</v>
      </c>
      <c r="AC393" s="47">
        <v>197</v>
      </c>
      <c r="AD393" s="42">
        <v>24370</v>
      </c>
      <c r="AE393" s="43">
        <v>4390</v>
      </c>
      <c r="AF393" s="44">
        <v>305</v>
      </c>
      <c r="AG393" s="39">
        <v>10661</v>
      </c>
      <c r="AH393" s="40">
        <v>2</v>
      </c>
      <c r="AI393" s="41">
        <v>0</v>
      </c>
      <c r="AJ393" s="42">
        <v>48037</v>
      </c>
      <c r="AK393" s="43">
        <v>13</v>
      </c>
      <c r="AL393" s="44">
        <v>8</v>
      </c>
      <c r="AM393" s="45">
        <v>62909</v>
      </c>
      <c r="AN393" s="46">
        <v>413</v>
      </c>
      <c r="AO393" s="47">
        <v>95</v>
      </c>
      <c r="AP393" s="42">
        <v>26187</v>
      </c>
      <c r="AQ393" s="43">
        <v>3440</v>
      </c>
      <c r="AR393" s="44">
        <v>202</v>
      </c>
      <c r="AS393" s="38">
        <v>4420307</v>
      </c>
      <c r="AT393" s="38">
        <v>2893942</v>
      </c>
      <c r="AU393" s="38">
        <v>1</v>
      </c>
      <c r="AY393" s="38" t="str">
        <f t="shared" ref="AY393" si="136">_xlfn.CONCAT(YEAR(A393),"-W",_xlfn.ISOWEEKNUM(A393))</f>
        <v>2021-W15</v>
      </c>
      <c r="AZ393" s="48">
        <f t="shared" ref="AZ393" si="137">WEEKDAY(A393,2)</f>
        <v>4</v>
      </c>
      <c r="BA393" s="48">
        <v>1925</v>
      </c>
      <c r="BB393" s="49">
        <v>547</v>
      </c>
      <c r="BC393" s="48">
        <v>436</v>
      </c>
      <c r="BD393" s="49">
        <v>16800</v>
      </c>
      <c r="BE393" s="48">
        <v>354</v>
      </c>
    </row>
    <row r="394" spans="1:78" x14ac:dyDescent="0.3">
      <c r="A394" s="37">
        <v>44302</v>
      </c>
      <c r="B394" s="38">
        <v>3067</v>
      </c>
      <c r="C394" s="38">
        <v>13</v>
      </c>
      <c r="D394" s="38">
        <v>311033</v>
      </c>
      <c r="E394" s="38">
        <v>91</v>
      </c>
      <c r="F394" s="38">
        <v>9330</v>
      </c>
      <c r="G394" s="48">
        <v>824</v>
      </c>
      <c r="I394" s="39">
        <v>22948</v>
      </c>
      <c r="J394" s="40">
        <v>3</v>
      </c>
      <c r="K394" s="41">
        <v>0</v>
      </c>
      <c r="L394" s="42">
        <v>103378</v>
      </c>
      <c r="M394" s="43">
        <v>65</v>
      </c>
      <c r="N394" s="44">
        <v>20</v>
      </c>
      <c r="O394" s="45">
        <v>128707</v>
      </c>
      <c r="P394" s="46">
        <v>1359</v>
      </c>
      <c r="Q394" s="47">
        <v>290</v>
      </c>
      <c r="R394" s="42">
        <v>51089</v>
      </c>
      <c r="S394" s="43">
        <v>7903</v>
      </c>
      <c r="T394" s="44">
        <v>514</v>
      </c>
      <c r="U394" s="39">
        <v>12162</v>
      </c>
      <c r="V394" s="40">
        <v>1</v>
      </c>
      <c r="W394" s="41">
        <v>0</v>
      </c>
      <c r="X394" s="42">
        <v>54891</v>
      </c>
      <c r="Y394" s="43">
        <v>51</v>
      </c>
      <c r="Z394" s="44">
        <v>12</v>
      </c>
      <c r="AA394" s="45">
        <v>65168</v>
      </c>
      <c r="AB394" s="46">
        <v>941</v>
      </c>
      <c r="AC394" s="47">
        <v>193</v>
      </c>
      <c r="AD394" s="42">
        <v>24623</v>
      </c>
      <c r="AE394" s="43">
        <v>4431</v>
      </c>
      <c r="AF394" s="44">
        <v>301</v>
      </c>
      <c r="AG394" s="39">
        <v>10785</v>
      </c>
      <c r="AH394" s="40">
        <v>2</v>
      </c>
      <c r="AI394" s="41">
        <v>0</v>
      </c>
      <c r="AJ394" s="42">
        <v>48481</v>
      </c>
      <c r="AK394" s="43">
        <v>14</v>
      </c>
      <c r="AL394" s="44">
        <v>8</v>
      </c>
      <c r="AM394" s="45">
        <v>63525</v>
      </c>
      <c r="AN394" s="46">
        <v>418</v>
      </c>
      <c r="AO394" s="47">
        <v>97</v>
      </c>
      <c r="AP394" s="42">
        <v>26462</v>
      </c>
      <c r="AQ394" s="43">
        <v>3472</v>
      </c>
      <c r="AR394" s="44">
        <v>213</v>
      </c>
      <c r="AS394" s="38">
        <v>4440181</v>
      </c>
      <c r="AT394" s="38">
        <v>2939277</v>
      </c>
      <c r="AU394" s="38">
        <v>2</v>
      </c>
      <c r="AY394" s="38" t="str">
        <f t="shared" ref="AY394" si="138">_xlfn.CONCAT(YEAR(A394),"-W",_xlfn.ISOWEEKNUM(A394))</f>
        <v>2021-W15</v>
      </c>
      <c r="AZ394" s="48">
        <f t="shared" ref="AZ394" si="139">WEEKDAY(A394,2)</f>
        <v>5</v>
      </c>
      <c r="BA394" s="48">
        <v>1927</v>
      </c>
      <c r="BB394" s="49">
        <v>507</v>
      </c>
      <c r="BC394" s="48">
        <v>487</v>
      </c>
      <c r="BD394" s="49">
        <v>17075</v>
      </c>
      <c r="BE394" s="48">
        <v>393</v>
      </c>
    </row>
    <row r="395" spans="1:78" x14ac:dyDescent="0.3">
      <c r="A395" s="37">
        <v>44303</v>
      </c>
      <c r="B395" s="38">
        <v>2411</v>
      </c>
      <c r="C395" s="38">
        <v>7</v>
      </c>
      <c r="D395" s="38">
        <v>313444</v>
      </c>
      <c r="E395" s="38">
        <v>67</v>
      </c>
      <c r="F395" s="38">
        <v>9397</v>
      </c>
      <c r="G395" s="48">
        <v>837</v>
      </c>
      <c r="I395" s="39">
        <v>23168</v>
      </c>
      <c r="J395" s="40">
        <v>3</v>
      </c>
      <c r="K395" s="41">
        <v>0</v>
      </c>
      <c r="L395" s="42">
        <v>104178</v>
      </c>
      <c r="M395" s="43">
        <v>65</v>
      </c>
      <c r="N395" s="44">
        <v>18</v>
      </c>
      <c r="O395" s="45">
        <v>129701</v>
      </c>
      <c r="P395" s="46">
        <v>1366</v>
      </c>
      <c r="Q395" s="47">
        <v>299</v>
      </c>
      <c r="R395" s="42">
        <v>51484</v>
      </c>
      <c r="S395" s="43">
        <v>7963</v>
      </c>
      <c r="T395" s="44">
        <v>520</v>
      </c>
      <c r="U395" s="39">
        <v>12275</v>
      </c>
      <c r="V395" s="40">
        <v>1</v>
      </c>
      <c r="W395" s="41">
        <v>0</v>
      </c>
      <c r="X395" s="42">
        <v>55293</v>
      </c>
      <c r="Y395" s="43">
        <v>51</v>
      </c>
      <c r="Z395" s="44">
        <v>12</v>
      </c>
      <c r="AA395" s="45">
        <v>65660</v>
      </c>
      <c r="AB395" s="46">
        <v>945</v>
      </c>
      <c r="AC395" s="47">
        <v>200</v>
      </c>
      <c r="AD395" s="42">
        <v>24798</v>
      </c>
      <c r="AE395" s="43">
        <v>4464</v>
      </c>
      <c r="AF395" s="44">
        <v>305</v>
      </c>
      <c r="AG395" s="39">
        <v>10892</v>
      </c>
      <c r="AH395" s="40">
        <v>2</v>
      </c>
      <c r="AI395" s="41">
        <v>0</v>
      </c>
      <c r="AJ395" s="42">
        <v>48879</v>
      </c>
      <c r="AK395" s="43">
        <v>14</v>
      </c>
      <c r="AL395" s="44">
        <v>6</v>
      </c>
      <c r="AM395" s="45">
        <v>64027</v>
      </c>
      <c r="AN395" s="46">
        <v>421</v>
      </c>
      <c r="AO395" s="47">
        <v>99</v>
      </c>
      <c r="AP395" s="42">
        <v>26682</v>
      </c>
      <c r="AQ395" s="43">
        <v>3499</v>
      </c>
      <c r="AR395" s="44">
        <v>215</v>
      </c>
      <c r="AS395" s="38">
        <v>4457713</v>
      </c>
      <c r="AT395" s="38">
        <v>2985926</v>
      </c>
      <c r="AU395" s="38">
        <v>0</v>
      </c>
      <c r="AY395" s="38" t="str">
        <f t="shared" ref="AY395" si="140">_xlfn.CONCAT(YEAR(A395),"-W",_xlfn.ISOWEEKNUM(A395))</f>
        <v>2021-W15</v>
      </c>
      <c r="AZ395" s="48">
        <f t="shared" ref="AZ395" si="141">WEEKDAY(A395,2)</f>
        <v>6</v>
      </c>
      <c r="BA395" s="48">
        <v>1936</v>
      </c>
      <c r="BB395" s="49">
        <v>495</v>
      </c>
      <c r="BC395" s="48">
        <v>389</v>
      </c>
      <c r="BD395" s="49">
        <v>19580</v>
      </c>
      <c r="BE395" s="48">
        <v>321</v>
      </c>
    </row>
    <row r="396" spans="1:78" ht="12.5" thickBot="1" x14ac:dyDescent="0.35">
      <c r="A396" s="37">
        <v>44304</v>
      </c>
      <c r="B396" s="38">
        <v>1829</v>
      </c>
      <c r="C396" s="38">
        <v>3</v>
      </c>
      <c r="D396" s="38">
        <v>315273</v>
      </c>
      <c r="E396" s="38">
        <v>65</v>
      </c>
      <c r="F396" s="38">
        <v>9462</v>
      </c>
      <c r="G396" s="48">
        <v>841</v>
      </c>
      <c r="I396" s="39">
        <v>23353</v>
      </c>
      <c r="J396" s="40">
        <v>3</v>
      </c>
      <c r="K396" s="41">
        <v>0</v>
      </c>
      <c r="L396" s="42">
        <v>104793</v>
      </c>
      <c r="M396" s="43">
        <v>65</v>
      </c>
      <c r="N396" s="44">
        <v>17</v>
      </c>
      <c r="O396" s="45">
        <v>130425</v>
      </c>
      <c r="P396" s="46">
        <v>1373</v>
      </c>
      <c r="Q396" s="47">
        <v>303</v>
      </c>
      <c r="R396" s="42">
        <v>51789</v>
      </c>
      <c r="S396" s="43">
        <v>8021</v>
      </c>
      <c r="T396" s="44">
        <v>521</v>
      </c>
      <c r="U396" s="39">
        <v>12375</v>
      </c>
      <c r="V396" s="40">
        <v>1</v>
      </c>
      <c r="W396" s="41">
        <v>0</v>
      </c>
      <c r="X396" s="42">
        <v>55605</v>
      </c>
      <c r="Y396" s="43">
        <v>51</v>
      </c>
      <c r="Z396" s="44">
        <v>11</v>
      </c>
      <c r="AA396" s="45">
        <v>66007</v>
      </c>
      <c r="AB396" s="46">
        <v>950</v>
      </c>
      <c r="AC396" s="47">
        <v>203</v>
      </c>
      <c r="AD396" s="42">
        <v>24928</v>
      </c>
      <c r="AE396" s="43">
        <v>4495</v>
      </c>
      <c r="AF396" s="44">
        <v>302</v>
      </c>
      <c r="AG396" s="39">
        <v>10977</v>
      </c>
      <c r="AH396" s="40">
        <v>2</v>
      </c>
      <c r="AI396" s="41">
        <v>0</v>
      </c>
      <c r="AJ396" s="42">
        <v>49182</v>
      </c>
      <c r="AK396" s="43">
        <v>14</v>
      </c>
      <c r="AL396" s="44">
        <v>6</v>
      </c>
      <c r="AM396" s="45">
        <v>64404</v>
      </c>
      <c r="AN396" s="46">
        <v>423</v>
      </c>
      <c r="AO396" s="47">
        <v>100</v>
      </c>
      <c r="AP396" s="42">
        <v>26856</v>
      </c>
      <c r="AQ396" s="43">
        <v>3526</v>
      </c>
      <c r="AR396" s="44">
        <v>219</v>
      </c>
      <c r="AS396" s="38">
        <v>4465403</v>
      </c>
      <c r="AT396" s="38">
        <v>3003405</v>
      </c>
      <c r="AU396" s="38">
        <v>4</v>
      </c>
      <c r="AY396" s="38" t="str">
        <f t="shared" ref="AY396:AY397" si="142">_xlfn.CONCAT(YEAR(A396),"-W",_xlfn.ISOWEEKNUM(A396))</f>
        <v>2021-W15</v>
      </c>
      <c r="AZ396" s="48">
        <f t="shared" ref="AZ396:AZ397" si="143">WEEKDAY(A396,2)</f>
        <v>7</v>
      </c>
      <c r="BA396" s="48">
        <v>1941</v>
      </c>
      <c r="BB396" s="49">
        <v>468</v>
      </c>
      <c r="BC396" s="48">
        <v>229</v>
      </c>
      <c r="BD396" s="49">
        <v>6752</v>
      </c>
      <c r="BE396" s="48">
        <v>112</v>
      </c>
      <c r="BF396" s="49">
        <v>738642</v>
      </c>
      <c r="BI396" s="50">
        <f>(S396-S389)/(F396-F389)</f>
        <v>0.82149046793760827</v>
      </c>
      <c r="BJ396" s="38">
        <f>SUM(E390:E396)*1000000/10718565</f>
        <v>53.831832899273365</v>
      </c>
      <c r="BK396" s="50">
        <f>(D396-D389)/(AS396+AT396-AS389-AT389)</f>
        <v>5.2085608498746085E-2</v>
      </c>
      <c r="BL396" s="97">
        <f>(I396-I389)/(I396+L396+O396+R396-I389-L389-O389-R389)</f>
        <v>9.9823098306798086E-2</v>
      </c>
      <c r="BM396" s="97">
        <f>(L396-L389)/(I396+L396+O396+R396-I389-L389-O389-R389)</f>
        <v>0.32539802880970431</v>
      </c>
      <c r="BN396" s="97">
        <f>(O396-O389)/(I396+L396+O396+R396-I389-L389-O389-R389)</f>
        <v>0.41394996209249429</v>
      </c>
      <c r="BO396" s="97">
        <f>(R396-R389)/(I396+L396+O396+R396-I389-L389-O389-R389)</f>
        <v>0.16082891079100328</v>
      </c>
      <c r="BP396" s="97">
        <f>AVERAGE(K390:K396)/AVERAGE(G390:G396)</f>
        <v>0</v>
      </c>
      <c r="BQ396" s="97">
        <f>AVERAGE(N390:N396)/AVERAGE(G390:G396)</f>
        <v>2.4680553124453001E-2</v>
      </c>
      <c r="BR396" s="97">
        <f>AVERAGE(Q390:Q396)/AVERAGE(G390:G396)</f>
        <v>0.35830561876422201</v>
      </c>
      <c r="BS396" s="97">
        <f>AVERAGE(T390:T396)/AVERAGE(G390:G396)</f>
        <v>0.6170138281113251</v>
      </c>
      <c r="BT396" s="97">
        <f>(J396-J389)/(J396+M396+P396+S396-S389-P389-M389-J389)</f>
        <v>0</v>
      </c>
      <c r="BU396" s="97">
        <f>(M396-M389)/(J396+M396+P396+S396-S389-P389-M389-J389)</f>
        <v>8.6655112651646445E-3</v>
      </c>
      <c r="BV396" s="97">
        <f>(P396-P389)/(J396+M396+P396+S396-S389-P389-M389-J389)</f>
        <v>0.16984402079722705</v>
      </c>
      <c r="BW396" s="97">
        <f>(S396-S389)/(J396+M396+P396+S396-S389-P389-M389-J389)</f>
        <v>0.82149046793760827</v>
      </c>
      <c r="BX396" s="48">
        <f>SUM(BB390:BB396)</f>
        <v>3563</v>
      </c>
      <c r="BY396" s="38">
        <f>F396-F389</f>
        <v>577</v>
      </c>
      <c r="BZ396" s="50">
        <f>BY396/BX389</f>
        <v>0.15565147019152953</v>
      </c>
    </row>
    <row r="397" spans="1:78" x14ac:dyDescent="0.3">
      <c r="A397" s="93">
        <v>44305</v>
      </c>
      <c r="B397" s="62">
        <v>1607</v>
      </c>
      <c r="C397" s="62">
        <v>7</v>
      </c>
      <c r="D397" s="62">
        <v>316879</v>
      </c>
      <c r="E397" s="62">
        <v>78</v>
      </c>
      <c r="F397" s="62">
        <v>9540</v>
      </c>
      <c r="G397" s="65">
        <v>847</v>
      </c>
      <c r="H397" s="99"/>
      <c r="I397" s="63">
        <v>23510</v>
      </c>
      <c r="J397" s="62">
        <v>3</v>
      </c>
      <c r="K397" s="64">
        <v>0</v>
      </c>
      <c r="L397" s="63">
        <v>105320</v>
      </c>
      <c r="M397" s="62">
        <v>65</v>
      </c>
      <c r="N397" s="64">
        <v>17</v>
      </c>
      <c r="O397" s="63">
        <v>131082</v>
      </c>
      <c r="P397" s="62">
        <v>1386</v>
      </c>
      <c r="Q397" s="64">
        <v>300</v>
      </c>
      <c r="R397" s="63">
        <v>52062</v>
      </c>
      <c r="S397" s="62">
        <v>8086</v>
      </c>
      <c r="T397" s="64">
        <v>530</v>
      </c>
      <c r="U397" s="63">
        <v>12459</v>
      </c>
      <c r="V397" s="62">
        <v>1</v>
      </c>
      <c r="W397" s="64">
        <v>0</v>
      </c>
      <c r="X397" s="63">
        <v>55860</v>
      </c>
      <c r="Y397" s="62">
        <v>51</v>
      </c>
      <c r="Z397" s="64">
        <v>12</v>
      </c>
      <c r="AA397" s="63">
        <v>66335</v>
      </c>
      <c r="AB397" s="62">
        <v>957</v>
      </c>
      <c r="AC397" s="64">
        <v>205</v>
      </c>
      <c r="AD397" s="63">
        <v>25058</v>
      </c>
      <c r="AE397" s="62">
        <v>4539</v>
      </c>
      <c r="AF397" s="64">
        <v>307</v>
      </c>
      <c r="AG397" s="63">
        <v>11050</v>
      </c>
      <c r="AH397" s="62">
        <v>2</v>
      </c>
      <c r="AI397" s="64">
        <v>0</v>
      </c>
      <c r="AJ397" s="63">
        <v>49454</v>
      </c>
      <c r="AK397" s="62">
        <v>14</v>
      </c>
      <c r="AL397" s="64">
        <v>5</v>
      </c>
      <c r="AM397" s="63">
        <v>64733</v>
      </c>
      <c r="AN397" s="62">
        <v>429</v>
      </c>
      <c r="AO397" s="64">
        <v>95</v>
      </c>
      <c r="AP397" s="63">
        <v>26999</v>
      </c>
      <c r="AQ397" s="62">
        <v>3547</v>
      </c>
      <c r="AR397" s="64">
        <v>223</v>
      </c>
      <c r="AS397" s="62">
        <v>4472000</v>
      </c>
      <c r="AT397" s="62">
        <v>3017656</v>
      </c>
      <c r="AU397" s="62">
        <v>4</v>
      </c>
      <c r="AV397" s="62"/>
      <c r="AW397" s="62"/>
      <c r="AX397" s="62"/>
      <c r="AY397" s="62" t="str">
        <f t="shared" si="142"/>
        <v>2021-W16</v>
      </c>
      <c r="AZ397" s="65">
        <f t="shared" si="143"/>
        <v>1</v>
      </c>
      <c r="BA397" s="65">
        <v>1943</v>
      </c>
      <c r="BB397" s="99">
        <v>406</v>
      </c>
      <c r="BC397" s="65">
        <v>348</v>
      </c>
      <c r="BD397" s="65">
        <v>6050</v>
      </c>
      <c r="BE397" s="65">
        <v>131</v>
      </c>
      <c r="BF397" s="99"/>
      <c r="BG397" s="99"/>
      <c r="BH397" s="65"/>
      <c r="BI397" s="65"/>
      <c r="BJ397" s="65"/>
      <c r="BK397" s="65"/>
      <c r="BL397" s="65"/>
      <c r="BM397" s="65"/>
      <c r="BN397" s="65"/>
      <c r="BO397" s="65"/>
    </row>
    <row r="398" spans="1:78" x14ac:dyDescent="0.3">
      <c r="A398" s="37">
        <v>44306</v>
      </c>
      <c r="B398" s="38">
        <v>3789</v>
      </c>
      <c r="C398" s="38">
        <v>7</v>
      </c>
      <c r="D398" s="38">
        <v>320629</v>
      </c>
      <c r="E398" s="38">
        <v>87</v>
      </c>
      <c r="F398" s="38">
        <v>9627</v>
      </c>
      <c r="G398" s="48">
        <v>847</v>
      </c>
      <c r="I398" s="39">
        <v>23853</v>
      </c>
      <c r="J398" s="40">
        <v>3</v>
      </c>
      <c r="K398" s="41">
        <v>0</v>
      </c>
      <c r="L398" s="42">
        <v>106596</v>
      </c>
      <c r="M398" s="43">
        <v>66</v>
      </c>
      <c r="N398" s="44">
        <v>17</v>
      </c>
      <c r="O398" s="45">
        <v>132666</v>
      </c>
      <c r="P398" s="46">
        <v>1406</v>
      </c>
      <c r="Q398" s="47">
        <v>302</v>
      </c>
      <c r="R398" s="42">
        <v>52608</v>
      </c>
      <c r="S398" s="43">
        <v>8152</v>
      </c>
      <c r="T398" s="44">
        <v>528</v>
      </c>
      <c r="U398" s="39">
        <v>12643</v>
      </c>
      <c r="V398" s="40">
        <v>1</v>
      </c>
      <c r="W398" s="41">
        <v>0</v>
      </c>
      <c r="X398" s="42">
        <v>56528</v>
      </c>
      <c r="Y398" s="43">
        <v>52</v>
      </c>
      <c r="Z398" s="44">
        <v>12</v>
      </c>
      <c r="AA398" s="45">
        <v>67130</v>
      </c>
      <c r="AB398" s="46">
        <v>972</v>
      </c>
      <c r="AC398" s="47">
        <v>199</v>
      </c>
      <c r="AD398" s="42">
        <v>25293</v>
      </c>
      <c r="AE398" s="43">
        <v>4572</v>
      </c>
      <c r="AF398" s="44">
        <v>308</v>
      </c>
      <c r="AG398" s="39">
        <v>11209</v>
      </c>
      <c r="AH398" s="40">
        <v>2</v>
      </c>
      <c r="AI398" s="41">
        <v>0</v>
      </c>
      <c r="AJ398" s="42">
        <v>50062</v>
      </c>
      <c r="AK398" s="43">
        <v>14</v>
      </c>
      <c r="AL398" s="44">
        <v>5</v>
      </c>
      <c r="AM398" s="45">
        <v>65522</v>
      </c>
      <c r="AN398" s="46">
        <v>434</v>
      </c>
      <c r="AO398" s="47">
        <v>103</v>
      </c>
      <c r="AP398" s="42">
        <v>27311</v>
      </c>
      <c r="AQ398" s="43">
        <v>3580</v>
      </c>
      <c r="AR398" s="44">
        <v>220</v>
      </c>
      <c r="AS398" s="38">
        <v>4495623</v>
      </c>
      <c r="AT398" s="38">
        <v>3072461</v>
      </c>
      <c r="AU398" s="38">
        <v>1</v>
      </c>
      <c r="AY398" s="38" t="str">
        <f t="shared" ref="AY398" si="144">_xlfn.CONCAT(YEAR(A398),"-W",_xlfn.ISOWEEKNUM(A398))</f>
        <v>2021-W16</v>
      </c>
      <c r="AZ398" s="48">
        <f t="shared" ref="AZ398" si="145">WEEKDAY(A398,2)</f>
        <v>2</v>
      </c>
      <c r="BA398" s="48">
        <v>1963</v>
      </c>
      <c r="BB398" s="49">
        <v>556</v>
      </c>
      <c r="BC398" s="48">
        <v>564</v>
      </c>
      <c r="BD398" s="49">
        <v>18609</v>
      </c>
      <c r="BE398" s="48">
        <v>489</v>
      </c>
    </row>
    <row r="399" spans="1:78" x14ac:dyDescent="0.3">
      <c r="A399" s="37">
        <v>44307</v>
      </c>
      <c r="B399" s="38">
        <v>3015</v>
      </c>
      <c r="C399" s="38">
        <v>14</v>
      </c>
      <c r="D399" s="38">
        <v>323639</v>
      </c>
      <c r="E399" s="38">
        <v>86</v>
      </c>
      <c r="F399" s="38">
        <v>9713</v>
      </c>
      <c r="G399" s="48">
        <v>831</v>
      </c>
      <c r="I399" s="39">
        <v>24063</v>
      </c>
      <c r="J399" s="40">
        <v>3</v>
      </c>
      <c r="K399" s="41">
        <v>0</v>
      </c>
      <c r="L399" s="42">
        <v>107605</v>
      </c>
      <c r="M399" s="43">
        <v>66</v>
      </c>
      <c r="N399" s="44">
        <v>16</v>
      </c>
      <c r="O399" s="45">
        <v>133974</v>
      </c>
      <c r="P399" s="46">
        <v>1417</v>
      </c>
      <c r="Q399" s="47">
        <v>296</v>
      </c>
      <c r="R399" s="42">
        <v>53081</v>
      </c>
      <c r="S399" s="43">
        <v>8227</v>
      </c>
      <c r="T399" s="44">
        <v>519</v>
      </c>
      <c r="U399" s="39">
        <v>12756</v>
      </c>
      <c r="V399" s="40">
        <v>1</v>
      </c>
      <c r="W399" s="41">
        <v>0</v>
      </c>
      <c r="X399" s="42">
        <v>57069</v>
      </c>
      <c r="Y399" s="43">
        <v>52</v>
      </c>
      <c r="Z399" s="44">
        <v>12</v>
      </c>
      <c r="AA399" s="45">
        <v>67804</v>
      </c>
      <c r="AB399" s="46">
        <v>979</v>
      </c>
      <c r="AC399" s="47">
        <v>192</v>
      </c>
      <c r="AD399" s="42">
        <v>25530</v>
      </c>
      <c r="AE399" s="43">
        <v>4610</v>
      </c>
      <c r="AF399" s="44">
        <v>311</v>
      </c>
      <c r="AG399" s="39">
        <v>11306</v>
      </c>
      <c r="AH399" s="40">
        <v>2</v>
      </c>
      <c r="AI399" s="41">
        <v>0</v>
      </c>
      <c r="AJ399" s="42">
        <v>50530</v>
      </c>
      <c r="AK399" s="43">
        <v>14</v>
      </c>
      <c r="AL399" s="44">
        <v>4</v>
      </c>
      <c r="AM399" s="45">
        <v>66154</v>
      </c>
      <c r="AN399" s="46">
        <v>438</v>
      </c>
      <c r="AO399" s="47">
        <v>104</v>
      </c>
      <c r="AP399" s="42">
        <v>27546</v>
      </c>
      <c r="AQ399" s="43">
        <v>3617</v>
      </c>
      <c r="AR399" s="44">
        <v>208</v>
      </c>
      <c r="AS399" s="38">
        <v>4513075</v>
      </c>
      <c r="AT399" s="38">
        <v>3116332</v>
      </c>
      <c r="AU399" s="38">
        <v>2</v>
      </c>
      <c r="AY399" s="38" t="str">
        <f t="shared" ref="AY399" si="146">_xlfn.CONCAT(YEAR(A399),"-W",_xlfn.ISOWEEKNUM(A399))</f>
        <v>2021-W16</v>
      </c>
      <c r="AZ399" s="48">
        <f t="shared" ref="AZ399" si="147">WEEKDAY(A399,2)</f>
        <v>3</v>
      </c>
      <c r="BA399" s="48">
        <v>1976</v>
      </c>
      <c r="BB399" s="49">
        <v>468</v>
      </c>
      <c r="BC399" s="48">
        <v>505</v>
      </c>
      <c r="BD399" s="49">
        <v>15613</v>
      </c>
      <c r="BE399" s="48">
        <v>292</v>
      </c>
      <c r="BF399" s="49">
        <v>834819</v>
      </c>
      <c r="BG399" s="49">
        <v>9753</v>
      </c>
      <c r="BH399" s="48">
        <v>1753</v>
      </c>
    </row>
    <row r="400" spans="1:78" x14ac:dyDescent="0.3">
      <c r="A400" s="37">
        <v>44308</v>
      </c>
      <c r="B400" s="38">
        <v>2759</v>
      </c>
      <c r="C400" s="38">
        <v>2</v>
      </c>
      <c r="D400" s="38">
        <v>326395</v>
      </c>
      <c r="E400" s="38">
        <v>75</v>
      </c>
      <c r="F400" s="38">
        <v>9788</v>
      </c>
      <c r="G400" s="48">
        <v>822</v>
      </c>
      <c r="I400" s="39">
        <v>24283</v>
      </c>
      <c r="J400" s="40">
        <v>3</v>
      </c>
      <c r="K400" s="41">
        <v>0</v>
      </c>
      <c r="L400" s="42">
        <v>108542</v>
      </c>
      <c r="M400" s="43">
        <v>67</v>
      </c>
      <c r="N400" s="44">
        <v>15</v>
      </c>
      <c r="O400" s="45">
        <v>135093</v>
      </c>
      <c r="P400" s="46">
        <v>1433</v>
      </c>
      <c r="Q400" s="47">
        <v>287</v>
      </c>
      <c r="R400" s="42">
        <v>53556</v>
      </c>
      <c r="S400" s="43">
        <v>8285</v>
      </c>
      <c r="T400" s="44">
        <v>520</v>
      </c>
      <c r="U400" s="39">
        <v>12870</v>
      </c>
      <c r="V400" s="40">
        <v>1</v>
      </c>
      <c r="W400" s="41">
        <v>0</v>
      </c>
      <c r="X400" s="42">
        <v>57575</v>
      </c>
      <c r="Y400" s="43">
        <v>53</v>
      </c>
      <c r="Z400" s="44">
        <v>11</v>
      </c>
      <c r="AA400" s="45">
        <v>68333</v>
      </c>
      <c r="AB400" s="46">
        <v>990</v>
      </c>
      <c r="AC400" s="47">
        <v>190</v>
      </c>
      <c r="AD400" s="42">
        <v>25738</v>
      </c>
      <c r="AE400" s="43">
        <v>4639</v>
      </c>
      <c r="AF400" s="44">
        <v>313</v>
      </c>
      <c r="AG400" s="39">
        <v>11412</v>
      </c>
      <c r="AH400" s="40">
        <v>2</v>
      </c>
      <c r="AI400" s="41">
        <v>0</v>
      </c>
      <c r="AJ400" s="42">
        <v>50961</v>
      </c>
      <c r="AK400" s="43">
        <v>14</v>
      </c>
      <c r="AL400" s="44">
        <v>4</v>
      </c>
      <c r="AM400" s="45">
        <v>66745</v>
      </c>
      <c r="AN400" s="46">
        <v>443</v>
      </c>
      <c r="AO400" s="47">
        <v>97</v>
      </c>
      <c r="AP400" s="42">
        <v>27813</v>
      </c>
      <c r="AQ400" s="43">
        <v>3646</v>
      </c>
      <c r="AR400" s="44">
        <v>207</v>
      </c>
      <c r="AS400" s="38">
        <v>4532854</v>
      </c>
      <c r="AT400" s="38">
        <v>3159601</v>
      </c>
      <c r="AU400" s="38">
        <v>4</v>
      </c>
      <c r="AY400" s="38" t="str">
        <f t="shared" ref="AY400" si="148">_xlfn.CONCAT(YEAR(A400),"-W",_xlfn.ISOWEEKNUM(A400))</f>
        <v>2021-W16</v>
      </c>
      <c r="AZ400" s="48">
        <f t="shared" ref="AZ400" si="149">WEEKDAY(A400,2)</f>
        <v>4</v>
      </c>
      <c r="BA400" s="48">
        <v>1986</v>
      </c>
      <c r="BB400" s="49">
        <v>456</v>
      </c>
      <c r="BC400" s="48">
        <v>447</v>
      </c>
      <c r="BD400" s="49">
        <v>17280</v>
      </c>
      <c r="BE400" s="48">
        <v>294</v>
      </c>
    </row>
    <row r="401" spans="1:78" x14ac:dyDescent="0.3">
      <c r="A401" s="37">
        <v>44309</v>
      </c>
      <c r="B401" s="38">
        <v>2754</v>
      </c>
      <c r="C401" s="38">
        <v>12</v>
      </c>
      <c r="D401" s="38">
        <v>329134</v>
      </c>
      <c r="E401" s="38">
        <v>76</v>
      </c>
      <c r="F401" s="38">
        <v>9864</v>
      </c>
      <c r="G401" s="48">
        <v>819</v>
      </c>
      <c r="I401" s="39">
        <v>24548</v>
      </c>
      <c r="J401" s="40">
        <v>3</v>
      </c>
      <c r="K401" s="41">
        <v>0</v>
      </c>
      <c r="L401" s="42">
        <v>109414</v>
      </c>
      <c r="M401" s="43">
        <v>67</v>
      </c>
      <c r="N401" s="44">
        <v>18</v>
      </c>
      <c r="O401" s="45">
        <v>136243</v>
      </c>
      <c r="P401" s="46">
        <v>1449</v>
      </c>
      <c r="Q401" s="47">
        <v>290</v>
      </c>
      <c r="R401" s="42">
        <v>54003</v>
      </c>
      <c r="S401" s="43">
        <v>8345</v>
      </c>
      <c r="T401" s="44">
        <v>511</v>
      </c>
      <c r="U401" s="39">
        <v>13016</v>
      </c>
      <c r="V401" s="40">
        <v>1</v>
      </c>
      <c r="W401" s="41">
        <v>0</v>
      </c>
      <c r="X401" s="42">
        <v>58060</v>
      </c>
      <c r="Y401" s="43">
        <v>53</v>
      </c>
      <c r="Z401" s="44">
        <v>12</v>
      </c>
      <c r="AA401" s="45">
        <v>68909</v>
      </c>
      <c r="AB401" s="46">
        <v>1002</v>
      </c>
      <c r="AC401" s="47">
        <v>193</v>
      </c>
      <c r="AD401" s="42">
        <v>25930</v>
      </c>
      <c r="AE401" s="43">
        <v>4669</v>
      </c>
      <c r="AF401" s="44">
        <v>313</v>
      </c>
      <c r="AG401" s="39">
        <v>11531</v>
      </c>
      <c r="AH401" s="40">
        <v>2</v>
      </c>
      <c r="AI401" s="41">
        <v>0</v>
      </c>
      <c r="AJ401" s="42">
        <v>51348</v>
      </c>
      <c r="AK401" s="43">
        <v>14</v>
      </c>
      <c r="AL401" s="44">
        <v>6</v>
      </c>
      <c r="AM401" s="45">
        <v>67320</v>
      </c>
      <c r="AN401" s="46">
        <v>447</v>
      </c>
      <c r="AO401" s="47">
        <v>97</v>
      </c>
      <c r="AP401" s="42">
        <v>28069</v>
      </c>
      <c r="AQ401" s="43">
        <v>3676</v>
      </c>
      <c r="AR401" s="44">
        <v>198</v>
      </c>
      <c r="AS401" s="38">
        <v>4551139</v>
      </c>
      <c r="AT401" s="38">
        <v>3207678</v>
      </c>
      <c r="AU401" s="38">
        <v>0</v>
      </c>
      <c r="AY401" s="38" t="str">
        <f t="shared" ref="AY401" si="150">_xlfn.CONCAT(YEAR(A401),"-W",_xlfn.ISOWEEKNUM(A401))</f>
        <v>2021-W16</v>
      </c>
      <c r="AZ401" s="48">
        <f t="shared" ref="AZ401" si="151">WEEKDAY(A401,2)</f>
        <v>5</v>
      </c>
      <c r="BA401" s="48">
        <v>2003</v>
      </c>
      <c r="BB401" s="49">
        <v>472</v>
      </c>
      <c r="BC401" s="48">
        <v>485</v>
      </c>
      <c r="BD401" s="49">
        <v>19793</v>
      </c>
      <c r="BE401" s="48">
        <v>267</v>
      </c>
    </row>
    <row r="402" spans="1:78" x14ac:dyDescent="0.3">
      <c r="A402" s="37">
        <v>44310</v>
      </c>
      <c r="B402" s="38">
        <v>2597</v>
      </c>
      <c r="C402" s="38">
        <v>6</v>
      </c>
      <c r="D402" s="38">
        <v>331730</v>
      </c>
      <c r="E402" s="38">
        <v>86</v>
      </c>
      <c r="F402" s="38">
        <v>9950</v>
      </c>
      <c r="G402" s="48">
        <v>797</v>
      </c>
      <c r="I402" s="39">
        <v>24773</v>
      </c>
      <c r="J402" s="40">
        <v>3</v>
      </c>
      <c r="K402" s="41">
        <v>0</v>
      </c>
      <c r="L402" s="42">
        <v>110303</v>
      </c>
      <c r="M402" s="43">
        <v>68</v>
      </c>
      <c r="N402" s="44">
        <v>17</v>
      </c>
      <c r="O402" s="45">
        <v>137340</v>
      </c>
      <c r="P402" s="46">
        <v>1467</v>
      </c>
      <c r="Q402" s="47">
        <v>280</v>
      </c>
      <c r="R402" s="42">
        <v>54383</v>
      </c>
      <c r="S402" s="43">
        <v>8412</v>
      </c>
      <c r="T402" s="44">
        <v>500</v>
      </c>
      <c r="U402" s="39">
        <v>13134</v>
      </c>
      <c r="V402" s="40">
        <v>1</v>
      </c>
      <c r="W402" s="41">
        <v>0</v>
      </c>
      <c r="X402" s="42">
        <v>58533</v>
      </c>
      <c r="Y402" s="43">
        <v>54</v>
      </c>
      <c r="Z402" s="44">
        <v>11</v>
      </c>
      <c r="AA402" s="45">
        <v>69489</v>
      </c>
      <c r="AB402" s="46">
        <v>1010</v>
      </c>
      <c r="AC402" s="47">
        <v>193</v>
      </c>
      <c r="AD402" s="42">
        <v>26110</v>
      </c>
      <c r="AE402" s="43">
        <v>4708</v>
      </c>
      <c r="AF402" s="44">
        <v>305</v>
      </c>
      <c r="AG402" s="39">
        <v>11638</v>
      </c>
      <c r="AH402" s="40">
        <v>2</v>
      </c>
      <c r="AI402" s="41">
        <v>0</v>
      </c>
      <c r="AJ402" s="42">
        <v>51764</v>
      </c>
      <c r="AK402" s="43">
        <v>14</v>
      </c>
      <c r="AL402" s="44">
        <v>6</v>
      </c>
      <c r="AM402" s="45">
        <v>67837</v>
      </c>
      <c r="AN402" s="46">
        <v>457</v>
      </c>
      <c r="AO402" s="47">
        <v>87</v>
      </c>
      <c r="AP402" s="42">
        <v>28269</v>
      </c>
      <c r="AQ402" s="43">
        <v>3704</v>
      </c>
      <c r="AR402" s="44">
        <v>195</v>
      </c>
      <c r="AS402" s="38">
        <v>4569062</v>
      </c>
      <c r="AT402" s="38">
        <v>3255906</v>
      </c>
      <c r="AU402" s="38">
        <v>1</v>
      </c>
      <c r="AY402" s="38" t="str">
        <f t="shared" ref="AY402" si="152">_xlfn.CONCAT(YEAR(A402),"-W",_xlfn.ISOWEEKNUM(A402))</f>
        <v>2021-W16</v>
      </c>
      <c r="AZ402" s="48">
        <f t="shared" ref="AZ402" si="153">WEEKDAY(A402,2)</f>
        <v>6</v>
      </c>
      <c r="BA402" s="48">
        <v>2019</v>
      </c>
      <c r="BB402" s="49">
        <v>481</v>
      </c>
      <c r="BC402" s="48">
        <v>485</v>
      </c>
      <c r="BD402" s="49">
        <v>21559</v>
      </c>
      <c r="BE402" s="48">
        <v>304</v>
      </c>
    </row>
    <row r="403" spans="1:78" ht="12.5" thickBot="1" x14ac:dyDescent="0.35">
      <c r="A403" s="37">
        <v>44311</v>
      </c>
      <c r="B403" s="38">
        <v>1400</v>
      </c>
      <c r="C403" s="38">
        <v>12</v>
      </c>
      <c r="D403" s="38">
        <v>333129</v>
      </c>
      <c r="E403" s="38">
        <v>57</v>
      </c>
      <c r="F403" s="38">
        <v>10007</v>
      </c>
      <c r="G403" s="48">
        <v>816</v>
      </c>
      <c r="I403" s="39">
        <v>24885</v>
      </c>
      <c r="J403" s="40">
        <v>3</v>
      </c>
      <c r="K403" s="41">
        <v>0</v>
      </c>
      <c r="L403" s="42">
        <v>110788</v>
      </c>
      <c r="M403" s="43">
        <v>69</v>
      </c>
      <c r="N403" s="44">
        <v>17</v>
      </c>
      <c r="O403" s="45">
        <v>137933</v>
      </c>
      <c r="P403" s="46">
        <v>1477</v>
      </c>
      <c r="Q403" s="47">
        <v>289</v>
      </c>
      <c r="R403" s="42">
        <v>54594</v>
      </c>
      <c r="S403" s="43">
        <v>8458</v>
      </c>
      <c r="T403" s="44">
        <v>509</v>
      </c>
      <c r="U403" s="39">
        <v>13194</v>
      </c>
      <c r="V403" s="40">
        <v>1</v>
      </c>
      <c r="W403" s="41">
        <v>0</v>
      </c>
      <c r="X403" s="42">
        <v>58808</v>
      </c>
      <c r="Y403" s="43">
        <v>55</v>
      </c>
      <c r="Z403" s="44">
        <v>10</v>
      </c>
      <c r="AA403" s="45">
        <v>69792</v>
      </c>
      <c r="AB403" s="46">
        <v>1015</v>
      </c>
      <c r="AC403" s="47">
        <v>201</v>
      </c>
      <c r="AD403" s="42">
        <v>26212</v>
      </c>
      <c r="AE403" s="43">
        <v>4737</v>
      </c>
      <c r="AF403" s="44">
        <v>305</v>
      </c>
      <c r="AG403" s="39">
        <v>11690</v>
      </c>
      <c r="AH403" s="40">
        <v>2</v>
      </c>
      <c r="AI403" s="41">
        <v>0</v>
      </c>
      <c r="AJ403" s="42">
        <v>51974</v>
      </c>
      <c r="AK403" s="43">
        <v>14</v>
      </c>
      <c r="AL403" s="44">
        <v>7</v>
      </c>
      <c r="AM403" s="45">
        <v>68127</v>
      </c>
      <c r="AN403" s="46">
        <v>462</v>
      </c>
      <c r="AO403" s="47">
        <v>88</v>
      </c>
      <c r="AP403" s="42">
        <v>28378</v>
      </c>
      <c r="AQ403" s="43">
        <v>3721</v>
      </c>
      <c r="AR403" s="44">
        <v>204</v>
      </c>
      <c r="AS403" s="38">
        <v>4577609</v>
      </c>
      <c r="AT403" s="38">
        <v>3270465</v>
      </c>
      <c r="AU403" s="38">
        <v>1</v>
      </c>
      <c r="AY403" s="38" t="str">
        <f t="shared" ref="AY403:AY404" si="154">_xlfn.CONCAT(YEAR(A403),"-W",_xlfn.ISOWEEKNUM(A403))</f>
        <v>2021-W16</v>
      </c>
      <c r="AZ403" s="48">
        <f t="shared" ref="AZ403:AZ404" si="155">WEEKDAY(A403,2)</f>
        <v>7</v>
      </c>
      <c r="BA403" s="48">
        <v>2032</v>
      </c>
      <c r="BB403" s="49">
        <v>451</v>
      </c>
      <c r="BC403" s="48">
        <v>184</v>
      </c>
      <c r="BD403" s="49">
        <v>4502</v>
      </c>
      <c r="BE403" s="48">
        <v>82</v>
      </c>
      <c r="BF403" s="49">
        <v>1570928</v>
      </c>
      <c r="BI403" s="50">
        <f>(S403-S396)/(F403-F396)</f>
        <v>0.80183486238532109</v>
      </c>
      <c r="BJ403" s="38">
        <f>SUM(E397:E403)*1000000/10718565</f>
        <v>50.846358631029432</v>
      </c>
      <c r="BK403" s="50">
        <f>(D403-D396)/(AS403+AT403-AS396-AT396)</f>
        <v>4.7080413219218173E-2</v>
      </c>
      <c r="BL403" s="97">
        <f>(I403-I396)/(I403+L403+O403+R403-I396-L396-O396-R396)</f>
        <v>8.5874439461883403E-2</v>
      </c>
      <c r="BM403" s="97">
        <f>(L403-L396)/(I403+L403+O403+R403-I396-L396-O396-R396)</f>
        <v>0.336042600896861</v>
      </c>
      <c r="BN403" s="97">
        <f>(O403-O396)/(I403+L403+O403+R403-I396-L396-O396-R396)</f>
        <v>0.42085201793721971</v>
      </c>
      <c r="BO403" s="97">
        <f>(R403-R396)/(I403+L403+O403+R403-I396-L396-O396-R396)</f>
        <v>0.15723094170403587</v>
      </c>
      <c r="BP403" s="97">
        <f>AVERAGE(K397:K403)/AVERAGE(G397:G403)</f>
        <v>0</v>
      </c>
      <c r="BQ403" s="97">
        <f>AVERAGE(N397:N403)/AVERAGE(G397:G403)</f>
        <v>2.0245717252119745E-2</v>
      </c>
      <c r="BR403" s="97">
        <f>AVERAGE(Q397:Q403)/AVERAGE(G397:G403)</f>
        <v>0.35369441079771585</v>
      </c>
      <c r="BS403" s="97">
        <f>AVERAGE(T397:T403)/AVERAGE(G397:G403)</f>
        <v>0.62588683163177017</v>
      </c>
      <c r="BT403" s="97">
        <f>(J403-J396)/(J403+M403+P403+S403-S396-P396-M396-J396)</f>
        <v>0</v>
      </c>
      <c r="BU403" s="97">
        <f>(M403-M396)/(J403+M403+P403+S403-S396-P396-M396-J396)</f>
        <v>7.3394495412844041E-3</v>
      </c>
      <c r="BV403" s="97">
        <f>(P403-P396)/(J403+M403+P403+S403-S396-P396-M396-J396)</f>
        <v>0.19082568807339451</v>
      </c>
      <c r="BW403" s="97">
        <f>(S403-S396)/(J403+M403+P403+S403-S396-P396-M396-J396)</f>
        <v>0.80183486238532109</v>
      </c>
      <c r="BX403" s="48">
        <f>SUM(BB397:BB403)</f>
        <v>3290</v>
      </c>
      <c r="BY403" s="38">
        <f>F403-F396</f>
        <v>545</v>
      </c>
      <c r="BZ403" s="50">
        <f>BY403/BX396</f>
        <v>0.15296098793151838</v>
      </c>
    </row>
    <row r="404" spans="1:78" x14ac:dyDescent="0.3">
      <c r="A404" s="93">
        <v>44312</v>
      </c>
      <c r="B404" s="62">
        <v>1317</v>
      </c>
      <c r="C404" s="62">
        <v>7</v>
      </c>
      <c r="D404" s="62">
        <v>334436</v>
      </c>
      <c r="E404" s="62">
        <v>80</v>
      </c>
      <c r="F404" s="62">
        <v>10087</v>
      </c>
      <c r="G404" s="65">
        <v>811</v>
      </c>
      <c r="H404" s="99"/>
      <c r="I404" s="63">
        <v>24972</v>
      </c>
      <c r="J404" s="62">
        <v>3</v>
      </c>
      <c r="K404" s="64">
        <v>0</v>
      </c>
      <c r="L404" s="63">
        <v>111218</v>
      </c>
      <c r="M404" s="62">
        <v>69</v>
      </c>
      <c r="N404" s="64">
        <v>18</v>
      </c>
      <c r="O404" s="63">
        <v>138450</v>
      </c>
      <c r="P404" s="62">
        <v>1493</v>
      </c>
      <c r="Q404" s="64">
        <v>287</v>
      </c>
      <c r="R404" s="63">
        <v>54865</v>
      </c>
      <c r="S404" s="62">
        <v>8522</v>
      </c>
      <c r="T404" s="64">
        <v>506</v>
      </c>
      <c r="U404" s="63">
        <v>13235</v>
      </c>
      <c r="V404" s="62">
        <v>1</v>
      </c>
      <c r="W404" s="64">
        <v>0</v>
      </c>
      <c r="X404" s="63">
        <v>59055</v>
      </c>
      <c r="Y404" s="62">
        <v>55</v>
      </c>
      <c r="Z404" s="64">
        <v>10</v>
      </c>
      <c r="AA404" s="63">
        <v>70037</v>
      </c>
      <c r="AB404" s="62">
        <v>1025</v>
      </c>
      <c r="AC404" s="64">
        <v>197</v>
      </c>
      <c r="AD404" s="63">
        <v>26344</v>
      </c>
      <c r="AE404" s="62">
        <v>4779</v>
      </c>
      <c r="AF404" s="64">
        <v>303</v>
      </c>
      <c r="AG404" s="63">
        <v>11736</v>
      </c>
      <c r="AH404" s="62">
        <v>2</v>
      </c>
      <c r="AI404" s="64">
        <v>0</v>
      </c>
      <c r="AJ404" s="63">
        <v>52157</v>
      </c>
      <c r="AK404" s="62">
        <v>14</v>
      </c>
      <c r="AL404" s="64">
        <v>8</v>
      </c>
      <c r="AM404" s="63">
        <v>68399</v>
      </c>
      <c r="AN404" s="62">
        <v>468</v>
      </c>
      <c r="AO404" s="64">
        <v>90</v>
      </c>
      <c r="AP404" s="63">
        <v>28517</v>
      </c>
      <c r="AQ404" s="62">
        <v>3743</v>
      </c>
      <c r="AR404" s="64">
        <v>203</v>
      </c>
      <c r="AS404" s="62">
        <v>4583653</v>
      </c>
      <c r="AT404" s="62">
        <v>3286794</v>
      </c>
      <c r="AU404" s="62">
        <v>0</v>
      </c>
      <c r="AV404" s="62"/>
      <c r="AW404" s="62"/>
      <c r="AX404" s="62"/>
      <c r="AY404" s="62" t="str">
        <f t="shared" si="154"/>
        <v>2021-W17</v>
      </c>
      <c r="AZ404" s="65">
        <f t="shared" si="155"/>
        <v>1</v>
      </c>
      <c r="BA404" s="65">
        <v>2050</v>
      </c>
      <c r="BB404" s="99">
        <v>367</v>
      </c>
      <c r="BC404" s="65">
        <v>371</v>
      </c>
      <c r="BD404" s="65">
        <v>8027</v>
      </c>
      <c r="BE404" s="65">
        <v>170</v>
      </c>
      <c r="BF404" s="99"/>
      <c r="BG404" s="99"/>
      <c r="BH404" s="65"/>
      <c r="BI404" s="65"/>
      <c r="BJ404" s="65"/>
      <c r="BK404" s="65"/>
      <c r="BL404" s="65"/>
      <c r="BM404" s="65"/>
      <c r="BN404" s="65"/>
      <c r="BO404" s="65"/>
    </row>
    <row r="405" spans="1:78" x14ac:dyDescent="0.3">
      <c r="A405" s="37">
        <v>44313</v>
      </c>
      <c r="B405" s="38">
        <v>3313</v>
      </c>
      <c r="C405" s="38">
        <v>6</v>
      </c>
      <c r="D405" s="38">
        <v>337723</v>
      </c>
      <c r="E405" s="38">
        <v>92</v>
      </c>
      <c r="F405" s="38">
        <v>10179</v>
      </c>
      <c r="G405" s="48">
        <v>813</v>
      </c>
      <c r="I405" s="39">
        <v>25194</v>
      </c>
      <c r="J405" s="40">
        <v>3</v>
      </c>
      <c r="K405" s="41">
        <v>0</v>
      </c>
      <c r="L405" s="42">
        <v>112338</v>
      </c>
      <c r="M405" s="43">
        <v>69</v>
      </c>
      <c r="N405" s="44">
        <v>18</v>
      </c>
      <c r="O405" s="45">
        <v>139930</v>
      </c>
      <c r="P405" s="46">
        <v>1508</v>
      </c>
      <c r="Q405" s="47">
        <v>291</v>
      </c>
      <c r="R405" s="42">
        <v>55331</v>
      </c>
      <c r="S405" s="43">
        <v>8599</v>
      </c>
      <c r="T405" s="44">
        <v>504</v>
      </c>
      <c r="U405" s="39">
        <v>13356</v>
      </c>
      <c r="V405" s="40">
        <v>1</v>
      </c>
      <c r="W405" s="41">
        <v>0</v>
      </c>
      <c r="X405" s="42">
        <v>59661</v>
      </c>
      <c r="Y405" s="43">
        <v>55</v>
      </c>
      <c r="Z405" s="44">
        <v>10</v>
      </c>
      <c r="AA405" s="45">
        <v>70772</v>
      </c>
      <c r="AB405" s="46">
        <v>1036</v>
      </c>
      <c r="AC405" s="47">
        <v>197</v>
      </c>
      <c r="AD405" s="42">
        <v>26572</v>
      </c>
      <c r="AE405" s="43">
        <v>4822</v>
      </c>
      <c r="AF405" s="44">
        <v>300</v>
      </c>
      <c r="AG405" s="39">
        <v>11837</v>
      </c>
      <c r="AH405" s="40">
        <v>2</v>
      </c>
      <c r="AI405" s="41">
        <v>0</v>
      </c>
      <c r="AJ405" s="42">
        <v>52671</v>
      </c>
      <c r="AK405" s="43">
        <v>14</v>
      </c>
      <c r="AL405" s="44">
        <v>8</v>
      </c>
      <c r="AM405" s="45">
        <v>69144</v>
      </c>
      <c r="AN405" s="46">
        <v>472</v>
      </c>
      <c r="AO405" s="47">
        <v>94</v>
      </c>
      <c r="AP405" s="42">
        <v>28755</v>
      </c>
      <c r="AQ405" s="43">
        <v>3777</v>
      </c>
      <c r="AR405" s="44">
        <v>204</v>
      </c>
      <c r="AS405" s="38">
        <v>4608141</v>
      </c>
      <c r="AT405" s="38">
        <v>3339160</v>
      </c>
      <c r="AU405" s="38">
        <v>1</v>
      </c>
      <c r="AY405" s="38" t="str">
        <f t="shared" ref="AY405" si="156">_xlfn.CONCAT(YEAR(A405),"-W",_xlfn.ISOWEEKNUM(A405))</f>
        <v>2021-W17</v>
      </c>
      <c r="AZ405" s="48">
        <f t="shared" ref="AZ405" si="157">WEEKDAY(A405,2)</f>
        <v>2</v>
      </c>
      <c r="BA405" s="48">
        <v>2070</v>
      </c>
      <c r="BB405" s="49">
        <v>530</v>
      </c>
      <c r="BC405" s="48">
        <v>598</v>
      </c>
      <c r="BD405" s="49">
        <v>21024</v>
      </c>
      <c r="BE405" s="48">
        <v>368</v>
      </c>
    </row>
    <row r="406" spans="1:78" x14ac:dyDescent="0.3">
      <c r="A406" s="37">
        <v>44314</v>
      </c>
      <c r="B406" s="38">
        <v>2781</v>
      </c>
      <c r="C406" s="38">
        <v>2</v>
      </c>
      <c r="D406" s="38">
        <v>340493</v>
      </c>
      <c r="E406" s="38">
        <v>63</v>
      </c>
      <c r="F406" s="38">
        <v>10242</v>
      </c>
      <c r="G406" s="48">
        <v>805</v>
      </c>
      <c r="I406" s="39">
        <v>25394</v>
      </c>
      <c r="J406" s="40">
        <v>3</v>
      </c>
      <c r="K406" s="41">
        <v>0</v>
      </c>
      <c r="L406" s="42">
        <v>113320</v>
      </c>
      <c r="M406" s="43">
        <v>69</v>
      </c>
      <c r="N406" s="44">
        <v>18</v>
      </c>
      <c r="O406" s="45">
        <v>141084</v>
      </c>
      <c r="P406" s="46">
        <v>1522</v>
      </c>
      <c r="Q406" s="47">
        <v>285</v>
      </c>
      <c r="R406" s="42">
        <v>55765</v>
      </c>
      <c r="S406" s="43">
        <v>8648</v>
      </c>
      <c r="T406" s="44">
        <v>502</v>
      </c>
      <c r="U406" s="39">
        <v>13447</v>
      </c>
      <c r="V406" s="40">
        <v>1</v>
      </c>
      <c r="W406" s="41">
        <v>0</v>
      </c>
      <c r="X406" s="42">
        <v>60195</v>
      </c>
      <c r="Y406" s="43">
        <v>55</v>
      </c>
      <c r="Z406" s="44">
        <v>10</v>
      </c>
      <c r="AA406" s="45">
        <v>71361</v>
      </c>
      <c r="AB406" s="46">
        <v>1047</v>
      </c>
      <c r="AC406" s="47">
        <v>192</v>
      </c>
      <c r="AD406" s="42">
        <v>26774</v>
      </c>
      <c r="AE406" s="43">
        <v>4844</v>
      </c>
      <c r="AF406" s="44">
        <v>299</v>
      </c>
      <c r="AG406" s="39">
        <v>11946</v>
      </c>
      <c r="AH406" s="40">
        <v>2</v>
      </c>
      <c r="AI406" s="41">
        <v>0</v>
      </c>
      <c r="AJ406" s="42">
        <v>53119</v>
      </c>
      <c r="AK406" s="43">
        <v>14</v>
      </c>
      <c r="AL406" s="44">
        <v>8</v>
      </c>
      <c r="AM406" s="45">
        <v>69709</v>
      </c>
      <c r="AN406" s="46">
        <v>475</v>
      </c>
      <c r="AO406" s="47">
        <v>93</v>
      </c>
      <c r="AP406" s="42">
        <v>28987</v>
      </c>
      <c r="AQ406" s="43">
        <v>3804</v>
      </c>
      <c r="AR406" s="44">
        <v>203</v>
      </c>
      <c r="AS406" s="38">
        <v>4626906</v>
      </c>
      <c r="AT406" s="38">
        <v>3381686</v>
      </c>
      <c r="AU406" s="38">
        <v>2</v>
      </c>
      <c r="AY406" s="38" t="str">
        <f t="shared" ref="AY406" si="158">_xlfn.CONCAT(YEAR(A406),"-W",_xlfn.ISOWEEKNUM(A406))</f>
        <v>2021-W17</v>
      </c>
      <c r="AZ406" s="48">
        <f t="shared" ref="AZ406" si="159">WEEKDAY(A406,2)</f>
        <v>3</v>
      </c>
      <c r="BA406" s="48">
        <v>2087</v>
      </c>
      <c r="BB406" s="49">
        <v>484</v>
      </c>
      <c r="BC406" s="48">
        <v>496</v>
      </c>
      <c r="BD406" s="49">
        <v>19157</v>
      </c>
      <c r="BE406" s="48">
        <v>297</v>
      </c>
      <c r="BF406" s="49">
        <v>1743029</v>
      </c>
      <c r="BG406" s="49">
        <v>33970</v>
      </c>
      <c r="BH406" s="48">
        <v>4392</v>
      </c>
    </row>
    <row r="407" spans="1:78" x14ac:dyDescent="0.3">
      <c r="A407" s="37">
        <v>44315</v>
      </c>
      <c r="B407" s="38">
        <v>2435</v>
      </c>
      <c r="C407" s="38">
        <v>5</v>
      </c>
      <c r="D407" s="38">
        <v>342908</v>
      </c>
      <c r="E407" s="38">
        <v>73</v>
      </c>
      <c r="F407" s="38">
        <v>10315</v>
      </c>
      <c r="G407" s="48">
        <v>817</v>
      </c>
      <c r="I407" s="39">
        <v>25579</v>
      </c>
      <c r="J407" s="40">
        <v>3</v>
      </c>
      <c r="K407" s="41">
        <v>0</v>
      </c>
      <c r="L407" s="42">
        <v>114172</v>
      </c>
      <c r="M407" s="43">
        <v>70</v>
      </c>
      <c r="N407" s="44">
        <v>19</v>
      </c>
      <c r="O407" s="45">
        <v>142097</v>
      </c>
      <c r="P407" s="46">
        <v>1538</v>
      </c>
      <c r="Q407" s="47">
        <v>291</v>
      </c>
      <c r="R407" s="42">
        <v>56137</v>
      </c>
      <c r="S407" s="43">
        <v>8704</v>
      </c>
      <c r="T407" s="44">
        <v>507</v>
      </c>
      <c r="U407" s="39">
        <v>13527</v>
      </c>
      <c r="V407" s="40">
        <v>1</v>
      </c>
      <c r="W407" s="41">
        <v>0</v>
      </c>
      <c r="X407" s="42">
        <v>60622</v>
      </c>
      <c r="Y407" s="43">
        <v>56</v>
      </c>
      <c r="Z407" s="44">
        <v>11</v>
      </c>
      <c r="AA407" s="45">
        <v>71884</v>
      </c>
      <c r="AB407" s="46">
        <v>1056</v>
      </c>
      <c r="AC407" s="47">
        <v>199</v>
      </c>
      <c r="AD407" s="42">
        <v>26949</v>
      </c>
      <c r="AE407" s="43">
        <v>4870</v>
      </c>
      <c r="AF407" s="44">
        <v>303</v>
      </c>
      <c r="AG407" s="39">
        <v>12051</v>
      </c>
      <c r="AH407" s="40">
        <v>2</v>
      </c>
      <c r="AI407" s="41">
        <v>0</v>
      </c>
      <c r="AJ407" s="42">
        <v>53544</v>
      </c>
      <c r="AK407" s="43">
        <v>14</v>
      </c>
      <c r="AL407" s="44">
        <v>8</v>
      </c>
      <c r="AM407" s="45">
        <v>70199</v>
      </c>
      <c r="AN407" s="46">
        <v>482</v>
      </c>
      <c r="AO407" s="47">
        <v>92</v>
      </c>
      <c r="AP407" s="42">
        <v>29184</v>
      </c>
      <c r="AQ407" s="43">
        <v>3834</v>
      </c>
      <c r="AR407" s="44">
        <v>204</v>
      </c>
      <c r="AS407" s="38">
        <v>4645215</v>
      </c>
      <c r="AT407" s="38">
        <v>3434476</v>
      </c>
      <c r="AU407" s="38">
        <v>3</v>
      </c>
      <c r="AY407" s="38" t="str">
        <f t="shared" ref="AY407" si="160">_xlfn.CONCAT(YEAR(A407),"-W",_xlfn.ISOWEEKNUM(A407))</f>
        <v>2021-W17</v>
      </c>
      <c r="AZ407" s="48">
        <f t="shared" ref="AZ407" si="161">WEEKDAY(A407,2)</f>
        <v>4</v>
      </c>
      <c r="BA407" s="48">
        <v>2104</v>
      </c>
      <c r="BB407" s="49">
        <v>419</v>
      </c>
      <c r="BC407" s="48">
        <v>541</v>
      </c>
      <c r="BD407" s="49">
        <v>18667</v>
      </c>
      <c r="BE407" s="48">
        <v>289</v>
      </c>
      <c r="BF407" s="49">
        <v>1827386</v>
      </c>
      <c r="BG407" s="49">
        <v>38661</v>
      </c>
    </row>
    <row r="408" spans="1:78" x14ac:dyDescent="0.3">
      <c r="A408" s="37">
        <v>44316</v>
      </c>
      <c r="B408" s="38">
        <v>2155</v>
      </c>
      <c r="C408" s="38">
        <v>9</v>
      </c>
      <c r="D408" s="38">
        <v>345033</v>
      </c>
      <c r="E408" s="38">
        <v>66</v>
      </c>
      <c r="F408" s="38">
        <v>10381</v>
      </c>
      <c r="G408" s="48">
        <v>802</v>
      </c>
      <c r="I408" s="39">
        <v>25773</v>
      </c>
      <c r="J408" s="40">
        <v>3</v>
      </c>
      <c r="K408" s="41">
        <v>0</v>
      </c>
      <c r="L408" s="42">
        <v>114904</v>
      </c>
      <c r="M408" s="43">
        <v>73</v>
      </c>
      <c r="N408" s="44">
        <v>16</v>
      </c>
      <c r="O408" s="45">
        <v>142981</v>
      </c>
      <c r="P408" s="46">
        <v>1545</v>
      </c>
      <c r="Q408" s="47">
        <v>292</v>
      </c>
      <c r="R408" s="42">
        <v>56455</v>
      </c>
      <c r="S408" s="43">
        <v>8760</v>
      </c>
      <c r="T408" s="44">
        <v>494</v>
      </c>
      <c r="U408" s="39">
        <v>13630</v>
      </c>
      <c r="V408" s="40">
        <v>1</v>
      </c>
      <c r="W408" s="41">
        <v>0</v>
      </c>
      <c r="X408" s="42">
        <v>60983</v>
      </c>
      <c r="Y408" s="43">
        <v>58</v>
      </c>
      <c r="Z408" s="44">
        <v>9</v>
      </c>
      <c r="AA408" s="45">
        <v>72335</v>
      </c>
      <c r="AB408" s="46">
        <v>1062</v>
      </c>
      <c r="AC408" s="47">
        <v>198</v>
      </c>
      <c r="AD408" s="42">
        <v>27089</v>
      </c>
      <c r="AE408" s="43">
        <v>4902</v>
      </c>
      <c r="AF408" s="44">
        <v>291</v>
      </c>
      <c r="AG408" s="39">
        <v>12142</v>
      </c>
      <c r="AH408" s="40">
        <v>2</v>
      </c>
      <c r="AI408" s="41">
        <v>0</v>
      </c>
      <c r="AJ408" s="42">
        <v>53915</v>
      </c>
      <c r="AK408" s="43">
        <v>15</v>
      </c>
      <c r="AL408" s="44">
        <v>7</v>
      </c>
      <c r="AM408" s="45">
        <v>70632</v>
      </c>
      <c r="AN408" s="46">
        <v>483</v>
      </c>
      <c r="AO408" s="47">
        <v>94</v>
      </c>
      <c r="AP408" s="42">
        <v>29362</v>
      </c>
      <c r="AQ408" s="43">
        <v>3858</v>
      </c>
      <c r="AR408" s="44">
        <v>203</v>
      </c>
      <c r="AS408" s="38">
        <v>4660896</v>
      </c>
      <c r="AT408" s="38">
        <v>3475264</v>
      </c>
      <c r="AU408" s="38">
        <v>2</v>
      </c>
      <c r="AY408" s="38" t="str">
        <f t="shared" ref="AY408" si="162">_xlfn.CONCAT(YEAR(A408),"-W",_xlfn.ISOWEEKNUM(A408))</f>
        <v>2021-W17</v>
      </c>
      <c r="AZ408" s="48">
        <f t="shared" ref="AZ408" si="163">WEEKDAY(A408,2)</f>
        <v>5</v>
      </c>
      <c r="BA408" s="48">
        <v>2121</v>
      </c>
      <c r="BB408" s="49">
        <v>491</v>
      </c>
      <c r="BC408" s="48">
        <v>430</v>
      </c>
      <c r="BD408" s="48">
        <v>18986</v>
      </c>
      <c r="BE408" s="49">
        <v>275</v>
      </c>
      <c r="BF408" s="49">
        <v>1892348</v>
      </c>
      <c r="BG408" s="49">
        <v>44821</v>
      </c>
    </row>
    <row r="409" spans="1:78" x14ac:dyDescent="0.3">
      <c r="A409" s="37">
        <v>44317</v>
      </c>
      <c r="B409" s="38">
        <v>1391</v>
      </c>
      <c r="C409" s="38">
        <v>2</v>
      </c>
      <c r="D409" s="38">
        <v>346422</v>
      </c>
      <c r="E409" s="38">
        <v>72</v>
      </c>
      <c r="F409" s="38">
        <v>10453</v>
      </c>
      <c r="G409" s="48">
        <v>811</v>
      </c>
      <c r="I409" s="39">
        <v>25930</v>
      </c>
      <c r="J409" s="40">
        <v>3</v>
      </c>
      <c r="K409" s="41">
        <v>0</v>
      </c>
      <c r="L409" s="42">
        <v>115409</v>
      </c>
      <c r="M409" s="43">
        <v>73</v>
      </c>
      <c r="N409" s="44">
        <v>18</v>
      </c>
      <c r="O409" s="45">
        <v>143524</v>
      </c>
      <c r="P409" s="46">
        <v>1559</v>
      </c>
      <c r="Q409" s="47">
        <v>297</v>
      </c>
      <c r="R409" s="42">
        <v>56659</v>
      </c>
      <c r="S409" s="43">
        <v>8818</v>
      </c>
      <c r="T409" s="44">
        <v>496</v>
      </c>
      <c r="U409" s="39">
        <v>13717</v>
      </c>
      <c r="V409" s="40">
        <v>1</v>
      </c>
      <c r="W409" s="41">
        <v>0</v>
      </c>
      <c r="X409" s="42">
        <v>61237</v>
      </c>
      <c r="Y409" s="43">
        <v>58</v>
      </c>
      <c r="Z409" s="44">
        <v>9</v>
      </c>
      <c r="AA409" s="45">
        <v>72607</v>
      </c>
      <c r="AB409" s="46">
        <v>1069</v>
      </c>
      <c r="AC409" s="47">
        <v>200</v>
      </c>
      <c r="AD409" s="42">
        <v>27172</v>
      </c>
      <c r="AE409" s="43">
        <v>4928</v>
      </c>
      <c r="AF409" s="44">
        <v>293</v>
      </c>
      <c r="AG409" s="39">
        <v>12212</v>
      </c>
      <c r="AH409" s="40">
        <v>2</v>
      </c>
      <c r="AI409" s="41">
        <v>0</v>
      </c>
      <c r="AJ409" s="42">
        <v>54166</v>
      </c>
      <c r="AK409" s="43">
        <v>15</v>
      </c>
      <c r="AL409" s="44">
        <v>9</v>
      </c>
      <c r="AM409" s="45">
        <v>70903</v>
      </c>
      <c r="AN409" s="46">
        <v>490</v>
      </c>
      <c r="AO409" s="47">
        <v>97</v>
      </c>
      <c r="AP409" s="42">
        <v>29483</v>
      </c>
      <c r="AQ409" s="43">
        <v>3890</v>
      </c>
      <c r="AR409" s="44">
        <v>203</v>
      </c>
      <c r="AS409" s="38">
        <v>4668275</v>
      </c>
      <c r="AT409" s="38">
        <v>3497337</v>
      </c>
      <c r="AU409" s="38">
        <v>2</v>
      </c>
      <c r="AY409" s="38" t="str">
        <f t="shared" ref="AY409:AY410" si="164">_xlfn.CONCAT(YEAR(A409),"-W",_xlfn.ISOWEEKNUM(A409))</f>
        <v>2021-W17</v>
      </c>
      <c r="AZ409" s="48">
        <f t="shared" ref="AZ409:AZ410" si="165">WEEKDAY(A409,2)</f>
        <v>6</v>
      </c>
      <c r="BA409" s="48">
        <v>2124</v>
      </c>
      <c r="BB409" s="111">
        <v>363</v>
      </c>
      <c r="BC409" s="94">
        <v>290</v>
      </c>
      <c r="BD409" s="49">
        <v>12926</v>
      </c>
      <c r="BE409" s="48">
        <v>256</v>
      </c>
      <c r="BF409" s="49">
        <v>1940118</v>
      </c>
      <c r="BG409" s="49">
        <v>49546</v>
      </c>
    </row>
    <row r="410" spans="1:78" ht="12.5" thickBot="1" x14ac:dyDescent="0.35">
      <c r="A410" s="37">
        <v>44318</v>
      </c>
      <c r="B410" s="38">
        <v>880</v>
      </c>
      <c r="C410" s="38">
        <v>0</v>
      </c>
      <c r="D410" s="38">
        <f>D409+B410</f>
        <v>347302</v>
      </c>
      <c r="E410" s="95">
        <v>64</v>
      </c>
      <c r="F410" s="38">
        <f>F409+E410</f>
        <v>10517</v>
      </c>
      <c r="G410" s="94">
        <v>804</v>
      </c>
      <c r="H410" s="111"/>
      <c r="I410" s="39">
        <f t="shared" ref="I410:W410" si="166">I409</f>
        <v>25930</v>
      </c>
      <c r="J410" s="40">
        <f t="shared" si="166"/>
        <v>3</v>
      </c>
      <c r="K410" s="41">
        <f t="shared" si="166"/>
        <v>0</v>
      </c>
      <c r="L410" s="42">
        <f t="shared" si="166"/>
        <v>115409</v>
      </c>
      <c r="M410" s="43">
        <f t="shared" si="166"/>
        <v>73</v>
      </c>
      <c r="N410" s="44">
        <f t="shared" si="166"/>
        <v>18</v>
      </c>
      <c r="O410" s="45">
        <f t="shared" si="166"/>
        <v>143524</v>
      </c>
      <c r="P410" s="46">
        <f t="shared" si="166"/>
        <v>1559</v>
      </c>
      <c r="Q410" s="47">
        <f t="shared" si="166"/>
        <v>297</v>
      </c>
      <c r="R410" s="42">
        <f t="shared" si="166"/>
        <v>56659</v>
      </c>
      <c r="S410" s="43">
        <f t="shared" si="166"/>
        <v>8818</v>
      </c>
      <c r="T410" s="44">
        <f t="shared" si="166"/>
        <v>496</v>
      </c>
      <c r="U410" s="39">
        <f t="shared" si="166"/>
        <v>13717</v>
      </c>
      <c r="V410" s="40">
        <f t="shared" si="166"/>
        <v>1</v>
      </c>
      <c r="W410" s="41">
        <f t="shared" si="166"/>
        <v>0</v>
      </c>
      <c r="X410" s="42">
        <v>61237</v>
      </c>
      <c r="Y410" s="43">
        <v>58</v>
      </c>
      <c r="Z410" s="44">
        <v>9</v>
      </c>
      <c r="AA410" s="45">
        <v>72607</v>
      </c>
      <c r="AB410" s="46">
        <v>1069</v>
      </c>
      <c r="AC410" s="47">
        <v>200</v>
      </c>
      <c r="AD410" s="42">
        <v>27172</v>
      </c>
      <c r="AE410" s="43">
        <v>4928</v>
      </c>
      <c r="AF410" s="44">
        <v>293</v>
      </c>
      <c r="AG410" s="39">
        <v>12212</v>
      </c>
      <c r="AH410" s="40">
        <v>2</v>
      </c>
      <c r="AI410" s="41">
        <v>0</v>
      </c>
      <c r="AJ410" s="42">
        <v>54166</v>
      </c>
      <c r="AK410" s="43">
        <v>15</v>
      </c>
      <c r="AL410" s="44">
        <v>9</v>
      </c>
      <c r="AM410" s="45">
        <v>70903</v>
      </c>
      <c r="AN410" s="46">
        <v>490</v>
      </c>
      <c r="AO410" s="47">
        <v>97</v>
      </c>
      <c r="AP410" s="42">
        <v>29483</v>
      </c>
      <c r="AQ410" s="43">
        <v>3890</v>
      </c>
      <c r="AR410" s="44">
        <v>203</v>
      </c>
      <c r="AS410" s="38">
        <f>4668275+2779</f>
        <v>4671054</v>
      </c>
      <c r="AT410" s="80">
        <f>3497337+7069</f>
        <v>3504406</v>
      </c>
      <c r="AU410" s="38">
        <v>0</v>
      </c>
      <c r="AY410" s="38" t="str">
        <f t="shared" si="164"/>
        <v>2021-W17</v>
      </c>
      <c r="AZ410" s="48">
        <f t="shared" si="165"/>
        <v>7</v>
      </c>
      <c r="BA410" s="94">
        <v>2135</v>
      </c>
      <c r="BB410" s="111">
        <v>364</v>
      </c>
      <c r="BC410" s="94">
        <v>290</v>
      </c>
      <c r="BD410" s="49">
        <v>0</v>
      </c>
      <c r="BE410" s="48">
        <v>0</v>
      </c>
      <c r="BF410" s="49">
        <f>BF409</f>
        <v>1940118</v>
      </c>
      <c r="BG410" s="49">
        <f>BG409</f>
        <v>49546</v>
      </c>
      <c r="BH410" s="50"/>
      <c r="BI410" s="50">
        <f>(S410-S403)/(F410-F403)</f>
        <v>0.70588235294117652</v>
      </c>
      <c r="BJ410" s="38">
        <f>SUM(E404:E410)*1000000/10718565</f>
        <v>47.580996150137636</v>
      </c>
      <c r="BK410" s="50">
        <f>(D410-D403)/(AS410+AT410-AS403-AT403)</f>
        <v>4.3291405252515382E-2</v>
      </c>
      <c r="BL410" s="97">
        <f>(I410-I403)/(I410+L410+O410+R410-I403-L403-O403-R403)</f>
        <v>7.8441675424110499E-2</v>
      </c>
      <c r="BM410" s="97">
        <f>(L410-L403)/(I410+L410+O410+R410-I403-L403-O403-R403)</f>
        <v>0.34686983936345894</v>
      </c>
      <c r="BN410" s="97">
        <f>(O410-O403)/(I410+L410+O410+R410-I403-L403-O403-R403)</f>
        <v>0.41968172947004956</v>
      </c>
      <c r="BO410" s="97">
        <f>(R410-R403)/(I410+L410+O410+R410-I403-L403-O403-R403)</f>
        <v>0.15500675574238101</v>
      </c>
      <c r="BP410" s="97">
        <f>AVERAGE(K404:K410)/AVERAGE(G404:G410)</f>
        <v>0</v>
      </c>
      <c r="BQ410" s="97">
        <f>AVERAGE(N404:N410)/AVERAGE(G404:G410)</f>
        <v>2.207310612749426E-2</v>
      </c>
      <c r="BR410" s="97">
        <f>AVERAGE(Q404:Q410)/AVERAGE(G404:G410)</f>
        <v>0.36023309200070636</v>
      </c>
      <c r="BS410" s="97">
        <f>AVERAGE(T404:T410)/AVERAGE(G404:G410)</f>
        <v>0.61892989581493907</v>
      </c>
      <c r="BT410" s="97">
        <f>(J410-J403)/(J410+M410+P410+S410-S403-P403-M403-J403)</f>
        <v>0</v>
      </c>
      <c r="BU410" s="97">
        <f>(M410-M403)/(J410+M410+P410+S410-S403-P403-M403-J403)</f>
        <v>8.9686098654708519E-3</v>
      </c>
      <c r="BV410" s="97">
        <f>(P410-P403)/(J410+M410+P410+S410-S403-P403-M403-J403)</f>
        <v>0.18385650224215247</v>
      </c>
      <c r="BW410" s="97">
        <f>(S410-S403)/(J410+M410+P410+S410-S403-P403-M403-J403)</f>
        <v>0.80717488789237668</v>
      </c>
      <c r="BX410" s="48">
        <f>SUM(BB404:BB410)</f>
        <v>3018</v>
      </c>
      <c r="BY410" s="38">
        <f>F410-F403</f>
        <v>510</v>
      </c>
      <c r="BZ410" s="50">
        <f>BY410/BX403</f>
        <v>0.15501519756838905</v>
      </c>
    </row>
    <row r="411" spans="1:78" x14ac:dyDescent="0.3">
      <c r="A411" s="93">
        <v>44319</v>
      </c>
      <c r="B411" s="62">
        <f>2146-880</f>
        <v>1266</v>
      </c>
      <c r="C411" s="62">
        <v>9</v>
      </c>
      <c r="D411" s="62">
        <v>348568</v>
      </c>
      <c r="E411" s="62">
        <v>70</v>
      </c>
      <c r="F411" s="62">
        <v>10587</v>
      </c>
      <c r="G411" s="65">
        <v>797</v>
      </c>
      <c r="H411" s="99"/>
      <c r="I411" s="63">
        <v>26113</v>
      </c>
      <c r="J411" s="62">
        <v>3</v>
      </c>
      <c r="K411" s="64">
        <v>0</v>
      </c>
      <c r="L411" s="63">
        <v>116108</v>
      </c>
      <c r="M411" s="62">
        <v>74</v>
      </c>
      <c r="N411" s="64">
        <v>18</v>
      </c>
      <c r="O411" s="63">
        <v>144431</v>
      </c>
      <c r="P411" s="62">
        <v>1584</v>
      </c>
      <c r="Q411" s="64">
        <v>297</v>
      </c>
      <c r="R411" s="63">
        <v>57002</v>
      </c>
      <c r="S411" s="62">
        <v>8926</v>
      </c>
      <c r="T411" s="64">
        <v>482</v>
      </c>
      <c r="U411" s="63">
        <v>13802</v>
      </c>
      <c r="V411" s="62">
        <v>1</v>
      </c>
      <c r="W411" s="64">
        <v>0</v>
      </c>
      <c r="X411" s="63">
        <v>61574</v>
      </c>
      <c r="Y411" s="62">
        <v>58</v>
      </c>
      <c r="Z411" s="64">
        <v>11</v>
      </c>
      <c r="AA411" s="63">
        <v>73097</v>
      </c>
      <c r="AB411" s="62">
        <v>1087</v>
      </c>
      <c r="AC411" s="64">
        <v>196</v>
      </c>
      <c r="AD411" s="63">
        <v>27324</v>
      </c>
      <c r="AE411" s="62">
        <v>4990</v>
      </c>
      <c r="AF411" s="64">
        <v>283</v>
      </c>
      <c r="AG411" s="63">
        <v>12310</v>
      </c>
      <c r="AH411" s="62">
        <v>2</v>
      </c>
      <c r="AI411" s="64">
        <v>0</v>
      </c>
      <c r="AJ411" s="63">
        <v>54528</v>
      </c>
      <c r="AK411" s="62">
        <v>16</v>
      </c>
      <c r="AL411" s="64">
        <v>7</v>
      </c>
      <c r="AM411" s="63">
        <v>71320</v>
      </c>
      <c r="AN411" s="62">
        <v>497</v>
      </c>
      <c r="AO411" s="64">
        <v>101</v>
      </c>
      <c r="AP411" s="63">
        <v>29674</v>
      </c>
      <c r="AQ411" s="62">
        <v>3936</v>
      </c>
      <c r="AR411" s="64">
        <v>199</v>
      </c>
      <c r="AS411" s="62">
        <f>4678223-2779</f>
        <v>4675444</v>
      </c>
      <c r="AT411" s="62">
        <v>3511226</v>
      </c>
      <c r="AU411" s="62">
        <v>2</v>
      </c>
      <c r="AV411" s="62"/>
      <c r="AW411" s="62"/>
      <c r="AX411" s="62"/>
      <c r="AY411" s="62" t="str">
        <f t="shared" ref="AY411:AY412" si="167">_xlfn.CONCAT(YEAR(A411),"-W",_xlfn.ISOWEEKNUM(A411))</f>
        <v>2021-W18</v>
      </c>
      <c r="AZ411" s="65">
        <f t="shared" ref="AZ411:AZ412" si="168">WEEKDAY(A411,2)</f>
        <v>1</v>
      </c>
      <c r="BA411" s="65">
        <v>2146</v>
      </c>
      <c r="BB411" s="99">
        <v>387</v>
      </c>
      <c r="BC411" s="65">
        <v>200</v>
      </c>
      <c r="BD411" s="65">
        <v>3897</v>
      </c>
      <c r="BE411" s="65">
        <v>29</v>
      </c>
      <c r="BF411" s="99">
        <v>1978625</v>
      </c>
      <c r="BG411" s="99">
        <v>51762</v>
      </c>
      <c r="BH411" s="65"/>
      <c r="BI411" s="65"/>
      <c r="BJ411" s="65"/>
      <c r="BK411" s="65"/>
      <c r="BL411" s="65"/>
      <c r="BM411" s="65"/>
      <c r="BN411" s="65"/>
      <c r="BO411" s="65"/>
    </row>
    <row r="412" spans="1:78" x14ac:dyDescent="0.3">
      <c r="A412" s="37">
        <v>44320</v>
      </c>
      <c r="B412" s="38">
        <v>1387</v>
      </c>
      <c r="C412" s="38">
        <v>2</v>
      </c>
      <c r="D412" s="38">
        <v>349936</v>
      </c>
      <c r="E412" s="38">
        <v>81</v>
      </c>
      <c r="F412" s="38">
        <v>10668</v>
      </c>
      <c r="G412" s="48">
        <v>783</v>
      </c>
      <c r="I412" s="39">
        <v>26242</v>
      </c>
      <c r="J412" s="40">
        <v>3</v>
      </c>
      <c r="K412" s="41">
        <v>0</v>
      </c>
      <c r="L412" s="42">
        <v>116592</v>
      </c>
      <c r="M412" s="43">
        <v>75</v>
      </c>
      <c r="N412" s="44">
        <v>18</v>
      </c>
      <c r="O412" s="45">
        <v>145001</v>
      </c>
      <c r="P412" s="46">
        <v>1603</v>
      </c>
      <c r="Q412" s="47">
        <v>287</v>
      </c>
      <c r="R412" s="42">
        <v>57191</v>
      </c>
      <c r="S412" s="43">
        <v>8987</v>
      </c>
      <c r="T412" s="44">
        <v>478</v>
      </c>
      <c r="U412" s="39">
        <v>13869</v>
      </c>
      <c r="V412" s="40">
        <v>1</v>
      </c>
      <c r="W412" s="41">
        <v>0</v>
      </c>
      <c r="X412" s="42">
        <v>61822</v>
      </c>
      <c r="Y412" s="43">
        <v>59</v>
      </c>
      <c r="Z412" s="44">
        <v>11</v>
      </c>
      <c r="AA412" s="45">
        <v>73420</v>
      </c>
      <c r="AB412" s="46">
        <v>1100</v>
      </c>
      <c r="AC412" s="47">
        <v>189</v>
      </c>
      <c r="AD412" s="42">
        <v>27416</v>
      </c>
      <c r="AE412" s="43">
        <v>5022</v>
      </c>
      <c r="AF412" s="44">
        <v>280</v>
      </c>
      <c r="AG412" s="39">
        <v>12372</v>
      </c>
      <c r="AH412" s="40">
        <v>2</v>
      </c>
      <c r="AI412" s="41">
        <v>0</v>
      </c>
      <c r="AJ412" s="42">
        <v>54764</v>
      </c>
      <c r="AK412" s="43">
        <v>16</v>
      </c>
      <c r="AL412" s="44">
        <v>7</v>
      </c>
      <c r="AM412" s="45">
        <v>71567</v>
      </c>
      <c r="AN412" s="46">
        <v>503</v>
      </c>
      <c r="AO412" s="47">
        <v>98</v>
      </c>
      <c r="AP412" s="42">
        <v>29771</v>
      </c>
      <c r="AQ412" s="43">
        <v>3965</v>
      </c>
      <c r="AR412" s="44">
        <v>198</v>
      </c>
      <c r="AS412" s="38">
        <v>4685281</v>
      </c>
      <c r="AT412" s="38">
        <v>3525679</v>
      </c>
      <c r="AU412" s="38">
        <v>1</v>
      </c>
      <c r="AY412" s="38" t="str">
        <f t="shared" si="167"/>
        <v>2021-W18</v>
      </c>
      <c r="AZ412" s="48">
        <f t="shared" si="168"/>
        <v>2</v>
      </c>
      <c r="BA412" s="48">
        <v>2146</v>
      </c>
      <c r="BB412" s="49">
        <v>369</v>
      </c>
      <c r="BC412" s="48">
        <v>229</v>
      </c>
      <c r="BD412" s="49">
        <v>6565</v>
      </c>
      <c r="BE412" s="48">
        <v>256</v>
      </c>
      <c r="BF412" s="49">
        <v>2133636</v>
      </c>
      <c r="BG412" s="49">
        <v>52933</v>
      </c>
    </row>
    <row r="413" spans="1:78" x14ac:dyDescent="0.3">
      <c r="A413" s="37">
        <v>44321</v>
      </c>
      <c r="B413" s="38">
        <v>2093</v>
      </c>
      <c r="C413" s="38">
        <v>6</v>
      </c>
      <c r="D413" s="38">
        <v>352027</v>
      </c>
      <c r="E413" s="38">
        <v>96</v>
      </c>
      <c r="F413" s="38">
        <v>10764</v>
      </c>
      <c r="G413" s="48">
        <v>765</v>
      </c>
      <c r="I413" s="39">
        <v>26419</v>
      </c>
      <c r="J413" s="40">
        <v>3</v>
      </c>
      <c r="K413" s="41">
        <v>0</v>
      </c>
      <c r="L413" s="42">
        <v>117294</v>
      </c>
      <c r="M413" s="43">
        <v>76</v>
      </c>
      <c r="N413" s="44">
        <v>20</v>
      </c>
      <c r="O413" s="45">
        <v>145915</v>
      </c>
      <c r="P413" s="46">
        <v>1616</v>
      </c>
      <c r="Q413" s="47">
        <v>293</v>
      </c>
      <c r="R413" s="42">
        <v>57486</v>
      </c>
      <c r="S413" s="43">
        <v>9069</v>
      </c>
      <c r="T413" s="44">
        <v>452</v>
      </c>
      <c r="U413" s="39">
        <v>13972</v>
      </c>
      <c r="V413" s="40">
        <v>1</v>
      </c>
      <c r="W413" s="41">
        <v>0</v>
      </c>
      <c r="X413" s="42">
        <v>62212</v>
      </c>
      <c r="Y413" s="43">
        <v>60</v>
      </c>
      <c r="Z413" s="44">
        <v>12</v>
      </c>
      <c r="AA413" s="45">
        <v>73876</v>
      </c>
      <c r="AB413" s="46">
        <v>1110</v>
      </c>
      <c r="AC413" s="47">
        <v>195</v>
      </c>
      <c r="AD413" s="42">
        <v>27559</v>
      </c>
      <c r="AE413" s="43">
        <v>5065</v>
      </c>
      <c r="AF413" s="44">
        <v>264</v>
      </c>
      <c r="AG413" s="39">
        <v>12446</v>
      </c>
      <c r="AH413" s="40">
        <v>2</v>
      </c>
      <c r="AI413" s="41">
        <v>0</v>
      </c>
      <c r="AJ413" s="42">
        <v>55076</v>
      </c>
      <c r="AK413" s="43">
        <v>16</v>
      </c>
      <c r="AL413" s="44">
        <v>8</v>
      </c>
      <c r="AM413" s="45">
        <v>72025</v>
      </c>
      <c r="AN413" s="46">
        <v>506</v>
      </c>
      <c r="AO413" s="47">
        <v>98</v>
      </c>
      <c r="AP413" s="42">
        <v>29923</v>
      </c>
      <c r="AQ413" s="43">
        <v>4004</v>
      </c>
      <c r="AR413" s="44">
        <v>188</v>
      </c>
      <c r="AS413" s="38">
        <v>4694400</v>
      </c>
      <c r="AT413" s="38">
        <v>3550518</v>
      </c>
      <c r="AU413" s="38">
        <v>2</v>
      </c>
      <c r="AY413" s="38" t="str">
        <f t="shared" ref="AY413" si="169">_xlfn.CONCAT(YEAR(A413),"-W",_xlfn.ISOWEEKNUM(A413))</f>
        <v>2021-W18</v>
      </c>
      <c r="AZ413" s="48">
        <f t="shared" ref="AZ413" si="170">WEEKDAY(A413,2)</f>
        <v>3</v>
      </c>
      <c r="BA413" s="48">
        <v>2148</v>
      </c>
      <c r="BB413" s="49">
        <v>370</v>
      </c>
      <c r="BC413" s="48">
        <v>412</v>
      </c>
      <c r="BD413" s="49">
        <v>15724</v>
      </c>
      <c r="BE413" s="48">
        <v>448</v>
      </c>
      <c r="BF413" s="49">
        <v>2285920</v>
      </c>
      <c r="BG413" s="49">
        <v>54936</v>
      </c>
      <c r="BH413" s="48">
        <v>7304</v>
      </c>
    </row>
    <row r="414" spans="1:78" x14ac:dyDescent="0.3">
      <c r="A414" s="37">
        <v>44322</v>
      </c>
      <c r="B414" s="38">
        <v>3421</v>
      </c>
      <c r="C414" s="38">
        <v>9</v>
      </c>
      <c r="D414" s="38">
        <v>355445</v>
      </c>
      <c r="E414" s="38">
        <v>83</v>
      </c>
      <c r="F414" s="38">
        <v>10847</v>
      </c>
      <c r="G414" s="48">
        <v>754</v>
      </c>
      <c r="I414" s="39">
        <v>26692</v>
      </c>
      <c r="J414" s="40">
        <v>3</v>
      </c>
      <c r="K414" s="41">
        <v>0</v>
      </c>
      <c r="L414" s="42">
        <v>118475</v>
      </c>
      <c r="M414" s="43">
        <v>77</v>
      </c>
      <c r="N414" s="44">
        <v>19</v>
      </c>
      <c r="O414" s="45">
        <v>147426</v>
      </c>
      <c r="P414" s="46">
        <v>1637</v>
      </c>
      <c r="Q414" s="47">
        <v>288</v>
      </c>
      <c r="R414" s="42">
        <v>57919</v>
      </c>
      <c r="S414" s="43">
        <v>9130</v>
      </c>
      <c r="T414" s="44">
        <v>447</v>
      </c>
      <c r="U414" s="39">
        <v>14100</v>
      </c>
      <c r="V414" s="40">
        <v>1</v>
      </c>
      <c r="W414" s="41">
        <v>0</v>
      </c>
      <c r="X414" s="42">
        <v>62811</v>
      </c>
      <c r="Y414" s="43">
        <v>61</v>
      </c>
      <c r="Z414" s="44">
        <v>10</v>
      </c>
      <c r="AA414" s="45">
        <v>74633</v>
      </c>
      <c r="AB414" s="46">
        <v>1121</v>
      </c>
      <c r="AC414" s="47">
        <v>197</v>
      </c>
      <c r="AD414" s="42">
        <v>27746</v>
      </c>
      <c r="AE414" s="43">
        <v>5100</v>
      </c>
      <c r="AF414" s="44">
        <v>267</v>
      </c>
      <c r="AG414" s="39">
        <v>12591</v>
      </c>
      <c r="AH414" s="40">
        <v>2</v>
      </c>
      <c r="AI414" s="41">
        <v>0</v>
      </c>
      <c r="AJ414" s="42">
        <v>55658</v>
      </c>
      <c r="AK414" s="43">
        <v>16</v>
      </c>
      <c r="AL414" s="44">
        <v>9</v>
      </c>
      <c r="AM414" s="45">
        <v>72779</v>
      </c>
      <c r="AN414" s="46">
        <v>516</v>
      </c>
      <c r="AO414" s="47">
        <v>91</v>
      </c>
      <c r="AP414" s="42">
        <v>30169</v>
      </c>
      <c r="AQ414" s="43">
        <v>4030</v>
      </c>
      <c r="AR414" s="44">
        <v>180</v>
      </c>
      <c r="AS414" s="38">
        <v>4718204</v>
      </c>
      <c r="AT414" s="38">
        <v>3606731</v>
      </c>
      <c r="AU414" s="38">
        <v>2</v>
      </c>
      <c r="AY414" s="38" t="str">
        <f t="shared" ref="AY414" si="171">_xlfn.CONCAT(YEAR(A414),"-W",_xlfn.ISOWEEKNUM(A414))</f>
        <v>2021-W18</v>
      </c>
      <c r="AZ414" s="48">
        <f t="shared" ref="AZ414" si="172">WEEKDAY(A414,2)</f>
        <v>4</v>
      </c>
      <c r="BA414" s="48">
        <v>2153</v>
      </c>
      <c r="BB414" s="49">
        <v>392</v>
      </c>
      <c r="BC414" s="48">
        <v>526</v>
      </c>
      <c r="BD414" s="49">
        <v>22113</v>
      </c>
      <c r="BE414" s="48">
        <v>417</v>
      </c>
      <c r="BF414" s="49">
        <v>2391693</v>
      </c>
      <c r="BG414" s="49">
        <v>63376</v>
      </c>
    </row>
    <row r="415" spans="1:78" x14ac:dyDescent="0.3">
      <c r="A415" s="37">
        <v>44323</v>
      </c>
      <c r="B415" s="38">
        <v>2691</v>
      </c>
      <c r="C415" s="38">
        <v>7</v>
      </c>
      <c r="D415" s="38">
        <v>358116</v>
      </c>
      <c r="E415" s="38">
        <v>63</v>
      </c>
      <c r="F415" s="38">
        <v>10910</v>
      </c>
      <c r="G415" s="48">
        <v>749</v>
      </c>
      <c r="I415" s="39">
        <v>26937</v>
      </c>
      <c r="J415" s="40">
        <v>3</v>
      </c>
      <c r="K415" s="41">
        <v>0</v>
      </c>
      <c r="L415" s="42">
        <v>119428</v>
      </c>
      <c r="M415" s="43">
        <v>77</v>
      </c>
      <c r="N415" s="44">
        <v>20</v>
      </c>
      <c r="O415" s="45">
        <v>148553</v>
      </c>
      <c r="P415" s="46">
        <v>1650</v>
      </c>
      <c r="Q415" s="47">
        <v>288</v>
      </c>
      <c r="R415" s="42">
        <v>58268</v>
      </c>
      <c r="S415" s="43">
        <v>9180</v>
      </c>
      <c r="T415" s="44">
        <v>441</v>
      </c>
      <c r="U415" s="39">
        <v>14225</v>
      </c>
      <c r="V415" s="40">
        <v>1</v>
      </c>
      <c r="W415" s="41">
        <v>0</v>
      </c>
      <c r="X415" s="42">
        <v>63300</v>
      </c>
      <c r="Y415" s="43">
        <v>61</v>
      </c>
      <c r="Z415" s="44">
        <v>11</v>
      </c>
      <c r="AA415" s="45">
        <v>75184</v>
      </c>
      <c r="AB415" s="46">
        <v>1128</v>
      </c>
      <c r="AC415" s="47">
        <v>196</v>
      </c>
      <c r="AD415" s="42">
        <v>27914</v>
      </c>
      <c r="AE415" s="43">
        <v>5129</v>
      </c>
      <c r="AF415" s="44">
        <v>257</v>
      </c>
      <c r="AG415" s="39">
        <v>12711</v>
      </c>
      <c r="AH415" s="40">
        <v>2</v>
      </c>
      <c r="AI415" s="41">
        <v>0</v>
      </c>
      <c r="AJ415" s="42">
        <v>56122</v>
      </c>
      <c r="AK415" s="43">
        <v>16</v>
      </c>
      <c r="AL415" s="44">
        <v>9</v>
      </c>
      <c r="AM415" s="45">
        <v>73355</v>
      </c>
      <c r="AN415" s="46">
        <v>522</v>
      </c>
      <c r="AO415" s="47">
        <v>92</v>
      </c>
      <c r="AP415" s="42">
        <v>30349</v>
      </c>
      <c r="AQ415" s="43">
        <v>4051</v>
      </c>
      <c r="AR415" s="44">
        <v>184</v>
      </c>
      <c r="AS415" s="38">
        <v>4736061</v>
      </c>
      <c r="AT415" s="38">
        <v>3650679</v>
      </c>
      <c r="AU415" s="38">
        <v>5</v>
      </c>
      <c r="AY415" s="38" t="str">
        <f t="shared" ref="AY415" si="173">_xlfn.CONCAT(YEAR(A415),"-W",_xlfn.ISOWEEKNUM(A415))</f>
        <v>2021-W18</v>
      </c>
      <c r="AZ415" s="48">
        <f t="shared" ref="AZ415" si="174">WEEKDAY(A415,2)</f>
        <v>5</v>
      </c>
      <c r="BA415" s="48">
        <v>2165</v>
      </c>
      <c r="BB415" s="49">
        <v>371</v>
      </c>
      <c r="BC415" s="48">
        <v>513</v>
      </c>
      <c r="BD415" s="49">
        <v>19381</v>
      </c>
      <c r="BE415" s="48">
        <v>337</v>
      </c>
      <c r="BF415" s="49">
        <v>3148992</v>
      </c>
      <c r="BG415" s="49">
        <v>71910</v>
      </c>
    </row>
    <row r="416" spans="1:78" x14ac:dyDescent="0.3">
      <c r="A416" s="37">
        <v>44324</v>
      </c>
      <c r="B416" s="38">
        <v>2461</v>
      </c>
      <c r="C416" s="38">
        <v>4</v>
      </c>
      <c r="D416" s="38">
        <v>360577</v>
      </c>
      <c r="E416" s="38">
        <v>68</v>
      </c>
      <c r="F416" s="38">
        <v>10978</v>
      </c>
      <c r="G416" s="48">
        <v>737</v>
      </c>
      <c r="I416" s="39">
        <v>27203</v>
      </c>
      <c r="J416" s="40">
        <v>3</v>
      </c>
      <c r="K416" s="41">
        <v>0</v>
      </c>
      <c r="L416" s="42">
        <v>120304</v>
      </c>
      <c r="M416" s="43">
        <v>79</v>
      </c>
      <c r="N416" s="44">
        <v>16</v>
      </c>
      <c r="O416" s="45">
        <v>149501</v>
      </c>
      <c r="P416" s="46">
        <v>1660</v>
      </c>
      <c r="Q416" s="47">
        <v>286</v>
      </c>
      <c r="R416" s="42">
        <v>58638</v>
      </c>
      <c r="S416" s="43">
        <v>9236</v>
      </c>
      <c r="T416" s="44">
        <v>435</v>
      </c>
      <c r="U416" s="39">
        <v>14354</v>
      </c>
      <c r="V416" s="40">
        <v>1</v>
      </c>
      <c r="W416" s="41">
        <v>0</v>
      </c>
      <c r="X416" s="42">
        <v>63739</v>
      </c>
      <c r="Y416" s="43">
        <v>62</v>
      </c>
      <c r="Z416" s="44">
        <v>8</v>
      </c>
      <c r="AA416" s="45">
        <v>75619</v>
      </c>
      <c r="AB416" s="46">
        <v>1137</v>
      </c>
      <c r="AC416" s="47">
        <v>188</v>
      </c>
      <c r="AD416" s="42">
        <v>28086</v>
      </c>
      <c r="AE416" s="43">
        <v>5159</v>
      </c>
      <c r="AF416" s="44">
        <v>259</v>
      </c>
      <c r="AG416" s="39">
        <v>12848</v>
      </c>
      <c r="AH416" s="40">
        <v>2</v>
      </c>
      <c r="AI416" s="41">
        <v>0</v>
      </c>
      <c r="AJ416" s="42">
        <v>56559</v>
      </c>
      <c r="AK416" s="43">
        <v>17</v>
      </c>
      <c r="AL416" s="44">
        <v>8</v>
      </c>
      <c r="AM416" s="45">
        <v>73868</v>
      </c>
      <c r="AN416" s="46">
        <v>523</v>
      </c>
      <c r="AO416" s="47">
        <v>98</v>
      </c>
      <c r="AP416" s="42">
        <v>30547</v>
      </c>
      <c r="AQ416" s="43">
        <v>4077</v>
      </c>
      <c r="AR416" s="44">
        <v>176</v>
      </c>
      <c r="AS416" s="38">
        <v>4753945</v>
      </c>
      <c r="AT416" s="38">
        <v>3691744</v>
      </c>
      <c r="AU416" s="38">
        <v>1</v>
      </c>
      <c r="AY416" s="38" t="str">
        <f t="shared" ref="AY416" si="175">_xlfn.CONCAT(YEAR(A416),"-W",_xlfn.ISOWEEKNUM(A416))</f>
        <v>2021-W18</v>
      </c>
      <c r="AZ416" s="48">
        <f t="shared" ref="AZ416" si="176">WEEKDAY(A416,2)</f>
        <v>6</v>
      </c>
      <c r="BA416" s="48">
        <v>2174</v>
      </c>
      <c r="BB416" s="49">
        <v>370</v>
      </c>
      <c r="BC416" s="48">
        <v>416</v>
      </c>
      <c r="BD416" s="49">
        <v>22011</v>
      </c>
      <c r="BE416" s="48">
        <v>418</v>
      </c>
      <c r="BF416" s="49">
        <v>3224254</v>
      </c>
      <c r="BG416" s="49">
        <v>78550</v>
      </c>
    </row>
    <row r="417" spans="1:78" ht="12.5" thickBot="1" x14ac:dyDescent="0.35">
      <c r="A417" s="37">
        <v>44325</v>
      </c>
      <c r="B417" s="38">
        <v>1428</v>
      </c>
      <c r="C417" s="38">
        <v>1</v>
      </c>
      <c r="D417" s="38">
        <v>362004</v>
      </c>
      <c r="E417" s="38">
        <v>51</v>
      </c>
      <c r="F417" s="38">
        <v>11029</v>
      </c>
      <c r="G417" s="48">
        <v>728</v>
      </c>
      <c r="I417" s="39">
        <v>27365</v>
      </c>
      <c r="J417" s="40">
        <v>3</v>
      </c>
      <c r="K417" s="41">
        <v>0</v>
      </c>
      <c r="L417" s="42">
        <v>120832</v>
      </c>
      <c r="M417" s="43">
        <v>80</v>
      </c>
      <c r="N417" s="44">
        <v>16</v>
      </c>
      <c r="O417" s="45">
        <v>150054</v>
      </c>
      <c r="P417" s="46">
        <v>1670</v>
      </c>
      <c r="Q417" s="47">
        <v>285</v>
      </c>
      <c r="R417" s="42">
        <v>58822</v>
      </c>
      <c r="S417" s="43">
        <v>9276</v>
      </c>
      <c r="T417" s="44">
        <v>427</v>
      </c>
      <c r="U417" s="39">
        <v>14425</v>
      </c>
      <c r="V417" s="40">
        <v>1</v>
      </c>
      <c r="W417" s="41">
        <v>0</v>
      </c>
      <c r="X417" s="42">
        <v>63997</v>
      </c>
      <c r="Y417" s="43">
        <v>62</v>
      </c>
      <c r="Z417" s="44">
        <v>9</v>
      </c>
      <c r="AA417" s="45">
        <v>75878</v>
      </c>
      <c r="AB417" s="46">
        <v>1145</v>
      </c>
      <c r="AC417" s="47">
        <v>191</v>
      </c>
      <c r="AD417" s="42">
        <v>28170</v>
      </c>
      <c r="AE417" s="43">
        <v>5179</v>
      </c>
      <c r="AF417" s="44">
        <v>251</v>
      </c>
      <c r="AG417" s="39">
        <v>12939</v>
      </c>
      <c r="AH417" s="40">
        <v>2</v>
      </c>
      <c r="AI417" s="41">
        <v>0</v>
      </c>
      <c r="AJ417" s="42">
        <v>56829</v>
      </c>
      <c r="AK417" s="43">
        <v>18</v>
      </c>
      <c r="AL417" s="44">
        <v>7</v>
      </c>
      <c r="AM417" s="45">
        <v>74162</v>
      </c>
      <c r="AN417" s="46">
        <v>525</v>
      </c>
      <c r="AO417" s="47">
        <v>94</v>
      </c>
      <c r="AP417" s="42">
        <v>30647</v>
      </c>
      <c r="AQ417" s="43">
        <v>4097</v>
      </c>
      <c r="AR417" s="44">
        <v>176</v>
      </c>
      <c r="AS417" s="38">
        <v>4761301</v>
      </c>
      <c r="AT417" s="38">
        <v>3707257</v>
      </c>
      <c r="AU417" s="38">
        <v>0</v>
      </c>
      <c r="AY417" s="38" t="str">
        <f t="shared" ref="AY417:AY419" si="177">_xlfn.CONCAT(YEAR(A417),"-W",_xlfn.ISOWEEKNUM(A417))</f>
        <v>2021-W18</v>
      </c>
      <c r="AZ417" s="48">
        <f t="shared" ref="AZ417:AZ419" si="178">WEEKDAY(A417,2)</f>
        <v>7</v>
      </c>
      <c r="BA417" s="48">
        <v>2183</v>
      </c>
      <c r="BB417" s="49">
        <v>383</v>
      </c>
      <c r="BC417" s="48">
        <v>178</v>
      </c>
      <c r="BD417" s="49">
        <v>5843</v>
      </c>
      <c r="BE417" s="48">
        <v>126</v>
      </c>
      <c r="BF417" s="49">
        <v>3280544</v>
      </c>
      <c r="BG417" s="49">
        <v>82721</v>
      </c>
      <c r="BI417" s="50">
        <f>(S417-S410)/(F417-F410)</f>
        <v>0.89453125</v>
      </c>
      <c r="BJ417" s="38">
        <f>SUM(E411:E417)*1000000/10718565</f>
        <v>47.767588291902882</v>
      </c>
      <c r="BK417" s="50">
        <f>(D417-D410)/(AS417+AT417-AS410-AT410)</f>
        <v>5.0160697104722651E-2</v>
      </c>
      <c r="BL417" s="97">
        <f>(I417-I410)/(I417+L417+O417+R417-I410-L410-O410-R410)</f>
        <v>9.2277023985595785E-2</v>
      </c>
      <c r="BM417" s="97">
        <f>(L417-L410)/(I417+L417+O417+R417-I410-L410-O410-R410)</f>
        <v>0.34872355475532119</v>
      </c>
      <c r="BN417" s="97">
        <f>(O417-O410)/(I417+L417+O417+R417-I410-L410-O410-R410)</f>
        <v>0.4199086875442094</v>
      </c>
      <c r="BO417" s="97">
        <f>(R417-R410)/(I417+L417+O417+R417-I410-L410-O410-R410)</f>
        <v>0.13909073371487365</v>
      </c>
      <c r="BP417" s="97">
        <f>AVERAGE(K411:K417)/AVERAGE(G411:G417)</f>
        <v>0</v>
      </c>
      <c r="BQ417" s="97">
        <f>AVERAGE(N411:N417)/AVERAGE(G411:G417)</f>
        <v>2.3903632599284772E-2</v>
      </c>
      <c r="BR417" s="97">
        <f>AVERAGE(Q411:Q417)/AVERAGE(G411:G417)</f>
        <v>0.38095238095238099</v>
      </c>
      <c r="BS417" s="97">
        <f>AVERAGE(T411:T417)/AVERAGE(G411:G417)</f>
        <v>0.59514398644833433</v>
      </c>
      <c r="BT417" s="97">
        <f>(J417-J410)/(J417+M417+P417+S417-S410-P410-M410-J410)</f>
        <v>0</v>
      </c>
      <c r="BU417" s="97">
        <f>(M417-M410)/(J417+M417+P417+S417-S410-P410-M410-J410)</f>
        <v>1.2152777777777778E-2</v>
      </c>
      <c r="BV417" s="97">
        <f>(P417-P410)/(J417+M417+P417+S417-S410-P410-M410-J410)</f>
        <v>0.19270833333333334</v>
      </c>
      <c r="BW417" s="97">
        <f>(S417-S410)/(J417+M417+P417+S417-S410-P410-M410-J410)</f>
        <v>0.79513888888888884</v>
      </c>
      <c r="BX417" s="48">
        <f>SUM(BB411:BB417)</f>
        <v>2642</v>
      </c>
      <c r="BY417" s="38">
        <f>F417-F410</f>
        <v>512</v>
      </c>
      <c r="BZ417" s="50">
        <f>BY417/BX410</f>
        <v>0.16964877402253148</v>
      </c>
    </row>
    <row r="418" spans="1:78" x14ac:dyDescent="0.3">
      <c r="A418" s="93">
        <v>44326</v>
      </c>
      <c r="B418" s="62">
        <v>1904</v>
      </c>
      <c r="C418" s="62">
        <v>7</v>
      </c>
      <c r="D418" s="62">
        <v>363904</v>
      </c>
      <c r="E418" s="62">
        <v>60</v>
      </c>
      <c r="F418" s="62">
        <v>11089</v>
      </c>
      <c r="G418" s="65">
        <v>732</v>
      </c>
      <c r="H418" s="99"/>
      <c r="I418" s="63">
        <v>27755</v>
      </c>
      <c r="J418" s="62">
        <v>3</v>
      </c>
      <c r="K418" s="64">
        <v>0</v>
      </c>
      <c r="L418" s="63">
        <v>121380</v>
      </c>
      <c r="M418" s="62">
        <v>80</v>
      </c>
      <c r="N418" s="64">
        <v>15</v>
      </c>
      <c r="O418" s="63">
        <v>150743</v>
      </c>
      <c r="P418" s="62">
        <v>1677</v>
      </c>
      <c r="Q418" s="64">
        <v>289</v>
      </c>
      <c r="R418" s="63">
        <v>59094</v>
      </c>
      <c r="S418" s="62">
        <v>9329</v>
      </c>
      <c r="T418" s="64">
        <v>428</v>
      </c>
      <c r="U418" s="63">
        <v>14654</v>
      </c>
      <c r="V418" s="62">
        <v>1</v>
      </c>
      <c r="W418" s="64">
        <v>0</v>
      </c>
      <c r="X418" s="63">
        <v>64277</v>
      </c>
      <c r="Y418" s="62">
        <v>62</v>
      </c>
      <c r="Z418" s="64">
        <v>9</v>
      </c>
      <c r="AA418" s="63">
        <v>76208</v>
      </c>
      <c r="AB418" s="62">
        <v>1150</v>
      </c>
      <c r="AC418" s="64">
        <v>196</v>
      </c>
      <c r="AD418" s="63">
        <v>28297</v>
      </c>
      <c r="AE418" s="62">
        <v>5213</v>
      </c>
      <c r="AF418" s="64">
        <v>250</v>
      </c>
      <c r="AG418" s="63">
        <v>13100</v>
      </c>
      <c r="AH418" s="62">
        <v>2</v>
      </c>
      <c r="AI418" s="64">
        <v>0</v>
      </c>
      <c r="AJ418" s="63">
        <v>57097</v>
      </c>
      <c r="AK418" s="62">
        <v>18</v>
      </c>
      <c r="AL418" s="64">
        <v>6</v>
      </c>
      <c r="AM418" s="63">
        <v>74521</v>
      </c>
      <c r="AN418" s="62">
        <v>527</v>
      </c>
      <c r="AO418" s="64">
        <v>93</v>
      </c>
      <c r="AP418" s="63">
        <v>30792</v>
      </c>
      <c r="AQ418" s="62">
        <v>4116</v>
      </c>
      <c r="AR418" s="64">
        <v>178</v>
      </c>
      <c r="AS418" s="62">
        <v>4768470</v>
      </c>
      <c r="AT418" s="62">
        <v>3728215</v>
      </c>
      <c r="AU418" s="62">
        <v>3</v>
      </c>
      <c r="AV418" s="62"/>
      <c r="AW418" s="62"/>
      <c r="AX418" s="62"/>
      <c r="AY418" s="62" t="str">
        <f t="shared" si="177"/>
        <v>2021-W19</v>
      </c>
      <c r="AZ418" s="65">
        <f t="shared" si="178"/>
        <v>1</v>
      </c>
      <c r="BA418" s="65">
        <v>2199</v>
      </c>
      <c r="BB418" s="99">
        <v>294</v>
      </c>
      <c r="BC418" s="65">
        <v>361</v>
      </c>
      <c r="BD418" s="65">
        <v>8570</v>
      </c>
      <c r="BE418" s="65">
        <v>146</v>
      </c>
      <c r="BF418" s="99">
        <v>4257934</v>
      </c>
      <c r="BG418" s="99">
        <v>89363</v>
      </c>
      <c r="BH418" s="65"/>
      <c r="BI418" s="65"/>
      <c r="BJ418" s="65"/>
      <c r="BK418" s="65"/>
      <c r="BL418" s="65"/>
      <c r="BM418" s="65"/>
      <c r="BN418" s="65"/>
      <c r="BO418" s="65"/>
    </row>
    <row r="419" spans="1:78" x14ac:dyDescent="0.3">
      <c r="A419" s="37">
        <v>44327</v>
      </c>
      <c r="B419" s="38">
        <v>3197</v>
      </c>
      <c r="C419" s="38">
        <v>14</v>
      </c>
      <c r="D419" s="38">
        <v>367076</v>
      </c>
      <c r="E419" s="38">
        <v>52</v>
      </c>
      <c r="F419" s="38">
        <v>11141</v>
      </c>
      <c r="G419" s="48">
        <v>732</v>
      </c>
      <c r="I419" s="39">
        <v>28303</v>
      </c>
      <c r="J419" s="40">
        <v>3</v>
      </c>
      <c r="K419" s="41">
        <v>0</v>
      </c>
      <c r="L419" s="42">
        <v>122438</v>
      </c>
      <c r="M419" s="43">
        <v>80</v>
      </c>
      <c r="N419" s="44">
        <v>16</v>
      </c>
      <c r="O419" s="45">
        <v>151963</v>
      </c>
      <c r="P419" s="46">
        <v>1688</v>
      </c>
      <c r="Q419" s="47">
        <v>291</v>
      </c>
      <c r="R419" s="42">
        <v>59439</v>
      </c>
      <c r="S419" s="43">
        <v>9370</v>
      </c>
      <c r="T419" s="44">
        <v>425</v>
      </c>
      <c r="U419" s="39">
        <v>14942</v>
      </c>
      <c r="V419" s="40">
        <v>1</v>
      </c>
      <c r="W419" s="41">
        <v>0</v>
      </c>
      <c r="X419" s="42">
        <v>64809</v>
      </c>
      <c r="Y419" s="43">
        <v>62</v>
      </c>
      <c r="Z419" s="44">
        <v>10</v>
      </c>
      <c r="AA419" s="45">
        <v>76780</v>
      </c>
      <c r="AB419" s="46">
        <v>1157</v>
      </c>
      <c r="AC419" s="47">
        <v>193</v>
      </c>
      <c r="AD419" s="42">
        <v>28455</v>
      </c>
      <c r="AE419" s="43">
        <v>5233</v>
      </c>
      <c r="AF419" s="44">
        <v>248</v>
      </c>
      <c r="AG419" s="39">
        <v>13360</v>
      </c>
      <c r="AH419" s="40">
        <v>2</v>
      </c>
      <c r="AI419" s="41">
        <v>0</v>
      </c>
      <c r="AJ419" s="42">
        <v>57623</v>
      </c>
      <c r="AK419" s="43">
        <v>18</v>
      </c>
      <c r="AL419" s="44">
        <v>6</v>
      </c>
      <c r="AM419" s="45">
        <v>75169</v>
      </c>
      <c r="AN419" s="46">
        <v>531</v>
      </c>
      <c r="AO419" s="47">
        <v>98</v>
      </c>
      <c r="AP419" s="42">
        <v>30979</v>
      </c>
      <c r="AQ419" s="43">
        <v>4137</v>
      </c>
      <c r="AR419" s="44">
        <v>177</v>
      </c>
      <c r="AS419" s="38">
        <v>4794587</v>
      </c>
      <c r="AT419" s="38">
        <v>3787668</v>
      </c>
      <c r="AU419" s="38">
        <v>0</v>
      </c>
      <c r="AY419" s="38" t="str">
        <f t="shared" si="177"/>
        <v>2021-W19</v>
      </c>
      <c r="AZ419" s="48">
        <f t="shared" si="178"/>
        <v>2</v>
      </c>
      <c r="BA419" s="48">
        <v>2216</v>
      </c>
      <c r="BB419" s="49">
        <v>318</v>
      </c>
      <c r="BC419" s="48">
        <v>526</v>
      </c>
      <c r="BD419" s="49">
        <v>23563</v>
      </c>
      <c r="BE419" s="48">
        <v>505</v>
      </c>
      <c r="BF419" s="49">
        <v>4485813</v>
      </c>
      <c r="BG419" s="49">
        <v>99162</v>
      </c>
    </row>
    <row r="420" spans="1:78" x14ac:dyDescent="0.3">
      <c r="A420" s="37">
        <v>44328</v>
      </c>
      <c r="B420" s="38">
        <v>2489</v>
      </c>
      <c r="C420" s="38">
        <v>5</v>
      </c>
      <c r="D420" s="38">
        <v>369554</v>
      </c>
      <c r="E420" s="38">
        <v>70</v>
      </c>
      <c r="F420" s="38">
        <v>11211</v>
      </c>
      <c r="G420" s="48">
        <v>707</v>
      </c>
      <c r="I420" s="39">
        <v>28645</v>
      </c>
      <c r="J420" s="40">
        <v>3</v>
      </c>
      <c r="K420" s="41">
        <v>0</v>
      </c>
      <c r="L420" s="42">
        <v>123332</v>
      </c>
      <c r="M420" s="43">
        <v>80</v>
      </c>
      <c r="N420" s="44">
        <v>17</v>
      </c>
      <c r="O420" s="45">
        <v>152918</v>
      </c>
      <c r="P420" s="46">
        <v>1709</v>
      </c>
      <c r="Q420" s="47">
        <v>280</v>
      </c>
      <c r="R420" s="42">
        <v>59725</v>
      </c>
      <c r="S420" s="43">
        <v>9419</v>
      </c>
      <c r="T420" s="44">
        <v>410</v>
      </c>
      <c r="U420" s="39">
        <v>15121</v>
      </c>
      <c r="V420" s="40">
        <v>1</v>
      </c>
      <c r="W420" s="41">
        <v>0</v>
      </c>
      <c r="X420" s="42">
        <v>65294</v>
      </c>
      <c r="Y420" s="43">
        <v>62</v>
      </c>
      <c r="Z420" s="44">
        <v>10</v>
      </c>
      <c r="AA420" s="45">
        <v>77247</v>
      </c>
      <c r="AB420" s="46">
        <v>1168</v>
      </c>
      <c r="AC420" s="47">
        <v>187</v>
      </c>
      <c r="AD420" s="42">
        <v>28587</v>
      </c>
      <c r="AE420" s="43">
        <v>5256</v>
      </c>
      <c r="AF420" s="44">
        <v>236</v>
      </c>
      <c r="AG420" s="39">
        <v>13523</v>
      </c>
      <c r="AH420" s="40">
        <v>2</v>
      </c>
      <c r="AI420" s="41">
        <v>0</v>
      </c>
      <c r="AJ420" s="42">
        <v>58032</v>
      </c>
      <c r="AK420" s="43">
        <v>18</v>
      </c>
      <c r="AL420" s="44">
        <v>7</v>
      </c>
      <c r="AM420" s="45">
        <v>75657</v>
      </c>
      <c r="AN420" s="46">
        <v>541</v>
      </c>
      <c r="AO420" s="47">
        <v>93</v>
      </c>
      <c r="AP420" s="42">
        <v>31133</v>
      </c>
      <c r="AQ420" s="43">
        <v>4163</v>
      </c>
      <c r="AR420" s="44">
        <v>174</v>
      </c>
      <c r="AS420" s="38">
        <v>4813086</v>
      </c>
      <c r="AT420" s="38">
        <v>3832276</v>
      </c>
      <c r="AU420" s="38">
        <v>2</v>
      </c>
      <c r="AY420" s="38" t="str">
        <f t="shared" ref="AY420" si="179">_xlfn.CONCAT(YEAR(A420),"-W",_xlfn.ISOWEEKNUM(A420))</f>
        <v>2021-W19</v>
      </c>
      <c r="AZ420" s="48">
        <f t="shared" ref="AZ420" si="180">WEEKDAY(A420,2)</f>
        <v>3</v>
      </c>
      <c r="BA420" s="48">
        <v>2226</v>
      </c>
      <c r="BB420" s="49">
        <v>293</v>
      </c>
      <c r="BC420" s="48">
        <v>456</v>
      </c>
      <c r="BD420" s="49">
        <v>17822</v>
      </c>
      <c r="BE420" s="48">
        <v>288</v>
      </c>
      <c r="BF420" s="49">
        <v>4639427</v>
      </c>
      <c r="BG420" s="49">
        <v>109885</v>
      </c>
      <c r="BH420" s="48">
        <v>12610</v>
      </c>
    </row>
    <row r="421" spans="1:78" x14ac:dyDescent="0.3">
      <c r="A421" s="37">
        <v>44329</v>
      </c>
      <c r="B421" s="38">
        <v>2167</v>
      </c>
      <c r="C421" s="38">
        <v>3</v>
      </c>
      <c r="D421" s="38">
        <v>371693</v>
      </c>
      <c r="E421" s="38">
        <v>55</v>
      </c>
      <c r="F421" s="38">
        <v>11266</v>
      </c>
      <c r="G421" s="48">
        <v>683</v>
      </c>
      <c r="I421" s="39">
        <v>29014</v>
      </c>
      <c r="J421" s="40">
        <v>3</v>
      </c>
      <c r="K421" s="41">
        <v>0</v>
      </c>
      <c r="L421" s="42">
        <v>124110</v>
      </c>
      <c r="M421" s="43">
        <v>80</v>
      </c>
      <c r="N421" s="44">
        <v>16</v>
      </c>
      <c r="O421" s="45">
        <v>153664</v>
      </c>
      <c r="P421" s="46">
        <v>1719</v>
      </c>
      <c r="Q421" s="47">
        <v>272</v>
      </c>
      <c r="R421" s="42">
        <v>59972</v>
      </c>
      <c r="S421" s="43">
        <v>9464</v>
      </c>
      <c r="T421" s="44">
        <v>395</v>
      </c>
      <c r="U421" s="39">
        <v>15300</v>
      </c>
      <c r="V421" s="40">
        <v>1</v>
      </c>
      <c r="W421" s="41">
        <v>0</v>
      </c>
      <c r="X421" s="42">
        <v>65682</v>
      </c>
      <c r="Y421" s="43">
        <v>62</v>
      </c>
      <c r="Z421" s="44">
        <v>9</v>
      </c>
      <c r="AA421" s="45">
        <v>77616</v>
      </c>
      <c r="AB421" s="46">
        <v>1178</v>
      </c>
      <c r="AC421" s="47">
        <v>180</v>
      </c>
      <c r="AD421" s="42">
        <v>28706</v>
      </c>
      <c r="AE421" s="43">
        <v>5279</v>
      </c>
      <c r="AF421" s="44">
        <v>231</v>
      </c>
      <c r="AG421" s="39">
        <v>13713</v>
      </c>
      <c r="AH421" s="40">
        <v>2</v>
      </c>
      <c r="AI421" s="41">
        <v>0</v>
      </c>
      <c r="AJ421" s="42">
        <v>58422</v>
      </c>
      <c r="AK421" s="43">
        <v>18</v>
      </c>
      <c r="AL421" s="44">
        <v>7</v>
      </c>
      <c r="AM421" s="45">
        <v>76034</v>
      </c>
      <c r="AN421" s="46">
        <v>541</v>
      </c>
      <c r="AO421" s="47">
        <v>92</v>
      </c>
      <c r="AP421" s="42">
        <v>31260</v>
      </c>
      <c r="AQ421" s="43">
        <v>4185</v>
      </c>
      <c r="AR421" s="44">
        <v>164</v>
      </c>
      <c r="AS421" s="38">
        <v>4830483</v>
      </c>
      <c r="AT421" s="38">
        <v>3877194</v>
      </c>
      <c r="AU421" s="38">
        <v>4</v>
      </c>
      <c r="AY421" s="38" t="str">
        <f t="shared" ref="AY421" si="181">_xlfn.CONCAT(YEAR(A421),"-W",_xlfn.ISOWEEKNUM(A421))</f>
        <v>2021-W19</v>
      </c>
      <c r="AZ421" s="48">
        <f t="shared" ref="AZ421" si="182">WEEKDAY(A421,2)</f>
        <v>4</v>
      </c>
      <c r="BA421" s="48">
        <v>2238</v>
      </c>
      <c r="BB421" s="49">
        <v>381</v>
      </c>
      <c r="BC421" s="48">
        <v>376</v>
      </c>
      <c r="BD421" s="49">
        <v>20392</v>
      </c>
      <c r="BE421" s="48">
        <v>289</v>
      </c>
      <c r="BF421" s="49">
        <v>4738706</v>
      </c>
      <c r="BG421" s="49">
        <v>119329</v>
      </c>
    </row>
    <row r="422" spans="1:78" x14ac:dyDescent="0.3">
      <c r="A422" s="37">
        <v>44330</v>
      </c>
      <c r="B422" s="38">
        <v>2188</v>
      </c>
      <c r="C422" s="38">
        <v>5</v>
      </c>
      <c r="D422" s="38">
        <v>373881</v>
      </c>
      <c r="E422" s="38">
        <v>56</v>
      </c>
      <c r="F422" s="38">
        <v>11322</v>
      </c>
      <c r="G422" s="48">
        <v>677</v>
      </c>
      <c r="I422" s="39">
        <v>29383</v>
      </c>
      <c r="J422" s="40">
        <v>3</v>
      </c>
      <c r="K422" s="41">
        <v>0</v>
      </c>
      <c r="L422" s="42">
        <v>124855</v>
      </c>
      <c r="M422" s="43">
        <v>81</v>
      </c>
      <c r="N422" s="44">
        <v>14</v>
      </c>
      <c r="O422" s="45">
        <v>154472</v>
      </c>
      <c r="P422" s="46">
        <v>1729</v>
      </c>
      <c r="Q422" s="47">
        <v>272</v>
      </c>
      <c r="R422" s="42">
        <v>60234</v>
      </c>
      <c r="S422" s="43">
        <v>9509</v>
      </c>
      <c r="T422" s="44">
        <v>391</v>
      </c>
      <c r="U422" s="39">
        <v>15494</v>
      </c>
      <c r="V422" s="40">
        <v>1</v>
      </c>
      <c r="W422" s="41">
        <v>0</v>
      </c>
      <c r="X422" s="42">
        <v>66082</v>
      </c>
      <c r="Y422" s="43">
        <v>63</v>
      </c>
      <c r="Z422" s="44">
        <v>8</v>
      </c>
      <c r="AA422" s="45">
        <v>78005</v>
      </c>
      <c r="AB422" s="46">
        <v>1184</v>
      </c>
      <c r="AC422" s="47">
        <v>181</v>
      </c>
      <c r="AD422" s="42">
        <v>28835</v>
      </c>
      <c r="AE422" s="43">
        <v>5304</v>
      </c>
      <c r="AF422" s="44">
        <v>229</v>
      </c>
      <c r="AG422" s="39">
        <v>13888</v>
      </c>
      <c r="AH422" s="40">
        <v>2</v>
      </c>
      <c r="AI422" s="41">
        <v>0</v>
      </c>
      <c r="AJ422" s="42">
        <v>58767</v>
      </c>
      <c r="AK422" s="43">
        <v>18</v>
      </c>
      <c r="AL422" s="44">
        <v>6</v>
      </c>
      <c r="AM422" s="45">
        <v>76453</v>
      </c>
      <c r="AN422" s="46">
        <v>545</v>
      </c>
      <c r="AO422" s="47">
        <v>91</v>
      </c>
      <c r="AP422" s="42">
        <v>31393</v>
      </c>
      <c r="AQ422" s="43">
        <v>4205</v>
      </c>
      <c r="AR422" s="44">
        <v>162</v>
      </c>
      <c r="AS422" s="38">
        <v>4849183</v>
      </c>
      <c r="AT422" s="38">
        <v>3923627</v>
      </c>
      <c r="AU422" s="38">
        <v>1</v>
      </c>
      <c r="AY422" s="38" t="str">
        <f t="shared" ref="AY422" si="183">_xlfn.CONCAT(YEAR(A422),"-W",_xlfn.ISOWEEKNUM(A422))</f>
        <v>2021-W19</v>
      </c>
      <c r="AZ422" s="48">
        <f t="shared" ref="AZ422" si="184">WEEKDAY(A422,2)</f>
        <v>5</v>
      </c>
      <c r="BA422" s="48">
        <v>2255</v>
      </c>
      <c r="BB422" s="49">
        <v>302</v>
      </c>
      <c r="BC422" s="48">
        <v>444</v>
      </c>
      <c r="BD422" s="49">
        <v>20524</v>
      </c>
      <c r="BE422" s="48">
        <v>342</v>
      </c>
      <c r="BF422" s="49">
        <v>4883978</v>
      </c>
      <c r="BG422" s="49">
        <v>129596</v>
      </c>
    </row>
    <row r="423" spans="1:78" x14ac:dyDescent="0.3">
      <c r="A423" s="37">
        <v>44331</v>
      </c>
      <c r="B423" s="38">
        <v>1957</v>
      </c>
      <c r="C423" s="38">
        <v>2</v>
      </c>
      <c r="D423" s="38">
        <v>375831</v>
      </c>
      <c r="E423" s="38">
        <v>43</v>
      </c>
      <c r="F423" s="38">
        <v>11365</v>
      </c>
      <c r="G423" s="48">
        <v>661</v>
      </c>
      <c r="I423" s="39">
        <v>29614</v>
      </c>
      <c r="J423" s="40">
        <v>3</v>
      </c>
      <c r="K423" s="41">
        <v>0</v>
      </c>
      <c r="L423" s="42">
        <v>125593</v>
      </c>
      <c r="M423" s="43">
        <v>81</v>
      </c>
      <c r="N423" s="44">
        <v>14</v>
      </c>
      <c r="O423" s="45">
        <v>155206</v>
      </c>
      <c r="P423" s="46">
        <v>1736</v>
      </c>
      <c r="Q423" s="47">
        <v>268</v>
      </c>
      <c r="R423" s="42">
        <v>60469</v>
      </c>
      <c r="S423" s="43">
        <v>9545</v>
      </c>
      <c r="T423" s="44">
        <v>379</v>
      </c>
      <c r="U423" s="39">
        <v>15625</v>
      </c>
      <c r="V423" s="40">
        <v>1</v>
      </c>
      <c r="W423" s="41">
        <v>0</v>
      </c>
      <c r="X423" s="42">
        <v>66478</v>
      </c>
      <c r="Y423" s="43">
        <v>63</v>
      </c>
      <c r="Z423" s="44">
        <v>8</v>
      </c>
      <c r="AA423" s="45">
        <v>78372</v>
      </c>
      <c r="AB423" s="46">
        <v>1188</v>
      </c>
      <c r="AC423" s="47">
        <v>179</v>
      </c>
      <c r="AD423" s="42">
        <v>28935</v>
      </c>
      <c r="AE423" s="43">
        <v>5328</v>
      </c>
      <c r="AF423" s="44">
        <v>224</v>
      </c>
      <c r="AG423" s="39">
        <v>13988</v>
      </c>
      <c r="AH423" s="40">
        <v>2</v>
      </c>
      <c r="AI423" s="41">
        <v>0</v>
      </c>
      <c r="AJ423" s="42">
        <v>59109</v>
      </c>
      <c r="AK423" s="43">
        <v>18</v>
      </c>
      <c r="AL423" s="44">
        <v>6</v>
      </c>
      <c r="AM423" s="45">
        <v>76820</v>
      </c>
      <c r="AN423" s="46">
        <v>548</v>
      </c>
      <c r="AO423" s="47">
        <v>89</v>
      </c>
      <c r="AP423" s="42">
        <v>31528</v>
      </c>
      <c r="AQ423" s="43">
        <v>4217</v>
      </c>
      <c r="AR423" s="44">
        <v>155</v>
      </c>
      <c r="AS423" s="38">
        <v>4865756</v>
      </c>
      <c r="AT423" s="38">
        <v>3966981</v>
      </c>
      <c r="AU423" s="38">
        <v>3</v>
      </c>
      <c r="AY423" s="38" t="str">
        <f t="shared" ref="AY423" si="185">_xlfn.CONCAT(YEAR(A423),"-W",_xlfn.ISOWEEKNUM(A423))</f>
        <v>2021-W19</v>
      </c>
      <c r="AZ423" s="48">
        <f t="shared" ref="AZ423" si="186">WEEKDAY(A423,2)</f>
        <v>6</v>
      </c>
      <c r="BA423" s="48">
        <v>2272</v>
      </c>
      <c r="BB423" s="49">
        <v>287</v>
      </c>
      <c r="BC423" s="48">
        <v>301</v>
      </c>
      <c r="BD423" s="49">
        <v>21202</v>
      </c>
      <c r="BE423" s="48">
        <v>283</v>
      </c>
      <c r="BF423" s="49">
        <v>5161222</v>
      </c>
      <c r="BG423" s="49">
        <v>134635</v>
      </c>
    </row>
    <row r="424" spans="1:78" ht="12.5" thickBot="1" x14ac:dyDescent="0.35">
      <c r="A424" s="37">
        <v>44332</v>
      </c>
      <c r="B424" s="38">
        <v>1262</v>
      </c>
      <c r="C424" s="38">
        <v>4</v>
      </c>
      <c r="D424" s="38">
        <v>377090</v>
      </c>
      <c r="E424" s="38">
        <v>50</v>
      </c>
      <c r="F424" s="38">
        <v>11415</v>
      </c>
      <c r="G424" s="48">
        <v>656</v>
      </c>
      <c r="I424" s="39">
        <v>29787</v>
      </c>
      <c r="J424" s="40">
        <v>3</v>
      </c>
      <c r="K424" s="41">
        <v>0</v>
      </c>
      <c r="L424" s="42">
        <v>126058</v>
      </c>
      <c r="M424" s="43">
        <v>81</v>
      </c>
      <c r="N424" s="44">
        <v>15</v>
      </c>
      <c r="O424" s="45">
        <v>155680</v>
      </c>
      <c r="P424" s="46">
        <v>1743</v>
      </c>
      <c r="Q424" s="47">
        <v>266</v>
      </c>
      <c r="R424" s="42">
        <v>60617</v>
      </c>
      <c r="S424" s="43">
        <v>9588</v>
      </c>
      <c r="T424" s="44">
        <v>375</v>
      </c>
      <c r="U424" s="39">
        <v>15721</v>
      </c>
      <c r="V424" s="40">
        <v>1</v>
      </c>
      <c r="W424" s="41">
        <v>0</v>
      </c>
      <c r="X424" s="42">
        <v>66724</v>
      </c>
      <c r="Y424" s="43">
        <v>63</v>
      </c>
      <c r="Z424" s="44">
        <v>9</v>
      </c>
      <c r="AA424" s="45">
        <v>78588</v>
      </c>
      <c r="AB424" s="46">
        <v>1193</v>
      </c>
      <c r="AC424" s="47">
        <v>176</v>
      </c>
      <c r="AD424" s="42">
        <v>29004</v>
      </c>
      <c r="AE424" s="43">
        <v>5351</v>
      </c>
      <c r="AF424" s="44">
        <v>225</v>
      </c>
      <c r="AG424" s="39">
        <v>14065</v>
      </c>
      <c r="AH424" s="40">
        <v>2</v>
      </c>
      <c r="AI424" s="41">
        <v>0</v>
      </c>
      <c r="AJ424" s="42">
        <v>59328</v>
      </c>
      <c r="AK424" s="43">
        <v>18</v>
      </c>
      <c r="AL424" s="44">
        <v>6</v>
      </c>
      <c r="AM424" s="45">
        <v>77078</v>
      </c>
      <c r="AN424" s="46">
        <v>550</v>
      </c>
      <c r="AO424" s="47">
        <v>90</v>
      </c>
      <c r="AP424" s="42">
        <v>31607</v>
      </c>
      <c r="AQ424" s="43">
        <v>4237</v>
      </c>
      <c r="AR424" s="44">
        <v>150</v>
      </c>
      <c r="AS424" s="38">
        <v>4873517</v>
      </c>
      <c r="AT424" s="38">
        <v>3982663</v>
      </c>
      <c r="AU424" s="38">
        <v>0</v>
      </c>
      <c r="AY424" s="38" t="str">
        <f t="shared" ref="AY424:AY426" si="187">_xlfn.CONCAT(YEAR(A424),"-W",_xlfn.ISOWEEKNUM(A424))</f>
        <v>2021-W19</v>
      </c>
      <c r="AZ424" s="48">
        <f t="shared" ref="AZ424:AZ426" si="188">WEEKDAY(A424,2)</f>
        <v>7</v>
      </c>
      <c r="BA424" s="48">
        <v>2280</v>
      </c>
      <c r="BB424" s="49">
        <v>318</v>
      </c>
      <c r="BC424" s="48">
        <v>160</v>
      </c>
      <c r="BD424" s="49">
        <v>6323</v>
      </c>
      <c r="BE424" s="48">
        <v>114</v>
      </c>
      <c r="BF424" s="49">
        <v>5331757</v>
      </c>
      <c r="BG424" s="49">
        <v>141516</v>
      </c>
      <c r="BI424" s="50">
        <f>(S424-S417)/(F424-F417)</f>
        <v>0.80829015544041449</v>
      </c>
      <c r="BJ424" s="38">
        <f>SUM(E418:E424)*1000000/10718565</f>
        <v>36.012283360692408</v>
      </c>
      <c r="BK424" s="50">
        <f>(D424-D417)/(AS424+AT424-AS417-AT417)</f>
        <v>3.8919359582273452E-2</v>
      </c>
      <c r="BL424" s="97">
        <f>(I424-I417)/(I424+L424+O424+R424-I417-L417-O417-R417)</f>
        <v>0.16072732099011214</v>
      </c>
      <c r="BM424" s="97">
        <f>(L424-L417)/(I424+L424+O424+R424-I417-L417-O417-R417)</f>
        <v>0.3468046983874179</v>
      </c>
      <c r="BN424" s="97">
        <f>(O424-O417)/(I424+L424+O424+R424-I417-L417-O417-R417)</f>
        <v>0.37334926007034308</v>
      </c>
      <c r="BO424" s="97">
        <f>(R424-R417)/(I424+L424+O424+R424-I417-L417-O417-R417)</f>
        <v>0.11911872055212688</v>
      </c>
      <c r="BP424" s="97">
        <f>AVERAGE(K418:K424)/AVERAGE(G418:G424)</f>
        <v>0</v>
      </c>
      <c r="BQ424" s="97">
        <f>AVERAGE(N418:N424)/AVERAGE(G418:G424)</f>
        <v>2.2070957095709571E-2</v>
      </c>
      <c r="BR424" s="97">
        <f>AVERAGE(Q418:Q424)/AVERAGE(G418:G424)</f>
        <v>0.39975247524752472</v>
      </c>
      <c r="BS424" s="97">
        <f>AVERAGE(T418:T424)/AVERAGE(G418:G424)</f>
        <v>0.57817656765676573</v>
      </c>
      <c r="BT424" s="97">
        <f>(J424-J417)/(J424+M424+P424+S424-S417-P417-M417-J417)</f>
        <v>0</v>
      </c>
      <c r="BU424" s="97">
        <f>(M424-M417)/(J424+M424+P424+S424-S417-P417-M417-J417)</f>
        <v>2.5906735751295338E-3</v>
      </c>
      <c r="BV424" s="97">
        <f>(P424-P417)/(J424+M424+P424+S424-S417-P417-M417-J417)</f>
        <v>0.18911917098445596</v>
      </c>
      <c r="BW424" s="97">
        <f>(S424-S417)/(J424+M424+P424+S424-S417-P417-M417-J417)</f>
        <v>0.80829015544041449</v>
      </c>
      <c r="BX424" s="48">
        <f>SUM(BB418:BB424)</f>
        <v>2193</v>
      </c>
      <c r="BY424" s="38">
        <f>F424-F417</f>
        <v>386</v>
      </c>
      <c r="BZ424" s="50">
        <f>BY424/BX417</f>
        <v>0.14610143830431491</v>
      </c>
    </row>
    <row r="425" spans="1:78" x14ac:dyDescent="0.3">
      <c r="A425" s="93">
        <v>44333</v>
      </c>
      <c r="B425" s="62">
        <v>1402</v>
      </c>
      <c r="C425" s="62">
        <v>4</v>
      </c>
      <c r="D425" s="62">
        <v>378485</v>
      </c>
      <c r="E425" s="62">
        <v>56</v>
      </c>
      <c r="F425" s="62">
        <v>11471</v>
      </c>
      <c r="G425" s="65">
        <v>647</v>
      </c>
      <c r="H425" s="99"/>
      <c r="I425" s="63">
        <v>30043</v>
      </c>
      <c r="J425" s="62">
        <v>3</v>
      </c>
      <c r="K425" s="64">
        <v>0</v>
      </c>
      <c r="L425" s="63">
        <v>126509</v>
      </c>
      <c r="M425" s="62">
        <v>82</v>
      </c>
      <c r="N425" s="64">
        <v>15</v>
      </c>
      <c r="O425" s="63">
        <v>156200</v>
      </c>
      <c r="P425" s="62">
        <v>1756</v>
      </c>
      <c r="Q425" s="64">
        <v>255</v>
      </c>
      <c r="R425" s="63">
        <v>60782</v>
      </c>
      <c r="S425" s="62">
        <v>9630</v>
      </c>
      <c r="T425" s="64">
        <v>377</v>
      </c>
      <c r="U425" s="63">
        <v>15849</v>
      </c>
      <c r="V425" s="62">
        <v>1</v>
      </c>
      <c r="W425" s="64">
        <v>0</v>
      </c>
      <c r="X425" s="63">
        <v>66974</v>
      </c>
      <c r="Y425" s="62">
        <v>64</v>
      </c>
      <c r="Z425" s="64">
        <v>9</v>
      </c>
      <c r="AA425" s="63">
        <v>78845</v>
      </c>
      <c r="AB425" s="62">
        <v>1200</v>
      </c>
      <c r="AC425" s="64">
        <v>170</v>
      </c>
      <c r="AD425" s="63">
        <v>29071</v>
      </c>
      <c r="AE425" s="62">
        <v>5373</v>
      </c>
      <c r="AF425" s="64">
        <v>226</v>
      </c>
      <c r="AG425" s="63">
        <v>14193</v>
      </c>
      <c r="AH425" s="62">
        <v>2</v>
      </c>
      <c r="AI425" s="64">
        <v>0</v>
      </c>
      <c r="AJ425" s="63">
        <v>59529</v>
      </c>
      <c r="AK425" s="62">
        <v>18</v>
      </c>
      <c r="AL425" s="64">
        <v>6</v>
      </c>
      <c r="AM425" s="63">
        <v>77341</v>
      </c>
      <c r="AN425" s="62">
        <v>556</v>
      </c>
      <c r="AO425" s="64">
        <v>85</v>
      </c>
      <c r="AP425" s="63">
        <v>31705</v>
      </c>
      <c r="AQ425" s="62">
        <v>4257</v>
      </c>
      <c r="AR425" s="64">
        <v>151</v>
      </c>
      <c r="AS425" s="62">
        <v>4878869</v>
      </c>
      <c r="AT425" s="62">
        <v>4000639</v>
      </c>
      <c r="AU425" s="62">
        <v>0</v>
      </c>
      <c r="AV425" s="62"/>
      <c r="AW425" s="62"/>
      <c r="AX425" s="62"/>
      <c r="AY425" s="62" t="str">
        <f t="shared" si="187"/>
        <v>2021-W20</v>
      </c>
      <c r="AZ425" s="65">
        <f t="shared" si="188"/>
        <v>1</v>
      </c>
      <c r="BA425" s="65">
        <v>2287</v>
      </c>
      <c r="BB425" s="99">
        <v>334</v>
      </c>
      <c r="BC425" s="65">
        <v>298</v>
      </c>
      <c r="BD425" s="65">
        <v>9309</v>
      </c>
      <c r="BE425" s="65">
        <v>152</v>
      </c>
      <c r="BF425" s="99">
        <v>5453237</v>
      </c>
      <c r="BG425" s="99">
        <v>145487</v>
      </c>
      <c r="BH425" s="65"/>
      <c r="BI425" s="65"/>
      <c r="BJ425" s="65"/>
      <c r="BK425" s="65"/>
      <c r="BL425" s="65"/>
      <c r="BM425" s="65"/>
      <c r="BN425" s="65"/>
      <c r="BO425" s="65"/>
    </row>
    <row r="426" spans="1:78" x14ac:dyDescent="0.3">
      <c r="A426" s="37">
        <v>44334</v>
      </c>
      <c r="B426" s="38">
        <v>2812</v>
      </c>
      <c r="C426" s="38">
        <v>2</v>
      </c>
      <c r="D426" s="38">
        <v>381266</v>
      </c>
      <c r="E426" s="38">
        <v>63</v>
      </c>
      <c r="F426" s="38">
        <v>11534</v>
      </c>
      <c r="G426" s="48">
        <v>639</v>
      </c>
      <c r="I426" s="39">
        <v>30538</v>
      </c>
      <c r="J426" s="40">
        <v>3</v>
      </c>
      <c r="K426" s="41">
        <v>0</v>
      </c>
      <c r="L426" s="42">
        <v>127462</v>
      </c>
      <c r="M426" s="43">
        <v>84</v>
      </c>
      <c r="N426" s="44">
        <v>14</v>
      </c>
      <c r="O426" s="45">
        <v>157270</v>
      </c>
      <c r="P426" s="46">
        <v>1767</v>
      </c>
      <c r="Q426" s="47">
        <v>250</v>
      </c>
      <c r="R426" s="42">
        <v>61028</v>
      </c>
      <c r="S426" s="43">
        <v>9680</v>
      </c>
      <c r="T426" s="44">
        <v>375</v>
      </c>
      <c r="U426" s="39">
        <v>16129</v>
      </c>
      <c r="V426" s="40">
        <v>1</v>
      </c>
      <c r="W426" s="41">
        <v>0</v>
      </c>
      <c r="X426" s="42">
        <v>67493</v>
      </c>
      <c r="Y426" s="43">
        <v>66</v>
      </c>
      <c r="Z426" s="44">
        <v>9</v>
      </c>
      <c r="AA426" s="45">
        <v>79381</v>
      </c>
      <c r="AB426" s="46">
        <v>1206</v>
      </c>
      <c r="AC426" s="47">
        <v>166</v>
      </c>
      <c r="AD426" s="42">
        <v>29193</v>
      </c>
      <c r="AE426" s="43">
        <v>5401</v>
      </c>
      <c r="AF426" s="44">
        <v>226</v>
      </c>
      <c r="AG426" s="39">
        <v>14408</v>
      </c>
      <c r="AH426" s="40">
        <v>2</v>
      </c>
      <c r="AI426" s="41">
        <v>0</v>
      </c>
      <c r="AJ426" s="42">
        <v>59963</v>
      </c>
      <c r="AK426" s="43">
        <v>18</v>
      </c>
      <c r="AL426" s="44">
        <v>5</v>
      </c>
      <c r="AM426" s="45">
        <v>77873</v>
      </c>
      <c r="AN426" s="46">
        <v>561</v>
      </c>
      <c r="AO426" s="47">
        <v>84</v>
      </c>
      <c r="AP426" s="42">
        <v>31829</v>
      </c>
      <c r="AQ426" s="43">
        <v>4279</v>
      </c>
      <c r="AR426" s="44">
        <v>149</v>
      </c>
      <c r="AS426" s="38">
        <v>4901080</v>
      </c>
      <c r="AT426" s="38">
        <v>4048945</v>
      </c>
      <c r="AU426" s="38">
        <v>4</v>
      </c>
      <c r="AY426" s="38" t="str">
        <f t="shared" si="187"/>
        <v>2021-W20</v>
      </c>
      <c r="AZ426" s="48">
        <f t="shared" si="188"/>
        <v>2</v>
      </c>
      <c r="BA426" s="48">
        <v>2298</v>
      </c>
      <c r="BB426" s="49">
        <v>305</v>
      </c>
      <c r="BC426" s="48">
        <v>441</v>
      </c>
      <c r="BD426" s="49">
        <v>19566</v>
      </c>
      <c r="BE426" s="48">
        <v>364</v>
      </c>
      <c r="BF426" s="49">
        <v>6673941</v>
      </c>
      <c r="BG426" s="49">
        <v>152068</v>
      </c>
    </row>
    <row r="427" spans="1:78" x14ac:dyDescent="0.3">
      <c r="A427" s="37">
        <v>44335</v>
      </c>
      <c r="B427" s="38">
        <v>2293</v>
      </c>
      <c r="C427" s="38">
        <v>5</v>
      </c>
      <c r="D427" s="38">
        <v>383558</v>
      </c>
      <c r="E427" s="38">
        <v>53</v>
      </c>
      <c r="F427" s="38">
        <v>11587</v>
      </c>
      <c r="G427" s="48">
        <v>642</v>
      </c>
      <c r="I427" s="39">
        <v>30887</v>
      </c>
      <c r="J427" s="40">
        <v>3</v>
      </c>
      <c r="K427" s="41">
        <v>0</v>
      </c>
      <c r="L427" s="42">
        <v>128242</v>
      </c>
      <c r="M427" s="43">
        <v>84</v>
      </c>
      <c r="N427" s="44">
        <v>15</v>
      </c>
      <c r="O427" s="45">
        <v>158172</v>
      </c>
      <c r="P427" s="46">
        <v>1776</v>
      </c>
      <c r="Q427" s="47">
        <v>244</v>
      </c>
      <c r="R427" s="42">
        <v>61289</v>
      </c>
      <c r="S427" s="43">
        <v>9724</v>
      </c>
      <c r="T427" s="44">
        <v>383</v>
      </c>
      <c r="U427" s="39">
        <v>16319</v>
      </c>
      <c r="V427" s="40">
        <v>1</v>
      </c>
      <c r="W427" s="41">
        <v>0</v>
      </c>
      <c r="X427" s="42">
        <v>67918</v>
      </c>
      <c r="Y427" s="43">
        <v>66</v>
      </c>
      <c r="Z427" s="44">
        <v>10</v>
      </c>
      <c r="AA427" s="45">
        <v>79845</v>
      </c>
      <c r="AB427" s="46">
        <v>1214</v>
      </c>
      <c r="AC427" s="47">
        <v>163</v>
      </c>
      <c r="AD427" s="42">
        <v>29321</v>
      </c>
      <c r="AE427" s="43">
        <v>5425</v>
      </c>
      <c r="AF427" s="44">
        <v>229</v>
      </c>
      <c r="AG427" s="39">
        <v>14567</v>
      </c>
      <c r="AH427" s="40">
        <v>2</v>
      </c>
      <c r="AI427" s="41">
        <v>0</v>
      </c>
      <c r="AJ427" s="42">
        <v>60318</v>
      </c>
      <c r="AK427" s="43">
        <v>18</v>
      </c>
      <c r="AL427" s="44">
        <v>5</v>
      </c>
      <c r="AM427" s="45">
        <v>78312</v>
      </c>
      <c r="AN427" s="46">
        <v>562</v>
      </c>
      <c r="AO427" s="47">
        <v>81</v>
      </c>
      <c r="AP427" s="42">
        <v>31962</v>
      </c>
      <c r="AQ427" s="43">
        <v>4299</v>
      </c>
      <c r="AR427" s="44">
        <v>154</v>
      </c>
      <c r="AS427" s="38">
        <v>4917721</v>
      </c>
      <c r="AT427" s="38">
        <v>4085487</v>
      </c>
      <c r="AU427" s="38">
        <v>0</v>
      </c>
      <c r="AY427" s="38" t="str">
        <f t="shared" ref="AY427" si="189">_xlfn.CONCAT(YEAR(A427),"-W",_xlfn.ISOWEEKNUM(A427))</f>
        <v>2021-W20</v>
      </c>
      <c r="AZ427" s="48">
        <f t="shared" ref="AZ427" si="190">WEEKDAY(A427,2)</f>
        <v>3</v>
      </c>
      <c r="BA427" s="48">
        <v>2312</v>
      </c>
      <c r="BB427" s="49">
        <v>295</v>
      </c>
      <c r="BC427" s="48">
        <v>328</v>
      </c>
      <c r="BD427" s="49">
        <v>15218</v>
      </c>
      <c r="BE427" s="48">
        <v>243</v>
      </c>
      <c r="BF427" s="49">
        <v>8656688</v>
      </c>
      <c r="BG427" s="49">
        <v>164873</v>
      </c>
      <c r="BH427" s="48">
        <v>17869</v>
      </c>
    </row>
    <row r="428" spans="1:78" x14ac:dyDescent="0.3">
      <c r="A428" s="37">
        <v>44336</v>
      </c>
      <c r="B428" s="38">
        <v>1918</v>
      </c>
      <c r="C428" s="38">
        <v>4</v>
      </c>
      <c r="D428" s="38">
        <v>385444</v>
      </c>
      <c r="E428" s="38">
        <v>54</v>
      </c>
      <c r="F428" s="38">
        <v>11641</v>
      </c>
      <c r="G428" s="48">
        <v>626</v>
      </c>
      <c r="I428" s="39">
        <v>31237</v>
      </c>
      <c r="J428" s="40">
        <v>3</v>
      </c>
      <c r="K428" s="41">
        <v>0</v>
      </c>
      <c r="L428" s="42">
        <v>128893</v>
      </c>
      <c r="M428" s="43">
        <v>84</v>
      </c>
      <c r="N428" s="44">
        <v>15</v>
      </c>
      <c r="O428" s="45">
        <v>158850</v>
      </c>
      <c r="P428" s="46">
        <v>1782</v>
      </c>
      <c r="Q428" s="47">
        <v>247</v>
      </c>
      <c r="R428" s="42">
        <v>61492</v>
      </c>
      <c r="S428" s="43">
        <v>9772</v>
      </c>
      <c r="T428" s="44">
        <v>364</v>
      </c>
      <c r="U428" s="39">
        <v>16504</v>
      </c>
      <c r="V428" s="40">
        <v>1</v>
      </c>
      <c r="W428" s="41">
        <v>0</v>
      </c>
      <c r="X428" s="42">
        <v>68281</v>
      </c>
      <c r="Y428" s="43">
        <v>66</v>
      </c>
      <c r="Z428" s="44">
        <v>10</v>
      </c>
      <c r="AA428" s="45">
        <v>80191</v>
      </c>
      <c r="AB428" s="46">
        <v>1219</v>
      </c>
      <c r="AC428" s="47">
        <v>164</v>
      </c>
      <c r="AD428" s="42">
        <v>29407</v>
      </c>
      <c r="AE428" s="43">
        <v>5450</v>
      </c>
      <c r="AF428" s="44">
        <v>213</v>
      </c>
      <c r="AG428" s="39">
        <v>14732</v>
      </c>
      <c r="AH428" s="40">
        <v>2</v>
      </c>
      <c r="AI428" s="41">
        <v>0</v>
      </c>
      <c r="AJ428" s="42">
        <v>60606</v>
      </c>
      <c r="AK428" s="43">
        <v>18</v>
      </c>
      <c r="AL428" s="44">
        <v>5</v>
      </c>
      <c r="AM428" s="45">
        <v>78644</v>
      </c>
      <c r="AN428" s="46">
        <v>563</v>
      </c>
      <c r="AO428" s="47">
        <v>83</v>
      </c>
      <c r="AP428" s="42">
        <v>32079</v>
      </c>
      <c r="AQ428" s="43">
        <v>4322</v>
      </c>
      <c r="AR428" s="44">
        <v>151</v>
      </c>
      <c r="AS428" s="38">
        <v>4934070</v>
      </c>
      <c r="AT428" s="38">
        <v>4125661</v>
      </c>
      <c r="AU428" s="38">
        <v>1</v>
      </c>
      <c r="AY428" s="38" t="str">
        <f t="shared" ref="AY428" si="191">_xlfn.CONCAT(YEAR(A428),"-W",_xlfn.ISOWEEKNUM(A428))</f>
        <v>2021-W20</v>
      </c>
      <c r="AZ428" s="48">
        <f t="shared" ref="AZ428" si="192">WEEKDAY(A428,2)</f>
        <v>4</v>
      </c>
      <c r="BA428" s="48">
        <v>2314</v>
      </c>
      <c r="BB428" s="49">
        <v>260</v>
      </c>
      <c r="BC428" s="48">
        <v>348</v>
      </c>
      <c r="BD428" s="49">
        <v>16497</v>
      </c>
      <c r="BE428" s="48">
        <v>237</v>
      </c>
      <c r="BF428" s="49">
        <v>8756361</v>
      </c>
      <c r="BG428" s="49">
        <v>176680</v>
      </c>
    </row>
    <row r="429" spans="1:78" x14ac:dyDescent="0.3">
      <c r="A429" s="37">
        <v>44337</v>
      </c>
      <c r="B429" s="38">
        <v>2020</v>
      </c>
      <c r="C429" s="38">
        <v>3</v>
      </c>
      <c r="D429" s="38">
        <v>387426</v>
      </c>
      <c r="E429" s="38">
        <v>56</v>
      </c>
      <c r="F429" s="38">
        <v>11697</v>
      </c>
      <c r="G429" s="48">
        <v>617</v>
      </c>
      <c r="I429" s="39">
        <v>31628</v>
      </c>
      <c r="J429" s="40">
        <v>3</v>
      </c>
      <c r="K429" s="41">
        <v>0</v>
      </c>
      <c r="L429" s="42">
        <v>129623</v>
      </c>
      <c r="M429" s="43">
        <v>84</v>
      </c>
      <c r="N429" s="44">
        <v>14</v>
      </c>
      <c r="O429" s="45">
        <v>159564</v>
      </c>
      <c r="P429" s="46">
        <v>1790</v>
      </c>
      <c r="Q429" s="47">
        <v>246</v>
      </c>
      <c r="R429" s="42">
        <v>61639</v>
      </c>
      <c r="S429" s="43">
        <v>9820</v>
      </c>
      <c r="T429" s="44">
        <v>357</v>
      </c>
      <c r="U429" s="39">
        <v>16720</v>
      </c>
      <c r="V429" s="40">
        <v>1</v>
      </c>
      <c r="W429" s="41">
        <v>0</v>
      </c>
      <c r="X429" s="42">
        <v>68673</v>
      </c>
      <c r="Y429" s="43">
        <v>66</v>
      </c>
      <c r="Z429" s="44">
        <v>9</v>
      </c>
      <c r="AA429" s="45">
        <v>80555</v>
      </c>
      <c r="AB429" s="46">
        <v>1224</v>
      </c>
      <c r="AC429" s="47">
        <v>161</v>
      </c>
      <c r="AD429" s="42">
        <v>29475</v>
      </c>
      <c r="AE429" s="43">
        <v>5479</v>
      </c>
      <c r="AF429" s="44">
        <v>206</v>
      </c>
      <c r="AG429" s="39">
        <v>14907</v>
      </c>
      <c r="AH429" s="40">
        <v>2</v>
      </c>
      <c r="AI429" s="41">
        <v>0</v>
      </c>
      <c r="AJ429" s="42">
        <v>60944</v>
      </c>
      <c r="AK429" s="43">
        <v>18</v>
      </c>
      <c r="AL429" s="44">
        <v>5</v>
      </c>
      <c r="AM429" s="45">
        <v>78994</v>
      </c>
      <c r="AN429" s="46">
        <v>566</v>
      </c>
      <c r="AO429" s="47">
        <v>85</v>
      </c>
      <c r="AP429" s="42">
        <v>32158</v>
      </c>
      <c r="AQ429" s="43">
        <v>4341</v>
      </c>
      <c r="AR429" s="44">
        <v>151</v>
      </c>
      <c r="AS429" s="38">
        <v>4950049</v>
      </c>
      <c r="AT429" s="38">
        <v>4162376</v>
      </c>
      <c r="AU429" s="38">
        <v>2</v>
      </c>
      <c r="AY429" s="38" t="str">
        <f t="shared" ref="AY429" si="193">_xlfn.CONCAT(YEAR(A429),"-W",_xlfn.ISOWEEKNUM(A429))</f>
        <v>2021-W20</v>
      </c>
      <c r="AZ429" s="48">
        <f t="shared" ref="AZ429" si="194">WEEKDAY(A429,2)</f>
        <v>5</v>
      </c>
      <c r="BA429" s="48">
        <v>2327</v>
      </c>
      <c r="BB429" s="49">
        <v>267</v>
      </c>
      <c r="BC429" s="48">
        <v>379</v>
      </c>
      <c r="BD429" s="49">
        <v>17454</v>
      </c>
      <c r="BE429" s="48">
        <v>258</v>
      </c>
      <c r="BF429" s="49">
        <v>9072577</v>
      </c>
      <c r="BG429" s="49">
        <v>185138</v>
      </c>
    </row>
    <row r="430" spans="1:78" x14ac:dyDescent="0.3">
      <c r="A430" s="37">
        <v>44338</v>
      </c>
      <c r="B430" s="38">
        <v>1505</v>
      </c>
      <c r="C430" s="38">
        <v>6</v>
      </c>
      <c r="D430" s="38">
        <v>388929</v>
      </c>
      <c r="E430" s="38">
        <v>37</v>
      </c>
      <c r="F430" s="38">
        <v>11734</v>
      </c>
      <c r="G430" s="48">
        <v>586</v>
      </c>
      <c r="I430" s="39">
        <v>31894</v>
      </c>
      <c r="J430" s="40">
        <v>3</v>
      </c>
      <c r="K430" s="41">
        <v>0</v>
      </c>
      <c r="L430" s="42">
        <v>130171</v>
      </c>
      <c r="M430" s="43">
        <v>86</v>
      </c>
      <c r="N430" s="44">
        <v>12</v>
      </c>
      <c r="O430" s="45">
        <v>160101</v>
      </c>
      <c r="P430" s="46">
        <v>1797</v>
      </c>
      <c r="Q430" s="47">
        <v>233</v>
      </c>
      <c r="R430" s="42">
        <v>61788</v>
      </c>
      <c r="S430" s="43">
        <v>9848</v>
      </c>
      <c r="T430" s="44">
        <v>341</v>
      </c>
      <c r="U430" s="39">
        <v>16849</v>
      </c>
      <c r="V430" s="40">
        <v>1</v>
      </c>
      <c r="W430" s="41">
        <v>0</v>
      </c>
      <c r="X430" s="42">
        <v>68956</v>
      </c>
      <c r="Y430" s="43">
        <v>68</v>
      </c>
      <c r="Z430" s="44">
        <v>7</v>
      </c>
      <c r="AA430" s="45">
        <v>80813</v>
      </c>
      <c r="AB430" s="46">
        <v>1226</v>
      </c>
      <c r="AC430" s="47">
        <v>157</v>
      </c>
      <c r="AD430" s="42">
        <v>29547</v>
      </c>
      <c r="AE430" s="43">
        <v>5488</v>
      </c>
      <c r="AF430" s="44">
        <v>197</v>
      </c>
      <c r="AG430" s="39">
        <v>15043</v>
      </c>
      <c r="AH430" s="40">
        <v>2</v>
      </c>
      <c r="AI430" s="41">
        <v>0</v>
      </c>
      <c r="AJ430" s="42">
        <v>61208</v>
      </c>
      <c r="AK430" s="43">
        <v>18</v>
      </c>
      <c r="AL430" s="44">
        <v>5</v>
      </c>
      <c r="AM430" s="45">
        <v>79271</v>
      </c>
      <c r="AN430" s="46">
        <v>571</v>
      </c>
      <c r="AO430" s="47">
        <v>76</v>
      </c>
      <c r="AP430" s="42">
        <v>32235</v>
      </c>
      <c r="AQ430" s="43">
        <v>4360</v>
      </c>
      <c r="AR430" s="44">
        <v>144</v>
      </c>
      <c r="AS430" s="38">
        <v>4965707</v>
      </c>
      <c r="AT430" s="38">
        <v>4201859</v>
      </c>
      <c r="AU430" s="38">
        <v>1</v>
      </c>
      <c r="AY430" s="38" t="str">
        <f t="shared" ref="AY430" si="195">_xlfn.CONCAT(YEAR(A430),"-W",_xlfn.ISOWEEKNUM(A430))</f>
        <v>2021-W20</v>
      </c>
      <c r="AZ430" s="48">
        <f t="shared" ref="AZ430" si="196">WEEKDAY(A430,2)</f>
        <v>6</v>
      </c>
      <c r="BA430" s="48">
        <v>2342</v>
      </c>
      <c r="BB430" s="49">
        <v>229</v>
      </c>
      <c r="BC430" s="48">
        <v>264</v>
      </c>
      <c r="BD430" s="49">
        <v>19357</v>
      </c>
      <c r="BE430" s="48">
        <v>225</v>
      </c>
      <c r="BF430" s="49">
        <v>9175466</v>
      </c>
      <c r="BG430" s="49">
        <v>193952</v>
      </c>
    </row>
    <row r="431" spans="1:78" ht="12.5" thickBot="1" x14ac:dyDescent="0.35">
      <c r="A431" s="37">
        <v>44339</v>
      </c>
      <c r="B431" s="38">
        <v>877</v>
      </c>
      <c r="C431" s="38">
        <v>6</v>
      </c>
      <c r="D431" s="38">
        <v>389804</v>
      </c>
      <c r="E431" s="38">
        <v>38</v>
      </c>
      <c r="F431" s="38">
        <v>11772</v>
      </c>
      <c r="G431" s="48">
        <v>569</v>
      </c>
      <c r="I431" s="39">
        <v>32040</v>
      </c>
      <c r="J431" s="40">
        <v>3</v>
      </c>
      <c r="K431" s="41">
        <v>0</v>
      </c>
      <c r="L431" s="42">
        <v>130466</v>
      </c>
      <c r="M431" s="43">
        <v>86</v>
      </c>
      <c r="N431" s="44">
        <v>11</v>
      </c>
      <c r="O431" s="45">
        <v>160447</v>
      </c>
      <c r="P431" s="46">
        <v>1805</v>
      </c>
      <c r="Q431" s="47">
        <v>221</v>
      </c>
      <c r="R431" s="42">
        <v>61883</v>
      </c>
      <c r="S431" s="43">
        <v>9878</v>
      </c>
      <c r="T431" s="44">
        <v>337</v>
      </c>
      <c r="U431" s="39">
        <v>16922</v>
      </c>
      <c r="V431" s="40">
        <v>1</v>
      </c>
      <c r="W431" s="41">
        <v>0</v>
      </c>
      <c r="X431" s="42">
        <v>69103</v>
      </c>
      <c r="Y431" s="43">
        <v>68</v>
      </c>
      <c r="Z431" s="44">
        <v>7</v>
      </c>
      <c r="AA431" s="45">
        <v>80989</v>
      </c>
      <c r="AB431" s="46">
        <v>1231</v>
      </c>
      <c r="AC431" s="47">
        <v>149</v>
      </c>
      <c r="AD431" s="42">
        <v>29595</v>
      </c>
      <c r="AE431" s="43">
        <v>5504</v>
      </c>
      <c r="AF431" s="44">
        <v>193</v>
      </c>
      <c r="AG431" s="39">
        <v>15116</v>
      </c>
      <c r="AH431" s="40">
        <v>2</v>
      </c>
      <c r="AI431" s="41">
        <v>0</v>
      </c>
      <c r="AJ431" s="42">
        <v>61356</v>
      </c>
      <c r="AK431" s="43">
        <v>18</v>
      </c>
      <c r="AL431" s="44">
        <v>4</v>
      </c>
      <c r="AM431" s="45">
        <v>79441</v>
      </c>
      <c r="AN431" s="46">
        <v>574</v>
      </c>
      <c r="AO431" s="47">
        <v>72</v>
      </c>
      <c r="AP431" s="42">
        <v>32282</v>
      </c>
      <c r="AQ431" s="43">
        <v>4374</v>
      </c>
      <c r="AR431" s="44">
        <v>144</v>
      </c>
      <c r="AS431" s="38">
        <v>4972207</v>
      </c>
      <c r="AT431" s="38">
        <v>4215435</v>
      </c>
      <c r="AU431" s="38">
        <v>0</v>
      </c>
      <c r="AY431" s="38" t="str">
        <f t="shared" ref="AY431:AY433" si="197">_xlfn.CONCAT(YEAR(A431),"-W",_xlfn.ISOWEEKNUM(A431))</f>
        <v>2021-W20</v>
      </c>
      <c r="AZ431" s="48">
        <f t="shared" ref="AZ431:AZ433" si="198">WEEKDAY(A431,2)</f>
        <v>7</v>
      </c>
      <c r="BA431" s="48">
        <v>2348</v>
      </c>
      <c r="BB431" s="49">
        <v>210</v>
      </c>
      <c r="BC431" s="48">
        <v>131</v>
      </c>
      <c r="BD431" s="49">
        <v>5362</v>
      </c>
      <c r="BE431" s="48">
        <v>111</v>
      </c>
      <c r="BF431" s="49">
        <v>9232882</v>
      </c>
      <c r="BG431" s="49">
        <v>200697</v>
      </c>
      <c r="BI431" s="50">
        <f>(S431-S424)/(F431-F424)</f>
        <v>0.8123249299719888</v>
      </c>
      <c r="BJ431" s="38">
        <f>SUM(E425:E431)*1000000/10718565</f>
        <v>33.306697305096343</v>
      </c>
      <c r="BK431" s="50">
        <f>(D431-D424)/(AS431+AT431-AS424-AT424)</f>
        <v>3.8357338096071343E-2</v>
      </c>
      <c r="BL431" s="97">
        <f>(I431-I424)/(I431+L431+O431+R431-I424-L424-O424-R424)</f>
        <v>0.17748542618559951</v>
      </c>
      <c r="BM431" s="97">
        <f>(L431-L424)/(I431+L431+O431+R431-I424-L424-O424-R424)</f>
        <v>0.34725066960768869</v>
      </c>
      <c r="BN431" s="97">
        <f>(O431-O424)/(I431+L431+O431+R431-I424-L424-O424-R424)</f>
        <v>0.37553174728218058</v>
      </c>
      <c r="BO431" s="97">
        <f>(R431-R424)/(I431+L431+O431+R431-I424-L424-O424-R424)</f>
        <v>9.9732156924531273E-2</v>
      </c>
      <c r="BP431" s="97">
        <f>AVERAGE(K425:K431)/AVERAGE(G425:G431)</f>
        <v>0</v>
      </c>
      <c r="BQ431" s="97">
        <f>AVERAGE(N425:N431)/AVERAGE(G425:G431)</f>
        <v>2.2191400832177528E-2</v>
      </c>
      <c r="BR431" s="97">
        <f>AVERAGE(Q425:Q431)/AVERAGE(G425:G431)</f>
        <v>0.39204808136846969</v>
      </c>
      <c r="BS431" s="97">
        <f>AVERAGE(T425:T431)/AVERAGE(G425:G431)</f>
        <v>0.58576051779935279</v>
      </c>
      <c r="BT431" s="97">
        <f>(J431-J424)/(J431+M431+P431+S431-S424-P424-M424-J424)</f>
        <v>0</v>
      </c>
      <c r="BU431" s="97">
        <f>(M431-M424)/(J431+M431+P431+S431-S424-P424-M424-J424)</f>
        <v>1.4005602240896359E-2</v>
      </c>
      <c r="BV431" s="97">
        <f>(P431-P424)/(J431+M431+P431+S431-S424-P424-M424-J424)</f>
        <v>0.17366946778711484</v>
      </c>
      <c r="BW431" s="97">
        <f>(S431-S424)/(J431+M431+P431+S431-S424-P424-M424-J424)</f>
        <v>0.8123249299719888</v>
      </c>
      <c r="BX431" s="48">
        <f>SUM(BB425:BB431)</f>
        <v>1900</v>
      </c>
      <c r="BY431" s="38">
        <f>F431-F424</f>
        <v>357</v>
      </c>
      <c r="BZ431" s="50">
        <f>BY431/BX424</f>
        <v>0.16279069767441862</v>
      </c>
    </row>
    <row r="432" spans="1:78" x14ac:dyDescent="0.3">
      <c r="A432" s="93">
        <v>44340</v>
      </c>
      <c r="B432" s="62">
        <v>1381</v>
      </c>
      <c r="C432" s="62">
        <v>3</v>
      </c>
      <c r="D432" s="62">
        <v>391181</v>
      </c>
      <c r="E432" s="62">
        <v>50</v>
      </c>
      <c r="F432" s="62">
        <v>11822</v>
      </c>
      <c r="G432" s="65">
        <v>563</v>
      </c>
      <c r="H432" s="99"/>
      <c r="I432" s="63">
        <v>32362</v>
      </c>
      <c r="J432" s="62">
        <v>3</v>
      </c>
      <c r="K432" s="64">
        <v>0</v>
      </c>
      <c r="L432" s="63">
        <v>130897</v>
      </c>
      <c r="M432" s="62">
        <v>86</v>
      </c>
      <c r="N432" s="64">
        <v>10</v>
      </c>
      <c r="O432" s="63">
        <v>160959</v>
      </c>
      <c r="P432" s="62">
        <v>1814</v>
      </c>
      <c r="Q432" s="64">
        <v>223</v>
      </c>
      <c r="R432" s="63">
        <v>61996</v>
      </c>
      <c r="S432" s="62">
        <v>9919</v>
      </c>
      <c r="T432" s="64">
        <v>330</v>
      </c>
      <c r="U432" s="63">
        <v>17110</v>
      </c>
      <c r="V432" s="62">
        <v>1</v>
      </c>
      <c r="W432" s="64">
        <v>0</v>
      </c>
      <c r="X432" s="63">
        <v>69335</v>
      </c>
      <c r="Y432" s="62">
        <v>68</v>
      </c>
      <c r="Z432" s="64">
        <v>6</v>
      </c>
      <c r="AA432" s="63">
        <v>81245</v>
      </c>
      <c r="AB432" s="62">
        <v>1237</v>
      </c>
      <c r="AC432" s="64">
        <v>150</v>
      </c>
      <c r="AD432" s="63">
        <v>29648</v>
      </c>
      <c r="AE432" s="62">
        <v>5524</v>
      </c>
      <c r="AF432" s="64">
        <v>187</v>
      </c>
      <c r="AG432" s="63">
        <v>15250</v>
      </c>
      <c r="AH432" s="62">
        <v>2</v>
      </c>
      <c r="AI432" s="64">
        <v>0</v>
      </c>
      <c r="AJ432" s="63">
        <v>61555</v>
      </c>
      <c r="AK432" s="62">
        <v>18</v>
      </c>
      <c r="AL432" s="64">
        <v>4</v>
      </c>
      <c r="AM432" s="63">
        <v>79697</v>
      </c>
      <c r="AN432" s="62">
        <v>577</v>
      </c>
      <c r="AO432" s="64">
        <v>73</v>
      </c>
      <c r="AP432" s="63">
        <v>32342</v>
      </c>
      <c r="AQ432" s="62">
        <v>4395</v>
      </c>
      <c r="AR432" s="64">
        <v>143</v>
      </c>
      <c r="AS432" s="62">
        <v>4977160</v>
      </c>
      <c r="AT432" s="62">
        <v>4231657</v>
      </c>
      <c r="AU432" s="62">
        <v>1</v>
      </c>
      <c r="AV432" s="62"/>
      <c r="AW432" s="62"/>
      <c r="AX432" s="62"/>
      <c r="AY432" s="62" t="str">
        <f t="shared" si="197"/>
        <v>2021-W21</v>
      </c>
      <c r="AZ432" s="65">
        <f t="shared" si="198"/>
        <v>1</v>
      </c>
      <c r="BA432" s="65">
        <v>2353</v>
      </c>
      <c r="BB432" s="99">
        <v>194</v>
      </c>
      <c r="BC432" s="65">
        <v>266</v>
      </c>
      <c r="BD432" s="65">
        <v>8365</v>
      </c>
      <c r="BE432" s="65">
        <v>131</v>
      </c>
      <c r="BF432" s="99">
        <v>9405203</v>
      </c>
      <c r="BG432" s="99">
        <v>203251</v>
      </c>
      <c r="BH432" s="65"/>
      <c r="BI432" s="65"/>
      <c r="BJ432" s="65"/>
      <c r="BK432" s="65"/>
      <c r="BL432" s="65"/>
      <c r="BM432" s="65"/>
      <c r="BN432" s="65"/>
      <c r="BO432" s="65"/>
    </row>
    <row r="433" spans="1:78" x14ac:dyDescent="0.3">
      <c r="A433" s="37">
        <v>44341</v>
      </c>
      <c r="B433" s="38">
        <v>2433</v>
      </c>
      <c r="C433" s="38">
        <v>3</v>
      </c>
      <c r="D433" s="38">
        <v>393583</v>
      </c>
      <c r="E433" s="38">
        <v>50</v>
      </c>
      <c r="F433" s="38">
        <v>11872</v>
      </c>
      <c r="G433" s="48">
        <v>556</v>
      </c>
      <c r="I433" s="39">
        <v>32856</v>
      </c>
      <c r="J433" s="40">
        <v>3</v>
      </c>
      <c r="K433" s="41">
        <v>1</v>
      </c>
      <c r="L433" s="42">
        <v>131755</v>
      </c>
      <c r="M433" s="43">
        <v>86</v>
      </c>
      <c r="N433" s="44">
        <v>9</v>
      </c>
      <c r="O433" s="45">
        <v>161814</v>
      </c>
      <c r="P433" s="46">
        <v>1827</v>
      </c>
      <c r="Q433" s="47">
        <v>217</v>
      </c>
      <c r="R433" s="42">
        <v>62185</v>
      </c>
      <c r="S433" s="43">
        <v>9956</v>
      </c>
      <c r="T433" s="44">
        <v>329</v>
      </c>
      <c r="U433" s="39">
        <v>17385</v>
      </c>
      <c r="V433" s="40">
        <v>1</v>
      </c>
      <c r="W433" s="41">
        <v>0</v>
      </c>
      <c r="X433" s="42">
        <v>69776</v>
      </c>
      <c r="Y433" s="43">
        <v>68</v>
      </c>
      <c r="Z433" s="44">
        <v>6</v>
      </c>
      <c r="AA433" s="45">
        <v>81679</v>
      </c>
      <c r="AB433" s="46">
        <v>1246</v>
      </c>
      <c r="AC433" s="47">
        <v>145</v>
      </c>
      <c r="AD433" s="42">
        <v>29731</v>
      </c>
      <c r="AE433" s="43">
        <v>5543</v>
      </c>
      <c r="AF433" s="44">
        <v>191</v>
      </c>
      <c r="AG433" s="39">
        <v>15469</v>
      </c>
      <c r="AH433" s="40">
        <v>2</v>
      </c>
      <c r="AI433" s="41">
        <v>1</v>
      </c>
      <c r="AJ433" s="42">
        <v>61973</v>
      </c>
      <c r="AK433" s="43">
        <v>18</v>
      </c>
      <c r="AL433" s="44">
        <v>3</v>
      </c>
      <c r="AM433" s="45">
        <v>80119</v>
      </c>
      <c r="AN433" s="46">
        <v>581</v>
      </c>
      <c r="AO433" s="47">
        <v>72</v>
      </c>
      <c r="AP433" s="42">
        <v>32448</v>
      </c>
      <c r="AQ433" s="43">
        <v>4413</v>
      </c>
      <c r="AR433" s="44">
        <v>138</v>
      </c>
      <c r="AS433" s="38">
        <v>4998921</v>
      </c>
      <c r="AT433" s="38">
        <v>4279998</v>
      </c>
      <c r="AU433" s="38">
        <v>0</v>
      </c>
      <c r="AY433" s="38" t="str">
        <f t="shared" si="197"/>
        <v>2021-W21</v>
      </c>
      <c r="AZ433" s="48">
        <f t="shared" si="198"/>
        <v>2</v>
      </c>
      <c r="BA433" s="48">
        <v>2368</v>
      </c>
      <c r="BB433" s="49">
        <v>250</v>
      </c>
      <c r="BC433" s="48">
        <v>402</v>
      </c>
      <c r="BD433" s="49">
        <v>18855</v>
      </c>
      <c r="BE433" s="48">
        <v>367</v>
      </c>
      <c r="BF433" s="49">
        <v>9911974</v>
      </c>
      <c r="BG433" s="49">
        <v>211981</v>
      </c>
    </row>
    <row r="434" spans="1:78" x14ac:dyDescent="0.3">
      <c r="A434" s="37">
        <v>44342</v>
      </c>
      <c r="B434" s="38">
        <v>1517</v>
      </c>
      <c r="C434" s="38">
        <v>0</v>
      </c>
      <c r="D434" s="38">
        <v>395094</v>
      </c>
      <c r="E434" s="38">
        <v>44</v>
      </c>
      <c r="F434" s="38">
        <v>11916</v>
      </c>
      <c r="G434" s="48">
        <v>547</v>
      </c>
      <c r="I434" s="39">
        <v>33097</v>
      </c>
      <c r="J434" s="40">
        <v>3</v>
      </c>
      <c r="K434" s="41">
        <v>1</v>
      </c>
      <c r="L434" s="42">
        <v>132303</v>
      </c>
      <c r="M434" s="43">
        <v>86</v>
      </c>
      <c r="N434" s="44">
        <v>8</v>
      </c>
      <c r="O434" s="45">
        <v>162397</v>
      </c>
      <c r="P434" s="46">
        <v>1837</v>
      </c>
      <c r="Q434" s="47">
        <v>213</v>
      </c>
      <c r="R434" s="42">
        <v>62332</v>
      </c>
      <c r="S434" s="43">
        <v>9990</v>
      </c>
      <c r="T434" s="44">
        <v>325</v>
      </c>
      <c r="U434" s="39">
        <v>17511</v>
      </c>
      <c r="V434" s="40">
        <v>1</v>
      </c>
      <c r="W434" s="41">
        <v>1</v>
      </c>
      <c r="X434" s="42">
        <v>70051</v>
      </c>
      <c r="Y434" s="43">
        <v>68</v>
      </c>
      <c r="Z434" s="44">
        <v>6</v>
      </c>
      <c r="AA434" s="45">
        <v>81953</v>
      </c>
      <c r="AB434" s="46">
        <v>1252</v>
      </c>
      <c r="AC434" s="47">
        <v>146</v>
      </c>
      <c r="AD434" s="42">
        <v>29800</v>
      </c>
      <c r="AE434" s="43">
        <v>5559</v>
      </c>
      <c r="AF434" s="44">
        <v>186</v>
      </c>
      <c r="AG434" s="39">
        <v>15584</v>
      </c>
      <c r="AH434" s="40">
        <v>2</v>
      </c>
      <c r="AI434" s="41">
        <v>0</v>
      </c>
      <c r="AJ434" s="42">
        <v>62246</v>
      </c>
      <c r="AK434" s="43">
        <v>18</v>
      </c>
      <c r="AL434" s="44">
        <v>2</v>
      </c>
      <c r="AM434" s="45">
        <v>80428</v>
      </c>
      <c r="AN434" s="46">
        <v>585</v>
      </c>
      <c r="AO434" s="47">
        <v>67</v>
      </c>
      <c r="AP434" s="42">
        <v>32526</v>
      </c>
      <c r="AQ434" s="43">
        <v>4431</v>
      </c>
      <c r="AR434" s="44">
        <v>139</v>
      </c>
      <c r="AS434" s="38">
        <v>5014790</v>
      </c>
      <c r="AT434" s="38">
        <v>4315121</v>
      </c>
      <c r="AU434" s="38">
        <v>0</v>
      </c>
      <c r="AY434" s="38" t="str">
        <f t="shared" ref="AY434" si="199">_xlfn.CONCAT(YEAR(A434),"-W",_xlfn.ISOWEEKNUM(A434))</f>
        <v>2021-W21</v>
      </c>
      <c r="AZ434" s="48">
        <f t="shared" ref="AZ434" si="200">WEEKDAY(A434,2)</f>
        <v>3</v>
      </c>
      <c r="BA434" s="48">
        <v>2391</v>
      </c>
      <c r="BB434" s="49">
        <v>206</v>
      </c>
      <c r="BC434" s="48">
        <v>303</v>
      </c>
      <c r="BD434" s="49">
        <v>14338</v>
      </c>
      <c r="BE434" s="48">
        <v>239</v>
      </c>
      <c r="BF434" s="49">
        <v>11691177</v>
      </c>
      <c r="BG434" s="49">
        <v>222122</v>
      </c>
      <c r="BH434" s="48">
        <v>23433</v>
      </c>
    </row>
    <row r="435" spans="1:78" x14ac:dyDescent="0.3">
      <c r="A435" s="37">
        <v>44343</v>
      </c>
      <c r="B435" s="38">
        <v>1905</v>
      </c>
      <c r="C435" s="38">
        <v>3</v>
      </c>
      <c r="D435" s="38">
        <v>396970</v>
      </c>
      <c r="E435" s="38">
        <v>39</v>
      </c>
      <c r="F435" s="38">
        <v>11955</v>
      </c>
      <c r="G435" s="48">
        <v>540</v>
      </c>
      <c r="I435" s="39">
        <v>33436</v>
      </c>
      <c r="J435" s="40">
        <v>3</v>
      </c>
      <c r="K435" s="41">
        <v>1</v>
      </c>
      <c r="L435" s="42">
        <v>133012</v>
      </c>
      <c r="M435" s="43">
        <v>86</v>
      </c>
      <c r="N435" s="44">
        <v>10</v>
      </c>
      <c r="O435" s="45">
        <v>163076</v>
      </c>
      <c r="P435" s="46">
        <v>1847</v>
      </c>
      <c r="Q435" s="47">
        <v>208</v>
      </c>
      <c r="R435" s="42">
        <v>62479</v>
      </c>
      <c r="S435" s="43">
        <v>10019</v>
      </c>
      <c r="T435" s="44">
        <v>321</v>
      </c>
      <c r="U435" s="39">
        <v>17688</v>
      </c>
      <c r="V435" s="40">
        <v>1</v>
      </c>
      <c r="W435" s="41">
        <v>1</v>
      </c>
      <c r="X435" s="42">
        <v>70408</v>
      </c>
      <c r="Y435" s="43">
        <v>68</v>
      </c>
      <c r="Z435" s="44">
        <v>8</v>
      </c>
      <c r="AA435" s="45">
        <v>82312</v>
      </c>
      <c r="AB435" s="46">
        <v>1260</v>
      </c>
      <c r="AC435" s="47">
        <v>141</v>
      </c>
      <c r="AD435" s="42">
        <v>29868</v>
      </c>
      <c r="AE435" s="43">
        <v>5578</v>
      </c>
      <c r="AF435" s="44">
        <v>184</v>
      </c>
      <c r="AG435" s="39">
        <v>15746</v>
      </c>
      <c r="AH435" s="40">
        <v>2</v>
      </c>
      <c r="AI435" s="41">
        <v>0</v>
      </c>
      <c r="AJ435" s="42">
        <v>62598</v>
      </c>
      <c r="AK435" s="43">
        <v>18</v>
      </c>
      <c r="AL435" s="44">
        <v>2</v>
      </c>
      <c r="AM435" s="45">
        <v>80748</v>
      </c>
      <c r="AN435" s="46">
        <v>587</v>
      </c>
      <c r="AO435" s="47">
        <v>67</v>
      </c>
      <c r="AP435" s="42">
        <v>32605</v>
      </c>
      <c r="AQ435" s="43">
        <v>4441</v>
      </c>
      <c r="AR435" s="44">
        <v>137</v>
      </c>
      <c r="AS435" s="38">
        <v>5029262</v>
      </c>
      <c r="AT435" s="38">
        <v>4349086</v>
      </c>
      <c r="AU435" s="38">
        <v>0</v>
      </c>
      <c r="AY435" s="38" t="str">
        <f t="shared" ref="AY435" si="201">_xlfn.CONCAT(YEAR(A435),"-W",_xlfn.ISOWEEKNUM(A435))</f>
        <v>2021-W21</v>
      </c>
      <c r="AZ435" s="48">
        <f t="shared" ref="AZ435" si="202">WEEKDAY(A435,2)</f>
        <v>4</v>
      </c>
      <c r="BA435" s="48">
        <v>2401</v>
      </c>
      <c r="BB435" s="49">
        <v>231</v>
      </c>
      <c r="BC435" s="48">
        <v>256</v>
      </c>
      <c r="BD435" s="49">
        <v>14434</v>
      </c>
      <c r="BE435" s="48">
        <v>228</v>
      </c>
      <c r="BF435" s="49">
        <v>11925156</v>
      </c>
      <c r="BG435" s="49">
        <v>230556</v>
      </c>
    </row>
    <row r="436" spans="1:78" x14ac:dyDescent="0.3">
      <c r="A436" s="37">
        <v>44344</v>
      </c>
      <c r="B436" s="38">
        <v>1585</v>
      </c>
      <c r="C436" s="38">
        <v>6</v>
      </c>
      <c r="D436" s="38">
        <v>398898</v>
      </c>
      <c r="E436" s="38">
        <v>40</v>
      </c>
      <c r="F436" s="38">
        <v>11995</v>
      </c>
      <c r="G436" s="48">
        <v>521</v>
      </c>
      <c r="I436" s="39">
        <v>33739</v>
      </c>
      <c r="J436" s="40">
        <v>3</v>
      </c>
      <c r="K436" s="41">
        <v>1</v>
      </c>
      <c r="L436" s="42">
        <v>133747</v>
      </c>
      <c r="M436" s="43">
        <v>86</v>
      </c>
      <c r="N436" s="44">
        <v>8</v>
      </c>
      <c r="O436" s="45">
        <v>163789</v>
      </c>
      <c r="P436" s="46">
        <v>1852</v>
      </c>
      <c r="Q436" s="47">
        <v>207</v>
      </c>
      <c r="R436" s="42">
        <v>62639</v>
      </c>
      <c r="S436" s="43">
        <v>10054</v>
      </c>
      <c r="T436" s="44">
        <v>305</v>
      </c>
      <c r="U436" s="39">
        <v>17865</v>
      </c>
      <c r="V436" s="40">
        <v>1</v>
      </c>
      <c r="W436" s="41">
        <v>1</v>
      </c>
      <c r="X436" s="42">
        <v>70816</v>
      </c>
      <c r="Y436" s="43">
        <v>68</v>
      </c>
      <c r="Z436" s="44">
        <v>6</v>
      </c>
      <c r="AA436" s="45">
        <v>82714</v>
      </c>
      <c r="AB436" s="46">
        <v>1264</v>
      </c>
      <c r="AC436" s="47">
        <v>138</v>
      </c>
      <c r="AD436" s="42">
        <v>29946</v>
      </c>
      <c r="AE436" s="43">
        <v>5597</v>
      </c>
      <c r="AF436" s="44">
        <v>175</v>
      </c>
      <c r="AG436" s="39">
        <v>15872</v>
      </c>
      <c r="AH436" s="40">
        <v>2</v>
      </c>
      <c r="AI436" s="41">
        <v>0</v>
      </c>
      <c r="AJ436" s="42">
        <v>62925</v>
      </c>
      <c r="AK436" s="43">
        <v>18</v>
      </c>
      <c r="AL436" s="44">
        <v>2</v>
      </c>
      <c r="AM436" s="45">
        <v>81059</v>
      </c>
      <c r="AN436" s="46">
        <v>588</v>
      </c>
      <c r="AO436" s="47">
        <v>69</v>
      </c>
      <c r="AP436" s="42">
        <v>32687</v>
      </c>
      <c r="AQ436" s="43">
        <v>4457</v>
      </c>
      <c r="AR436" s="44">
        <v>130</v>
      </c>
      <c r="AS436" s="38">
        <v>5043871</v>
      </c>
      <c r="AT436" s="38">
        <v>4383466</v>
      </c>
      <c r="AU436" s="38">
        <v>3</v>
      </c>
      <c r="AY436" s="38" t="str">
        <f t="shared" ref="AY436" si="203">_xlfn.CONCAT(YEAR(A436),"-W",_xlfn.ISOWEEKNUM(A436))</f>
        <v>2021-W21</v>
      </c>
      <c r="AZ436" s="48">
        <f t="shared" ref="AZ436" si="204">WEEKDAY(A436,2)</f>
        <v>5</v>
      </c>
      <c r="BA436" s="48">
        <v>2411</v>
      </c>
      <c r="BB436" s="49">
        <v>203</v>
      </c>
      <c r="BC436" s="48">
        <v>301</v>
      </c>
      <c r="BD436" s="49">
        <v>13647</v>
      </c>
      <c r="BE436" s="48">
        <v>238</v>
      </c>
      <c r="BF436" s="49">
        <v>12266667</v>
      </c>
      <c r="BG436" s="49">
        <v>243003</v>
      </c>
    </row>
    <row r="437" spans="1:78" x14ac:dyDescent="0.3">
      <c r="A437" s="37">
        <v>44345</v>
      </c>
      <c r="B437" s="38">
        <v>1497</v>
      </c>
      <c r="C437" s="38">
        <v>1</v>
      </c>
      <c r="D437" s="38">
        <v>400395</v>
      </c>
      <c r="E437" s="38">
        <v>29</v>
      </c>
      <c r="F437" s="38">
        <v>12024</v>
      </c>
      <c r="G437" s="48">
        <v>510</v>
      </c>
      <c r="I437" s="39">
        <v>34017</v>
      </c>
      <c r="J437" s="40">
        <v>3</v>
      </c>
      <c r="K437" s="41">
        <v>0</v>
      </c>
      <c r="L437" s="42">
        <v>134311</v>
      </c>
      <c r="M437" s="43">
        <v>86</v>
      </c>
      <c r="N437" s="44">
        <v>11</v>
      </c>
      <c r="O437" s="45">
        <v>164322</v>
      </c>
      <c r="P437" s="46">
        <v>1856</v>
      </c>
      <c r="Q437" s="47">
        <v>199</v>
      </c>
      <c r="R437" s="42">
        <v>62762</v>
      </c>
      <c r="S437" s="43">
        <v>10079</v>
      </c>
      <c r="T437" s="44">
        <v>300</v>
      </c>
      <c r="U437" s="39">
        <v>18022</v>
      </c>
      <c r="V437" s="40">
        <v>1</v>
      </c>
      <c r="W437" s="41">
        <v>0</v>
      </c>
      <c r="X437" s="42">
        <v>71110</v>
      </c>
      <c r="Y437" s="43">
        <v>68</v>
      </c>
      <c r="Z437" s="44">
        <v>7</v>
      </c>
      <c r="AA437" s="45">
        <v>82983</v>
      </c>
      <c r="AB437" s="46">
        <v>1267</v>
      </c>
      <c r="AC437" s="47">
        <v>129</v>
      </c>
      <c r="AD437" s="42">
        <v>30001</v>
      </c>
      <c r="AE437" s="43">
        <v>5609</v>
      </c>
      <c r="AF437" s="44">
        <v>174</v>
      </c>
      <c r="AG437" s="39">
        <v>15993</v>
      </c>
      <c r="AH437" s="40">
        <v>2</v>
      </c>
      <c r="AI437" s="41">
        <v>0</v>
      </c>
      <c r="AJ437" s="42">
        <v>63195</v>
      </c>
      <c r="AK437" s="43">
        <v>18</v>
      </c>
      <c r="AL437" s="44">
        <v>4</v>
      </c>
      <c r="AM437" s="45">
        <v>81323</v>
      </c>
      <c r="AN437" s="46">
        <v>589</v>
      </c>
      <c r="AO437" s="47">
        <v>70</v>
      </c>
      <c r="AP437" s="42">
        <v>32755</v>
      </c>
      <c r="AQ437" s="43">
        <v>4470</v>
      </c>
      <c r="AR437" s="44">
        <v>126</v>
      </c>
      <c r="AS437" s="38">
        <v>5058295</v>
      </c>
      <c r="AT437" s="38">
        <v>4419509</v>
      </c>
      <c r="AU437" s="38">
        <v>2</v>
      </c>
      <c r="AY437" s="38" t="str">
        <f t="shared" ref="AY437" si="205">_xlfn.CONCAT(YEAR(A437),"-W",_xlfn.ISOWEEKNUM(A437))</f>
        <v>2021-W21</v>
      </c>
      <c r="AZ437" s="48">
        <f t="shared" ref="AZ437" si="206">WEEKDAY(A437,2)</f>
        <v>6</v>
      </c>
      <c r="BA437" s="48">
        <v>2417</v>
      </c>
      <c r="BB437" s="49">
        <v>198</v>
      </c>
      <c r="BC437" s="48">
        <v>215</v>
      </c>
      <c r="BD437" s="49">
        <v>17510</v>
      </c>
      <c r="BE437" s="48">
        <v>237</v>
      </c>
      <c r="BF437" s="49">
        <v>12454713</v>
      </c>
      <c r="BG437" s="49">
        <v>251357</v>
      </c>
    </row>
    <row r="438" spans="1:78" ht="12.5" thickBot="1" x14ac:dyDescent="0.35">
      <c r="A438" s="37">
        <v>44346</v>
      </c>
      <c r="B438" s="38">
        <v>907</v>
      </c>
      <c r="C438" s="38">
        <v>5</v>
      </c>
      <c r="D438" s="38">
        <v>401301</v>
      </c>
      <c r="E438" s="38">
        <v>30</v>
      </c>
      <c r="F438" s="38">
        <v>12054</v>
      </c>
      <c r="G438" s="48">
        <v>497</v>
      </c>
      <c r="I438" s="39">
        <v>34175</v>
      </c>
      <c r="J438" s="40">
        <v>3</v>
      </c>
      <c r="K438" s="41">
        <v>0</v>
      </c>
      <c r="L438" s="42">
        <v>134653</v>
      </c>
      <c r="M438" s="43">
        <v>86</v>
      </c>
      <c r="N438" s="44">
        <v>10</v>
      </c>
      <c r="O438" s="45">
        <v>164646</v>
      </c>
      <c r="P438" s="46">
        <v>1864</v>
      </c>
      <c r="Q438" s="47">
        <v>194</v>
      </c>
      <c r="R438" s="42">
        <v>62845</v>
      </c>
      <c r="S438" s="43">
        <v>10101</v>
      </c>
      <c r="T438" s="44">
        <v>293</v>
      </c>
      <c r="U438" s="39">
        <v>18116</v>
      </c>
      <c r="V438" s="40">
        <v>1</v>
      </c>
      <c r="W438" s="41">
        <v>0</v>
      </c>
      <c r="X438" s="42">
        <v>71294</v>
      </c>
      <c r="Y438" s="43">
        <v>68</v>
      </c>
      <c r="Z438" s="44">
        <v>6</v>
      </c>
      <c r="AA438" s="45">
        <v>83143</v>
      </c>
      <c r="AB438" s="46">
        <v>1272</v>
      </c>
      <c r="AC438" s="47">
        <v>125</v>
      </c>
      <c r="AD438" s="42">
        <v>30039</v>
      </c>
      <c r="AE438" s="43">
        <v>5624</v>
      </c>
      <c r="AF438" s="44">
        <v>167</v>
      </c>
      <c r="AG438" s="39">
        <v>16057</v>
      </c>
      <c r="AH438" s="40">
        <v>2</v>
      </c>
      <c r="AI438" s="41">
        <v>0</v>
      </c>
      <c r="AJ438" s="42">
        <v>63353</v>
      </c>
      <c r="AK438" s="43">
        <v>18</v>
      </c>
      <c r="AL438" s="44">
        <v>4</v>
      </c>
      <c r="AM438" s="45">
        <v>81487</v>
      </c>
      <c r="AN438" s="46">
        <v>592</v>
      </c>
      <c r="AO438" s="47">
        <v>69</v>
      </c>
      <c r="AP438" s="42">
        <v>32800</v>
      </c>
      <c r="AQ438" s="43">
        <v>4477</v>
      </c>
      <c r="AR438" s="44">
        <v>126</v>
      </c>
      <c r="AS438" s="38">
        <v>5064613</v>
      </c>
      <c r="AT438" s="38">
        <v>4432966</v>
      </c>
      <c r="AU438" s="38">
        <v>2</v>
      </c>
      <c r="AY438" s="38" t="str">
        <f t="shared" ref="AY438:AY440" si="207">_xlfn.CONCAT(YEAR(A438),"-W",_xlfn.ISOWEEKNUM(A438))</f>
        <v>2021-W21</v>
      </c>
      <c r="AZ438" s="48">
        <f t="shared" ref="AZ438:AZ440" si="208">WEEKDAY(A438,2)</f>
        <v>7</v>
      </c>
      <c r="BA438" s="48">
        <v>2420</v>
      </c>
      <c r="BB438" s="49">
        <v>151</v>
      </c>
      <c r="BC438" s="48">
        <v>82</v>
      </c>
      <c r="BD438" s="49">
        <v>4830</v>
      </c>
      <c r="BE438" s="48">
        <v>66</v>
      </c>
      <c r="BF438" s="49">
        <v>12515855</v>
      </c>
      <c r="BG438" s="49">
        <v>260566</v>
      </c>
      <c r="BI438" s="50">
        <f>(S438-S431)/(F438-F431)</f>
        <v>0.79078014184397161</v>
      </c>
      <c r="BJ438" s="38">
        <f>SUM(E432:E438)*1000000/10718565</f>
        <v>26.309491988899634</v>
      </c>
      <c r="BK438" s="50">
        <f>(D438-D431)/(AS438+AT438-AS431-AT431)</f>
        <v>3.7094635361379892E-2</v>
      </c>
      <c r="BL438" s="97">
        <f>(I438-I431)/(I438+L438+O438+R438-I431-L431-O431-R431)</f>
        <v>0.18592702255508142</v>
      </c>
      <c r="BM438" s="97">
        <f>(L438-L431)/(I438+L438+O438+R438-I431-L431-O431-R431)</f>
        <v>0.3646259688234782</v>
      </c>
      <c r="BN438" s="97">
        <f>(O438-O431)/(I438+L438+O438+R438-I431-L431-O431-R431)</f>
        <v>0.36567099190107116</v>
      </c>
      <c r="BO438" s="97">
        <f>(R438-R431)/(I438+L438+O438+R438-I431-L431-O431-R431)</f>
        <v>8.3776016720369245E-2</v>
      </c>
      <c r="BP438" s="97">
        <f>AVERAGE(K432:K438)/AVERAGE(G432:G438)</f>
        <v>1.0712372790573112E-3</v>
      </c>
      <c r="BQ438" s="97">
        <f>AVERAGE(N432:N438)/AVERAGE(G432:G438)</f>
        <v>1.7675415104445636E-2</v>
      </c>
      <c r="BR438" s="97">
        <f>AVERAGE(Q432:Q438)/AVERAGE(G432:G438)</f>
        <v>0.39126941617568289</v>
      </c>
      <c r="BS438" s="97">
        <f>AVERAGE(T432:T438)/AVERAGE(G432:G438)</f>
        <v>0.58998393144081418</v>
      </c>
      <c r="BT438" s="97">
        <f>(J438-J431)/(J438+M438+P438+S438-S431-P431-M431-J431)</f>
        <v>0</v>
      </c>
      <c r="BU438" s="97">
        <f>(M438-M431)/(J438+M438+P438+S438-S431-P431-M431-J431)</f>
        <v>0</v>
      </c>
      <c r="BV438" s="97">
        <f>(P438-P431)/(J438+M438+P438+S438-S431-P431-M431-J431)</f>
        <v>0.20921985815602837</v>
      </c>
      <c r="BW438" s="97">
        <f>(S438-S431)/(J438+M438+P438+S438-S431-P431-M431-J431)</f>
        <v>0.79078014184397161</v>
      </c>
      <c r="BX438" s="48">
        <f>SUM(BB432:BB438)</f>
        <v>1433</v>
      </c>
      <c r="BY438" s="38">
        <f>F438-F431</f>
        <v>282</v>
      </c>
      <c r="BZ438" s="50">
        <f>BY438/BX431</f>
        <v>0.14842105263157895</v>
      </c>
    </row>
    <row r="439" spans="1:78" x14ac:dyDescent="0.3">
      <c r="A439" s="93">
        <v>44347</v>
      </c>
      <c r="B439" s="62">
        <v>1007</v>
      </c>
      <c r="C439" s="62">
        <v>1</v>
      </c>
      <c r="D439" s="62">
        <v>402306</v>
      </c>
      <c r="E439" s="62">
        <v>41</v>
      </c>
      <c r="F439" s="62">
        <v>12095</v>
      </c>
      <c r="G439" s="65">
        <v>481</v>
      </c>
      <c r="H439" s="99"/>
      <c r="I439" s="63">
        <v>34432</v>
      </c>
      <c r="J439" s="62">
        <v>3</v>
      </c>
      <c r="K439" s="64">
        <v>0</v>
      </c>
      <c r="L439" s="63">
        <v>134986</v>
      </c>
      <c r="M439" s="62">
        <v>86</v>
      </c>
      <c r="N439" s="64">
        <v>11</v>
      </c>
      <c r="O439" s="63">
        <v>164986</v>
      </c>
      <c r="P439" s="62">
        <v>1871</v>
      </c>
      <c r="Q439" s="64">
        <v>184</v>
      </c>
      <c r="R439" s="63">
        <v>62920</v>
      </c>
      <c r="S439" s="62">
        <v>10135</v>
      </c>
      <c r="T439" s="64">
        <v>286</v>
      </c>
      <c r="U439" s="63">
        <v>18250</v>
      </c>
      <c r="V439" s="62">
        <v>1</v>
      </c>
      <c r="W439" s="64">
        <v>0</v>
      </c>
      <c r="X439" s="63">
        <v>71462</v>
      </c>
      <c r="Y439" s="62">
        <v>68</v>
      </c>
      <c r="Z439" s="64">
        <v>6</v>
      </c>
      <c r="AA439" s="63">
        <v>83309</v>
      </c>
      <c r="AB439" s="62">
        <v>1279</v>
      </c>
      <c r="AC439" s="64">
        <v>119</v>
      </c>
      <c r="AD439" s="63">
        <v>30077</v>
      </c>
      <c r="AE439" s="62">
        <v>5643</v>
      </c>
      <c r="AF439" s="64">
        <v>164</v>
      </c>
      <c r="AG439" s="63">
        <v>16180</v>
      </c>
      <c r="AH439" s="62">
        <v>2</v>
      </c>
      <c r="AI439" s="64">
        <v>0</v>
      </c>
      <c r="AJ439" s="63">
        <v>63518</v>
      </c>
      <c r="AK439" s="62">
        <v>18</v>
      </c>
      <c r="AL439" s="64">
        <v>5</v>
      </c>
      <c r="AM439" s="63">
        <v>81661</v>
      </c>
      <c r="AN439" s="62">
        <v>592</v>
      </c>
      <c r="AO439" s="64">
        <v>65</v>
      </c>
      <c r="AP439" s="63">
        <v>32837</v>
      </c>
      <c r="AQ439" s="62">
        <v>4492</v>
      </c>
      <c r="AR439" s="64">
        <v>122</v>
      </c>
      <c r="AS439" s="62">
        <v>5069902</v>
      </c>
      <c r="AT439" s="62">
        <v>4450663</v>
      </c>
      <c r="AU439" s="62">
        <v>0</v>
      </c>
      <c r="AV439" s="62"/>
      <c r="AW439" s="62"/>
      <c r="AX439" s="62"/>
      <c r="AY439" s="62" t="str">
        <f t="shared" si="207"/>
        <v>2021-W22</v>
      </c>
      <c r="AZ439" s="65">
        <f t="shared" si="208"/>
        <v>1</v>
      </c>
      <c r="BA439" s="65">
        <v>2429</v>
      </c>
      <c r="BB439" s="99">
        <v>173</v>
      </c>
      <c r="BC439" s="65">
        <v>218</v>
      </c>
      <c r="BD439" s="65">
        <v>8571</v>
      </c>
      <c r="BE439" s="65">
        <v>127</v>
      </c>
      <c r="BF439" s="99">
        <v>12883917</v>
      </c>
      <c r="BG439" s="99">
        <v>265218</v>
      </c>
      <c r="BH439" s="65"/>
      <c r="BI439" s="65"/>
      <c r="BJ439" s="65"/>
      <c r="BK439" s="65"/>
      <c r="BL439" s="65"/>
      <c r="BM439" s="65"/>
      <c r="BN439" s="65"/>
      <c r="BO439" s="65"/>
    </row>
    <row r="440" spans="1:78" x14ac:dyDescent="0.3">
      <c r="A440" s="37">
        <v>44348</v>
      </c>
      <c r="B440" s="38">
        <v>1886</v>
      </c>
      <c r="C440" s="38">
        <v>5</v>
      </c>
      <c r="D440" s="38">
        <v>404163</v>
      </c>
      <c r="E440" s="38">
        <v>27</v>
      </c>
      <c r="F440" s="38">
        <v>12122</v>
      </c>
      <c r="G440" s="48">
        <v>482</v>
      </c>
      <c r="I440" s="39">
        <v>34784</v>
      </c>
      <c r="J440" s="40">
        <v>3</v>
      </c>
      <c r="K440" s="41">
        <v>0</v>
      </c>
      <c r="L440" s="42">
        <v>135653</v>
      </c>
      <c r="M440" s="43">
        <v>86</v>
      </c>
      <c r="N440" s="44">
        <v>9</v>
      </c>
      <c r="O440" s="45">
        <v>165691</v>
      </c>
      <c r="P440" s="46">
        <v>1876</v>
      </c>
      <c r="Q440" s="47">
        <v>183</v>
      </c>
      <c r="R440" s="42">
        <v>63051</v>
      </c>
      <c r="S440" s="43">
        <v>10157</v>
      </c>
      <c r="T440" s="44">
        <v>290</v>
      </c>
      <c r="U440" s="39">
        <v>18440</v>
      </c>
      <c r="V440" s="40">
        <v>1</v>
      </c>
      <c r="W440" s="41">
        <v>0</v>
      </c>
      <c r="X440" s="42">
        <v>71805</v>
      </c>
      <c r="Y440" s="43">
        <v>68</v>
      </c>
      <c r="Z440" s="44">
        <v>4</v>
      </c>
      <c r="AA440" s="45">
        <v>83640</v>
      </c>
      <c r="AB440" s="46">
        <v>1283</v>
      </c>
      <c r="AC440" s="47">
        <v>117</v>
      </c>
      <c r="AD440" s="42">
        <v>30131</v>
      </c>
      <c r="AE440" s="43">
        <v>5653</v>
      </c>
      <c r="AF440" s="44">
        <v>169</v>
      </c>
      <c r="AG440" s="39">
        <v>16342</v>
      </c>
      <c r="AH440" s="40">
        <v>2</v>
      </c>
      <c r="AI440" s="41">
        <v>0</v>
      </c>
      <c r="AJ440" s="42">
        <v>63842</v>
      </c>
      <c r="AK440" s="43">
        <v>18</v>
      </c>
      <c r="AL440" s="44">
        <v>5</v>
      </c>
      <c r="AM440" s="45">
        <v>82035</v>
      </c>
      <c r="AN440" s="46">
        <v>593</v>
      </c>
      <c r="AO440" s="47">
        <v>66</v>
      </c>
      <c r="AP440" s="42">
        <v>32914</v>
      </c>
      <c r="AQ440" s="43">
        <v>4504</v>
      </c>
      <c r="AR440" s="44">
        <v>121</v>
      </c>
      <c r="AS440" s="38">
        <v>5089439</v>
      </c>
      <c r="AT440" s="38">
        <v>4492770</v>
      </c>
      <c r="AU440" s="38">
        <v>2</v>
      </c>
      <c r="AY440" s="38" t="str">
        <f t="shared" si="207"/>
        <v>2021-W22</v>
      </c>
      <c r="AZ440" s="48">
        <f t="shared" si="208"/>
        <v>2</v>
      </c>
      <c r="BA440" s="48">
        <v>2442</v>
      </c>
      <c r="BB440" s="49">
        <v>198</v>
      </c>
      <c r="BC440" s="48">
        <v>304</v>
      </c>
      <c r="BD440" s="49">
        <v>16648</v>
      </c>
      <c r="BE440" s="48">
        <v>341</v>
      </c>
      <c r="BF440" s="49">
        <v>14984820</v>
      </c>
      <c r="BG440" s="49">
        <v>279271</v>
      </c>
    </row>
    <row r="441" spans="1:78" x14ac:dyDescent="0.3">
      <c r="A441" s="37">
        <v>44349</v>
      </c>
      <c r="B441" s="38">
        <v>1381</v>
      </c>
      <c r="C441" s="38">
        <v>1</v>
      </c>
      <c r="D441" s="38">
        <v>405542</v>
      </c>
      <c r="E441" s="38">
        <v>23</v>
      </c>
      <c r="F441" s="38">
        <v>12145</v>
      </c>
      <c r="G441" s="48">
        <v>486</v>
      </c>
      <c r="I441" s="39">
        <v>35032</v>
      </c>
      <c r="J441" s="40">
        <v>3</v>
      </c>
      <c r="K441" s="41">
        <v>0</v>
      </c>
      <c r="L441" s="42">
        <v>136137</v>
      </c>
      <c r="M441" s="43">
        <v>86</v>
      </c>
      <c r="N441" s="44">
        <v>8</v>
      </c>
      <c r="O441" s="45">
        <v>166198</v>
      </c>
      <c r="P441" s="46">
        <v>1880</v>
      </c>
      <c r="Q441" s="47">
        <v>189</v>
      </c>
      <c r="R441" s="42">
        <v>63179</v>
      </c>
      <c r="S441" s="43">
        <v>10176</v>
      </c>
      <c r="T441" s="44">
        <v>289</v>
      </c>
      <c r="U441" s="39">
        <v>18576</v>
      </c>
      <c r="V441" s="40">
        <v>1</v>
      </c>
      <c r="W441" s="41">
        <v>0</v>
      </c>
      <c r="X441" s="42">
        <v>72052</v>
      </c>
      <c r="Y441" s="43">
        <v>68</v>
      </c>
      <c r="Z441" s="44">
        <v>4</v>
      </c>
      <c r="AA441" s="45">
        <v>83899</v>
      </c>
      <c r="AB441" s="46">
        <v>1285</v>
      </c>
      <c r="AC441" s="47">
        <v>120</v>
      </c>
      <c r="AD441" s="42">
        <v>30186</v>
      </c>
      <c r="AE441" s="43">
        <v>5662</v>
      </c>
      <c r="AF441" s="44">
        <v>171</v>
      </c>
      <c r="AG441" s="39">
        <v>16454</v>
      </c>
      <c r="AH441" s="40">
        <v>2</v>
      </c>
      <c r="AI441" s="41">
        <v>0</v>
      </c>
      <c r="AJ441" s="42">
        <v>64079</v>
      </c>
      <c r="AK441" s="43">
        <v>18</v>
      </c>
      <c r="AL441" s="44">
        <v>4</v>
      </c>
      <c r="AM441" s="45">
        <v>82283</v>
      </c>
      <c r="AN441" s="46">
        <v>595</v>
      </c>
      <c r="AO441" s="47">
        <v>69</v>
      </c>
      <c r="AP441" s="42">
        <v>32987</v>
      </c>
      <c r="AQ441" s="43">
        <v>4514</v>
      </c>
      <c r="AR441" s="44">
        <v>118</v>
      </c>
      <c r="AS441" s="38">
        <v>5104035</v>
      </c>
      <c r="AT441" s="38">
        <v>4523358</v>
      </c>
      <c r="AU441" s="38">
        <v>8</v>
      </c>
      <c r="AY441" s="38" t="str">
        <f t="shared" ref="AY441" si="209">_xlfn.CONCAT(YEAR(A441),"-W",_xlfn.ISOWEEKNUM(A441))</f>
        <v>2021-W22</v>
      </c>
      <c r="AZ441" s="48">
        <f t="shared" ref="AZ441" si="210">WEEKDAY(A441,2)</f>
        <v>3</v>
      </c>
      <c r="BA441" s="48">
        <v>2462</v>
      </c>
      <c r="BB441" s="49">
        <v>145</v>
      </c>
      <c r="BC441" s="48">
        <v>275</v>
      </c>
      <c r="BD441" s="49">
        <v>11809</v>
      </c>
      <c r="BE441" s="48">
        <v>175</v>
      </c>
      <c r="BF441" s="49">
        <v>15274355</v>
      </c>
      <c r="BG441" s="49">
        <v>287273</v>
      </c>
      <c r="BH441" s="48">
        <v>28064</v>
      </c>
    </row>
    <row r="442" spans="1:78" x14ac:dyDescent="0.3">
      <c r="A442" s="37">
        <v>44350</v>
      </c>
      <c r="B442" s="38">
        <v>1239</v>
      </c>
      <c r="C442" s="38">
        <v>1</v>
      </c>
      <c r="D442" s="38">
        <v>406751</v>
      </c>
      <c r="E442" s="38">
        <v>39</v>
      </c>
      <c r="F442" s="38">
        <v>12184</v>
      </c>
      <c r="G442" s="48">
        <v>476</v>
      </c>
      <c r="I442" s="39">
        <v>35237</v>
      </c>
      <c r="J442" s="40">
        <v>3</v>
      </c>
      <c r="K442" s="41">
        <v>0</v>
      </c>
      <c r="L442" s="42">
        <v>136606</v>
      </c>
      <c r="M442" s="43">
        <v>86</v>
      </c>
      <c r="N442" s="44">
        <v>8</v>
      </c>
      <c r="O442" s="45">
        <v>166644</v>
      </c>
      <c r="P442" s="46">
        <v>1884</v>
      </c>
      <c r="Q442" s="47">
        <v>185</v>
      </c>
      <c r="R442" s="42">
        <v>63270</v>
      </c>
      <c r="S442" s="43">
        <v>10211</v>
      </c>
      <c r="T442" s="44">
        <v>283</v>
      </c>
      <c r="U442" s="39">
        <v>18695</v>
      </c>
      <c r="V442" s="40">
        <v>1</v>
      </c>
      <c r="W442" s="41">
        <v>0</v>
      </c>
      <c r="X442" s="42">
        <v>72295</v>
      </c>
      <c r="Y442" s="43">
        <v>68</v>
      </c>
      <c r="Z442" s="44">
        <v>4</v>
      </c>
      <c r="AA442" s="45">
        <v>84118</v>
      </c>
      <c r="AB442" s="46">
        <v>1289</v>
      </c>
      <c r="AC442" s="47">
        <v>120</v>
      </c>
      <c r="AD442" s="42">
        <v>30232</v>
      </c>
      <c r="AE442" s="43">
        <v>5674</v>
      </c>
      <c r="AF442" s="44">
        <v>171</v>
      </c>
      <c r="AG442" s="39">
        <v>16540</v>
      </c>
      <c r="AH442" s="40">
        <v>2</v>
      </c>
      <c r="AI442" s="41">
        <v>0</v>
      </c>
      <c r="AJ442" s="42">
        <v>64305</v>
      </c>
      <c r="AK442" s="43">
        <v>18</v>
      </c>
      <c r="AL442" s="44">
        <v>4</v>
      </c>
      <c r="AM442" s="45">
        <v>82510</v>
      </c>
      <c r="AN442" s="46">
        <v>595</v>
      </c>
      <c r="AO442" s="47">
        <v>65</v>
      </c>
      <c r="AP442" s="42">
        <v>33032</v>
      </c>
      <c r="AQ442" s="43">
        <v>4537</v>
      </c>
      <c r="AR442" s="44">
        <v>112</v>
      </c>
      <c r="AS442" s="38">
        <v>5118682</v>
      </c>
      <c r="AT442" s="38">
        <v>4554962</v>
      </c>
      <c r="AU442" s="38">
        <v>4</v>
      </c>
      <c r="AY442" s="38" t="str">
        <f t="shared" ref="AY442" si="211">_xlfn.CONCAT(YEAR(A442),"-W",_xlfn.ISOWEEKNUM(A442))</f>
        <v>2021-W22</v>
      </c>
      <c r="AZ442" s="48">
        <f t="shared" ref="AZ442" si="212">WEEKDAY(A442,2)</f>
        <v>4</v>
      </c>
      <c r="BA442" s="48">
        <v>2473</v>
      </c>
      <c r="BB442" s="49">
        <v>151</v>
      </c>
      <c r="BC442" s="48">
        <v>265</v>
      </c>
      <c r="BD442" s="49">
        <v>11735</v>
      </c>
      <c r="BE442" s="48">
        <v>190</v>
      </c>
      <c r="BF442" s="49">
        <v>15406333</v>
      </c>
      <c r="BG442" s="49">
        <v>296534</v>
      </c>
    </row>
    <row r="443" spans="1:78" x14ac:dyDescent="0.3">
      <c r="A443" s="37">
        <v>44351</v>
      </c>
      <c r="B443" s="38">
        <v>1112</v>
      </c>
      <c r="C443" s="38">
        <v>6</v>
      </c>
      <c r="D443" s="38">
        <v>407857</v>
      </c>
      <c r="E443" s="38">
        <v>34</v>
      </c>
      <c r="F443" s="38">
        <v>12218</v>
      </c>
      <c r="G443" s="48">
        <v>445</v>
      </c>
      <c r="I443" s="39">
        <v>35432</v>
      </c>
      <c r="J443" s="40">
        <v>3</v>
      </c>
      <c r="K443" s="41">
        <v>0</v>
      </c>
      <c r="L443" s="42">
        <v>137047</v>
      </c>
      <c r="M443" s="43">
        <v>86</v>
      </c>
      <c r="N443" s="44">
        <v>6</v>
      </c>
      <c r="O443" s="45">
        <v>167025</v>
      </c>
      <c r="P443" s="46">
        <v>1894</v>
      </c>
      <c r="Q443" s="47">
        <v>169</v>
      </c>
      <c r="R443" s="42">
        <v>63363</v>
      </c>
      <c r="S443" s="43">
        <v>10235</v>
      </c>
      <c r="T443" s="44">
        <v>270</v>
      </c>
      <c r="U443" s="39">
        <v>18793</v>
      </c>
      <c r="V443" s="40">
        <v>1</v>
      </c>
      <c r="W443" s="41">
        <v>0</v>
      </c>
      <c r="X443" s="42">
        <v>72523</v>
      </c>
      <c r="Y443" s="43">
        <v>68</v>
      </c>
      <c r="Z443" s="44">
        <v>4</v>
      </c>
      <c r="AA443" s="45">
        <v>84306</v>
      </c>
      <c r="AB443" s="46">
        <v>1295</v>
      </c>
      <c r="AC443" s="47">
        <v>110</v>
      </c>
      <c r="AD443" s="42">
        <v>30273</v>
      </c>
      <c r="AE443" s="43">
        <v>5687</v>
      </c>
      <c r="AF443" s="44">
        <v>162</v>
      </c>
      <c r="AG443" s="39">
        <v>16637</v>
      </c>
      <c r="AH443" s="40">
        <v>2</v>
      </c>
      <c r="AI443" s="41">
        <v>0</v>
      </c>
      <c r="AJ443" s="42">
        <v>64518</v>
      </c>
      <c r="AK443" s="43">
        <v>18</v>
      </c>
      <c r="AL443" s="44">
        <v>2</v>
      </c>
      <c r="AM443" s="45">
        <v>82703</v>
      </c>
      <c r="AN443" s="46">
        <v>599</v>
      </c>
      <c r="AO443" s="47">
        <v>59</v>
      </c>
      <c r="AP443" s="42">
        <v>33084</v>
      </c>
      <c r="AQ443" s="43">
        <v>4548</v>
      </c>
      <c r="AR443" s="44">
        <v>108</v>
      </c>
      <c r="AS443" s="38">
        <v>5132732</v>
      </c>
      <c r="AT443" s="38">
        <v>4588720</v>
      </c>
      <c r="AU443" s="38">
        <v>1</v>
      </c>
      <c r="AY443" s="38" t="str">
        <f t="shared" ref="AY443" si="213">_xlfn.CONCAT(YEAR(A443),"-W",_xlfn.ISOWEEKNUM(A443))</f>
        <v>2021-W22</v>
      </c>
      <c r="AZ443" s="48">
        <f t="shared" ref="AZ443" si="214">WEEKDAY(A443,2)</f>
        <v>5</v>
      </c>
      <c r="BA443" s="48">
        <v>2491</v>
      </c>
      <c r="BB443" s="49">
        <v>149</v>
      </c>
      <c r="BC443" s="48">
        <v>243</v>
      </c>
      <c r="BD443" s="49">
        <v>12702</v>
      </c>
      <c r="BE443" s="48">
        <v>168</v>
      </c>
      <c r="BF443" s="49">
        <v>15491481</v>
      </c>
      <c r="BG443" s="49">
        <v>305713</v>
      </c>
    </row>
    <row r="444" spans="1:78" x14ac:dyDescent="0.3">
      <c r="A444" s="37">
        <v>44352</v>
      </c>
      <c r="B444" s="38">
        <v>932</v>
      </c>
      <c r="C444" s="38">
        <v>1</v>
      </c>
      <c r="D444" s="38">
        <v>408789</v>
      </c>
      <c r="E444" s="38">
        <v>35</v>
      </c>
      <c r="F444" s="38">
        <v>12253</v>
      </c>
      <c r="G444" s="48">
        <v>416</v>
      </c>
      <c r="I444" s="39">
        <v>35609</v>
      </c>
      <c r="J444" s="40">
        <v>3</v>
      </c>
      <c r="K444" s="41">
        <v>0</v>
      </c>
      <c r="L444" s="42">
        <v>137402</v>
      </c>
      <c r="M444" s="43">
        <v>86</v>
      </c>
      <c r="N444" s="44">
        <v>6</v>
      </c>
      <c r="O444" s="45">
        <v>167344</v>
      </c>
      <c r="P444" s="46">
        <v>1901</v>
      </c>
      <c r="Q444" s="47">
        <v>161</v>
      </c>
      <c r="R444" s="42">
        <v>63444</v>
      </c>
      <c r="S444" s="43">
        <v>10263</v>
      </c>
      <c r="T444" s="44">
        <v>249</v>
      </c>
      <c r="U444" s="39">
        <v>18894</v>
      </c>
      <c r="V444" s="40">
        <v>1</v>
      </c>
      <c r="W444" s="41">
        <v>0</v>
      </c>
      <c r="X444" s="42">
        <v>72699</v>
      </c>
      <c r="Y444" s="43">
        <v>68</v>
      </c>
      <c r="Z444" s="44">
        <v>4</v>
      </c>
      <c r="AA444" s="45">
        <v>84455</v>
      </c>
      <c r="AB444" s="46">
        <v>1296</v>
      </c>
      <c r="AC444" s="47">
        <v>106</v>
      </c>
      <c r="AD444" s="42">
        <v>30312</v>
      </c>
      <c r="AE444" s="43">
        <v>5700</v>
      </c>
      <c r="AF444" s="44">
        <v>152</v>
      </c>
      <c r="AG444" s="39">
        <v>16713</v>
      </c>
      <c r="AH444" s="40">
        <v>2</v>
      </c>
      <c r="AI444" s="41">
        <v>0</v>
      </c>
      <c r="AJ444" s="42">
        <v>64697</v>
      </c>
      <c r="AK444" s="43">
        <v>18</v>
      </c>
      <c r="AL444" s="44">
        <v>2</v>
      </c>
      <c r="AM444" s="45">
        <v>82873</v>
      </c>
      <c r="AN444" s="46">
        <v>605</v>
      </c>
      <c r="AO444" s="47">
        <v>55</v>
      </c>
      <c r="AP444" s="42">
        <v>33126</v>
      </c>
      <c r="AQ444" s="43">
        <v>4563</v>
      </c>
      <c r="AR444" s="44">
        <v>97</v>
      </c>
      <c r="AS444" s="38">
        <v>5147883</v>
      </c>
      <c r="AT444" s="38">
        <v>4623377</v>
      </c>
      <c r="AU444" s="38">
        <v>3</v>
      </c>
      <c r="AY444" s="38" t="str">
        <f t="shared" ref="AY444" si="215">_xlfn.CONCAT(YEAR(A444),"-W",_xlfn.ISOWEEKNUM(A444))</f>
        <v>2021-W22</v>
      </c>
      <c r="AZ444" s="48">
        <f t="shared" ref="AZ444" si="216">WEEKDAY(A444,2)</f>
        <v>6</v>
      </c>
      <c r="BA444" s="48">
        <v>2498</v>
      </c>
      <c r="BB444" s="49">
        <v>166</v>
      </c>
      <c r="BC444" s="48">
        <v>136</v>
      </c>
      <c r="BD444" s="49">
        <v>14953</v>
      </c>
      <c r="BE444" s="48">
        <v>169</v>
      </c>
      <c r="BF444" s="49">
        <v>15830491</v>
      </c>
      <c r="BG444" s="49">
        <v>315197</v>
      </c>
    </row>
    <row r="445" spans="1:78" ht="12.5" thickBot="1" x14ac:dyDescent="0.35">
      <c r="A445" s="37">
        <v>44353</v>
      </c>
      <c r="B445" s="38">
        <v>580</v>
      </c>
      <c r="C445" s="38">
        <v>4</v>
      </c>
      <c r="D445" s="38">
        <v>409368</v>
      </c>
      <c r="E445" s="38">
        <v>24</v>
      </c>
      <c r="F445" s="38">
        <v>12277</v>
      </c>
      <c r="G445" s="48">
        <v>398</v>
      </c>
      <c r="I445" s="39">
        <v>35699</v>
      </c>
      <c r="J445" s="40">
        <v>3</v>
      </c>
      <c r="K445" s="41">
        <v>0</v>
      </c>
      <c r="L445" s="42">
        <v>137625</v>
      </c>
      <c r="M445" s="43">
        <v>86</v>
      </c>
      <c r="N445" s="44">
        <v>6</v>
      </c>
      <c r="O445" s="45">
        <v>167537</v>
      </c>
      <c r="P445" s="46">
        <v>1908</v>
      </c>
      <c r="Q445" s="47">
        <v>151</v>
      </c>
      <c r="R445" s="42">
        <v>63521</v>
      </c>
      <c r="S445" s="43">
        <v>10280</v>
      </c>
      <c r="T445" s="44">
        <v>241</v>
      </c>
      <c r="U445" s="39">
        <v>18944</v>
      </c>
      <c r="V445" s="40">
        <v>1</v>
      </c>
      <c r="W445" s="41">
        <v>0</v>
      </c>
      <c r="X445" s="42">
        <v>72825</v>
      </c>
      <c r="Y445" s="43">
        <v>68</v>
      </c>
      <c r="Z445" s="44">
        <v>4</v>
      </c>
      <c r="AA445" s="45">
        <v>84535</v>
      </c>
      <c r="AB445" s="46">
        <v>1301</v>
      </c>
      <c r="AC445" s="47">
        <v>97</v>
      </c>
      <c r="AD445" s="42">
        <v>30341</v>
      </c>
      <c r="AE445" s="43">
        <v>5708</v>
      </c>
      <c r="AF445" s="44">
        <v>146</v>
      </c>
      <c r="AG445" s="39">
        <v>16753</v>
      </c>
      <c r="AH445" s="40">
        <v>2</v>
      </c>
      <c r="AI445" s="41">
        <v>0</v>
      </c>
      <c r="AJ445" s="42">
        <v>64794</v>
      </c>
      <c r="AK445" s="43">
        <v>18</v>
      </c>
      <c r="AL445" s="44">
        <v>2</v>
      </c>
      <c r="AM445" s="45">
        <v>82986</v>
      </c>
      <c r="AN445" s="46">
        <v>607</v>
      </c>
      <c r="AO445" s="47">
        <v>54</v>
      </c>
      <c r="AP445" s="42">
        <v>33174</v>
      </c>
      <c r="AQ445" s="43">
        <v>4572</v>
      </c>
      <c r="AR445" s="44">
        <v>95</v>
      </c>
      <c r="AS445" s="38">
        <v>5154656</v>
      </c>
      <c r="AT445" s="38">
        <v>4637109</v>
      </c>
      <c r="AU445" s="38">
        <v>3</v>
      </c>
      <c r="AY445" s="38" t="str">
        <f t="shared" ref="AY445:AY446" si="217">_xlfn.CONCAT(YEAR(A445),"-W",_xlfn.ISOWEEKNUM(A445))</f>
        <v>2021-W22</v>
      </c>
      <c r="AZ445" s="48">
        <f t="shared" ref="AZ445:AZ446" si="218">WEEKDAY(A445,2)</f>
        <v>7</v>
      </c>
      <c r="BA445" s="48">
        <v>2505</v>
      </c>
      <c r="BB445" s="49">
        <v>129</v>
      </c>
      <c r="BC445" s="48">
        <v>70</v>
      </c>
      <c r="BD445" s="49">
        <v>5231</v>
      </c>
      <c r="BE445" s="48">
        <v>51</v>
      </c>
      <c r="BF445" s="49">
        <v>15892018</v>
      </c>
      <c r="BG445" s="49">
        <v>318392</v>
      </c>
      <c r="BH445" s="86">
        <f>3151519*0.12/100</f>
        <v>3781.8227999999999</v>
      </c>
      <c r="BI445" s="50">
        <f>(S445-S438)/(F445-F438)</f>
        <v>0.80269058295964124</v>
      </c>
      <c r="BJ445" s="38">
        <f>SUM(E439:E445)*1000000/10718565</f>
        <v>20.805023806824888</v>
      </c>
      <c r="BK445" s="50">
        <f>(D445-D438)/(AS445+AT445-AS438-AT438)</f>
        <v>2.7421427260304707E-2</v>
      </c>
      <c r="BL445" s="97">
        <f>(I445-I438)/(I445+L445+O445+R445-I438-L438-O438-R438)</f>
        <v>0.18901153416842367</v>
      </c>
      <c r="BM445" s="97">
        <f>(L445-L438)/(I445+L445+O445+R445-I438-L438-O438-R438)</f>
        <v>0.36859729629170285</v>
      </c>
      <c r="BN445" s="97">
        <f>(O445-O438)/(I445+L445+O445+R445-I438-L438-O438-R438)</f>
        <v>0.35855140766464094</v>
      </c>
      <c r="BO445" s="97">
        <f>(R445-R438)/(I445+L445+O445+R445-I438-L438-O438-R438)</f>
        <v>8.3839761875232538E-2</v>
      </c>
      <c r="BP445" s="97">
        <f>AVERAGE(K439:K445)/AVERAGE(G439:G445)</f>
        <v>0</v>
      </c>
      <c r="BQ445" s="97">
        <f>AVERAGE(N439:N445)/AVERAGE(G439:G445)</f>
        <v>1.6959798994974875E-2</v>
      </c>
      <c r="BR445" s="97">
        <f>AVERAGE(Q439:Q445)/AVERAGE(G439:G445)</f>
        <v>0.3837939698492463</v>
      </c>
      <c r="BS445" s="97">
        <f>AVERAGE(T439:T445)/AVERAGE(G439:G445)</f>
        <v>0.59924623115577891</v>
      </c>
      <c r="BT445" s="97">
        <f>(J445-J438)/(J445+M445+P445+S445-S438-P438-M438-J438)</f>
        <v>0</v>
      </c>
      <c r="BU445" s="97">
        <f>(M445-M438)/(J445+M445+P445+S445-S438-P438-M438-J438)</f>
        <v>0</v>
      </c>
      <c r="BV445" s="97">
        <f>(P445-P438)/(J445+M445+P445+S445-S438-P438-M438-J438)</f>
        <v>0.19730941704035873</v>
      </c>
      <c r="BW445" s="97">
        <f>(S445-S438)/(J445+M445+P445+S445-S438-P438-M438-J438)</f>
        <v>0.80269058295964124</v>
      </c>
      <c r="BX445" s="48">
        <f>SUM(BB439:BB445)</f>
        <v>1111</v>
      </c>
      <c r="BY445" s="38">
        <f>F445-F438</f>
        <v>223</v>
      </c>
      <c r="BZ445" s="50">
        <f>BY445/BX438</f>
        <v>0.15561758548499652</v>
      </c>
    </row>
    <row r="446" spans="1:78" x14ac:dyDescent="0.3">
      <c r="A446" s="93">
        <v>44354</v>
      </c>
      <c r="B446" s="62">
        <v>808</v>
      </c>
      <c r="C446" s="62">
        <v>3</v>
      </c>
      <c r="D446" s="62">
        <v>410166</v>
      </c>
      <c r="E446" s="62">
        <v>24</v>
      </c>
      <c r="F446" s="62">
        <v>12301</v>
      </c>
      <c r="G446" s="65">
        <v>392</v>
      </c>
      <c r="H446" s="99"/>
      <c r="I446" s="63">
        <v>35868</v>
      </c>
      <c r="J446" s="62">
        <v>3</v>
      </c>
      <c r="K446" s="64">
        <v>0</v>
      </c>
      <c r="L446" s="63">
        <v>137897</v>
      </c>
      <c r="M446" s="62">
        <v>86</v>
      </c>
      <c r="N446" s="64">
        <v>6</v>
      </c>
      <c r="O446" s="63">
        <v>167821</v>
      </c>
      <c r="P446" s="62">
        <v>1911</v>
      </c>
      <c r="Q446" s="64">
        <v>150</v>
      </c>
      <c r="R446" s="63">
        <v>63591</v>
      </c>
      <c r="S446" s="62">
        <v>10301</v>
      </c>
      <c r="T446" s="64">
        <v>236</v>
      </c>
      <c r="U446" s="63">
        <v>19032</v>
      </c>
      <c r="V446" s="62">
        <v>1</v>
      </c>
      <c r="W446" s="64">
        <v>0</v>
      </c>
      <c r="X446" s="63">
        <v>72962</v>
      </c>
      <c r="Y446" s="62">
        <v>68</v>
      </c>
      <c r="Z446" s="64">
        <v>4</v>
      </c>
      <c r="AA446" s="63">
        <v>84693</v>
      </c>
      <c r="AB446" s="62">
        <v>1301</v>
      </c>
      <c r="AC446" s="64">
        <v>100</v>
      </c>
      <c r="AD446" s="63">
        <v>30370</v>
      </c>
      <c r="AE446" s="62">
        <v>5718</v>
      </c>
      <c r="AF446" s="64">
        <v>145</v>
      </c>
      <c r="AG446" s="63">
        <v>16834</v>
      </c>
      <c r="AH446" s="62">
        <v>2</v>
      </c>
      <c r="AI446" s="64">
        <v>0</v>
      </c>
      <c r="AJ446" s="63">
        <v>64929</v>
      </c>
      <c r="AK446" s="62">
        <v>18</v>
      </c>
      <c r="AL446" s="64">
        <v>2</v>
      </c>
      <c r="AM446" s="63">
        <v>83112</v>
      </c>
      <c r="AN446" s="62">
        <v>610</v>
      </c>
      <c r="AO446" s="64">
        <v>50</v>
      </c>
      <c r="AP446" s="63">
        <v>33215</v>
      </c>
      <c r="AQ446" s="62">
        <v>4583</v>
      </c>
      <c r="AR446" s="64">
        <v>91</v>
      </c>
      <c r="AS446" s="62">
        <v>5159892</v>
      </c>
      <c r="AT446" s="62">
        <v>4652576</v>
      </c>
      <c r="AU446" s="62">
        <v>3</v>
      </c>
      <c r="AV446" s="62"/>
      <c r="AW446" s="62"/>
      <c r="AX446" s="62"/>
      <c r="AY446" s="62" t="str">
        <f t="shared" si="217"/>
        <v>2021-W23</v>
      </c>
      <c r="AZ446" s="65">
        <f t="shared" si="218"/>
        <v>1</v>
      </c>
      <c r="BA446" s="65">
        <v>2510</v>
      </c>
      <c r="BB446" s="99">
        <v>127</v>
      </c>
      <c r="BC446" s="65">
        <v>212</v>
      </c>
      <c r="BD446" s="65">
        <v>7199</v>
      </c>
      <c r="BE446" s="65">
        <v>69</v>
      </c>
      <c r="BF446" s="99">
        <v>16121404</v>
      </c>
      <c r="BG446" s="99">
        <v>322096</v>
      </c>
      <c r="BH446" s="65"/>
      <c r="BI446" s="65"/>
      <c r="BJ446" s="65"/>
      <c r="BK446" s="65"/>
      <c r="BL446" s="65"/>
      <c r="BM446" s="65"/>
      <c r="BN446" s="65"/>
      <c r="BO446" s="65"/>
    </row>
    <row r="447" spans="1:78" x14ac:dyDescent="0.3">
      <c r="A447" s="37">
        <v>44355</v>
      </c>
      <c r="B447" s="38">
        <v>1339</v>
      </c>
      <c r="C447" s="38">
        <v>4</v>
      </c>
      <c r="D447" s="38">
        <v>411534</v>
      </c>
      <c r="E447" s="38">
        <v>30</v>
      </c>
      <c r="F447" s="38">
        <v>12331</v>
      </c>
      <c r="G447" s="48">
        <v>381</v>
      </c>
      <c r="I447" s="39">
        <v>36110</v>
      </c>
      <c r="J447" s="40">
        <v>3</v>
      </c>
      <c r="K447" s="41">
        <v>0</v>
      </c>
      <c r="L447" s="42">
        <v>138409</v>
      </c>
      <c r="M447" s="43">
        <v>86</v>
      </c>
      <c r="N447" s="44">
        <v>7</v>
      </c>
      <c r="O447" s="45">
        <v>168332</v>
      </c>
      <c r="P447" s="46">
        <v>1915</v>
      </c>
      <c r="Q447" s="47">
        <v>149</v>
      </c>
      <c r="R447" s="42">
        <v>63694</v>
      </c>
      <c r="S447" s="43">
        <v>10327</v>
      </c>
      <c r="T447" s="44">
        <v>225</v>
      </c>
      <c r="U447" s="39">
        <v>19158</v>
      </c>
      <c r="V447" s="40">
        <v>1</v>
      </c>
      <c r="W447" s="41">
        <v>0</v>
      </c>
      <c r="X447" s="42">
        <v>73231</v>
      </c>
      <c r="Y447" s="43">
        <v>68</v>
      </c>
      <c r="Z447" s="44">
        <v>5</v>
      </c>
      <c r="AA447" s="45">
        <v>84933</v>
      </c>
      <c r="AB447" s="46">
        <v>1304</v>
      </c>
      <c r="AC447" s="47">
        <v>98</v>
      </c>
      <c r="AD447" s="42">
        <v>30413</v>
      </c>
      <c r="AE447" s="43">
        <v>5726</v>
      </c>
      <c r="AF447" s="44">
        <v>138</v>
      </c>
      <c r="AG447" s="39">
        <v>16950</v>
      </c>
      <c r="AH447" s="40">
        <v>2</v>
      </c>
      <c r="AI447" s="41">
        <v>0</v>
      </c>
      <c r="AJ447" s="42">
        <v>65172</v>
      </c>
      <c r="AK447" s="43">
        <v>18</v>
      </c>
      <c r="AL447" s="44">
        <v>2</v>
      </c>
      <c r="AM447" s="45">
        <v>83383</v>
      </c>
      <c r="AN447" s="46">
        <v>611</v>
      </c>
      <c r="AO447" s="47">
        <v>51</v>
      </c>
      <c r="AP447" s="42">
        <v>33275</v>
      </c>
      <c r="AQ447" s="43">
        <v>4601</v>
      </c>
      <c r="AR447" s="44">
        <v>87</v>
      </c>
      <c r="AS447" s="38">
        <v>5178287</v>
      </c>
      <c r="AT447" s="38">
        <v>4690093</v>
      </c>
      <c r="AU447" s="38">
        <v>3</v>
      </c>
      <c r="AY447" s="38" t="str">
        <f t="shared" ref="AY447" si="219">_xlfn.CONCAT(YEAR(A447),"-W",_xlfn.ISOWEEKNUM(A447))</f>
        <v>2021-W23</v>
      </c>
      <c r="AZ447" s="48">
        <f t="shared" ref="AZ447" si="220">WEEKDAY(A447,2)</f>
        <v>2</v>
      </c>
      <c r="BA447" s="48">
        <v>2520</v>
      </c>
      <c r="BB447" s="49">
        <v>106</v>
      </c>
      <c r="BC447" s="48">
        <v>232</v>
      </c>
      <c r="BD447" s="49">
        <v>14066</v>
      </c>
      <c r="BE447" s="48">
        <v>213</v>
      </c>
      <c r="BF447" s="49">
        <v>17877723</v>
      </c>
      <c r="BG447" s="49">
        <v>332047</v>
      </c>
    </row>
    <row r="448" spans="1:78" x14ac:dyDescent="0.3">
      <c r="A448" s="37">
        <v>44356</v>
      </c>
      <c r="B448" s="38">
        <v>890</v>
      </c>
      <c r="C448" s="38">
        <v>2</v>
      </c>
      <c r="D448" s="38">
        <v>412420</v>
      </c>
      <c r="E448" s="38">
        <v>15</v>
      </c>
      <c r="F448" s="38">
        <v>12346</v>
      </c>
      <c r="G448" s="48">
        <v>381</v>
      </c>
      <c r="I448" s="39">
        <v>36265</v>
      </c>
      <c r="J448" s="40">
        <v>3</v>
      </c>
      <c r="K448" s="41">
        <v>0</v>
      </c>
      <c r="L448" s="42">
        <v>138757</v>
      </c>
      <c r="M448" s="43">
        <v>86</v>
      </c>
      <c r="N448" s="44">
        <v>7</v>
      </c>
      <c r="O448" s="45">
        <v>168634</v>
      </c>
      <c r="P448" s="46">
        <v>1917</v>
      </c>
      <c r="Q448" s="47">
        <v>151</v>
      </c>
      <c r="R448" s="42">
        <v>63771</v>
      </c>
      <c r="S448" s="43">
        <v>10340</v>
      </c>
      <c r="T448" s="44">
        <v>223</v>
      </c>
      <c r="U448" s="39">
        <v>19240</v>
      </c>
      <c r="V448" s="40">
        <v>1</v>
      </c>
      <c r="W448" s="41">
        <v>0</v>
      </c>
      <c r="X448" s="42">
        <v>73399</v>
      </c>
      <c r="Y448" s="43">
        <v>68</v>
      </c>
      <c r="Z448" s="44">
        <v>5</v>
      </c>
      <c r="AA448" s="45">
        <v>85081</v>
      </c>
      <c r="AB448" s="46">
        <v>1305</v>
      </c>
      <c r="AC448" s="47">
        <v>101</v>
      </c>
      <c r="AD448" s="42">
        <v>30448</v>
      </c>
      <c r="AE448" s="43">
        <v>5731</v>
      </c>
      <c r="AF448" s="44">
        <v>142</v>
      </c>
      <c r="AG448" s="39">
        <v>17023</v>
      </c>
      <c r="AH448" s="40">
        <v>2</v>
      </c>
      <c r="AI448" s="41">
        <v>0</v>
      </c>
      <c r="AJ448" s="42">
        <v>65352</v>
      </c>
      <c r="AK448" s="43">
        <v>18</v>
      </c>
      <c r="AL448" s="44">
        <v>2</v>
      </c>
      <c r="AM448" s="45">
        <v>83537</v>
      </c>
      <c r="AN448" s="46">
        <v>612</v>
      </c>
      <c r="AO448" s="47">
        <v>50</v>
      </c>
      <c r="AP448" s="42">
        <v>33317</v>
      </c>
      <c r="AQ448" s="43">
        <v>4609</v>
      </c>
      <c r="AR448" s="44">
        <v>81</v>
      </c>
      <c r="AS448" s="38">
        <v>5192213</v>
      </c>
      <c r="AT448" s="38">
        <v>4718149</v>
      </c>
      <c r="AU448" s="38">
        <v>1</v>
      </c>
      <c r="AY448" s="38" t="str">
        <f t="shared" ref="AY448" si="221">_xlfn.CONCAT(YEAR(A448),"-W",_xlfn.ISOWEEKNUM(A448))</f>
        <v>2021-W23</v>
      </c>
      <c r="AZ448" s="48">
        <f t="shared" ref="AZ448" si="222">WEEKDAY(A448,2)</f>
        <v>3</v>
      </c>
      <c r="BA448" s="48">
        <v>2532</v>
      </c>
      <c r="BB448" s="49">
        <v>102</v>
      </c>
      <c r="BC448" s="48">
        <v>182</v>
      </c>
      <c r="BD448" s="49">
        <v>10379</v>
      </c>
      <c r="BE448" s="48">
        <v>106</v>
      </c>
      <c r="BF448" s="49">
        <v>18395751</v>
      </c>
      <c r="BG448" s="49">
        <v>339507</v>
      </c>
      <c r="BH448" s="38"/>
    </row>
    <row r="449" spans="1:78" x14ac:dyDescent="0.3">
      <c r="A449" s="37">
        <v>44357</v>
      </c>
      <c r="B449" s="38">
        <v>781</v>
      </c>
      <c r="C449" s="38">
        <v>2</v>
      </c>
      <c r="D449" s="38">
        <v>413170</v>
      </c>
      <c r="E449" s="38">
        <v>24</v>
      </c>
      <c r="F449" s="38">
        <v>12370</v>
      </c>
      <c r="G449" s="48">
        <v>376</v>
      </c>
      <c r="I449" s="39">
        <v>36376</v>
      </c>
      <c r="J449" s="40">
        <v>3</v>
      </c>
      <c r="K449" s="41">
        <v>0</v>
      </c>
      <c r="L449" s="42">
        <v>139084</v>
      </c>
      <c r="M449" s="43">
        <v>86</v>
      </c>
      <c r="N449" s="44">
        <v>7</v>
      </c>
      <c r="O449" s="45">
        <v>168886</v>
      </c>
      <c r="P449" s="46">
        <v>1920</v>
      </c>
      <c r="Q449" s="47">
        <v>148</v>
      </c>
      <c r="R449" s="42">
        <v>63831</v>
      </c>
      <c r="S449" s="43">
        <v>10361</v>
      </c>
      <c r="T449" s="44">
        <v>221</v>
      </c>
      <c r="U449" s="39">
        <v>19298</v>
      </c>
      <c r="V449" s="40">
        <v>1</v>
      </c>
      <c r="W449" s="41">
        <v>0</v>
      </c>
      <c r="X449" s="42">
        <v>73598</v>
      </c>
      <c r="Y449" s="43">
        <v>68</v>
      </c>
      <c r="Z449" s="44">
        <v>5</v>
      </c>
      <c r="AA449" s="45">
        <v>85205</v>
      </c>
      <c r="AB449" s="46">
        <v>1306</v>
      </c>
      <c r="AC449" s="47">
        <v>99</v>
      </c>
      <c r="AD449" s="42">
        <v>30474</v>
      </c>
      <c r="AE449" s="43">
        <v>5741</v>
      </c>
      <c r="AF449" s="44">
        <v>140</v>
      </c>
      <c r="AG449" s="39">
        <v>17076</v>
      </c>
      <c r="AH449" s="40">
        <v>2</v>
      </c>
      <c r="AI449" s="41">
        <v>0</v>
      </c>
      <c r="AJ449" s="42">
        <v>65480</v>
      </c>
      <c r="AK449" s="43">
        <v>18</v>
      </c>
      <c r="AL449" s="44">
        <v>2</v>
      </c>
      <c r="AM449" s="45">
        <v>83665</v>
      </c>
      <c r="AN449" s="46">
        <v>614</v>
      </c>
      <c r="AO449" s="47">
        <v>49</v>
      </c>
      <c r="AP449" s="42">
        <v>33351</v>
      </c>
      <c r="AQ449" s="43">
        <v>4620</v>
      </c>
      <c r="AR449" s="44">
        <v>81</v>
      </c>
      <c r="AS449" s="38">
        <v>5205455</v>
      </c>
      <c r="AT449" s="38">
        <v>4746761</v>
      </c>
      <c r="AU449" s="38">
        <v>2</v>
      </c>
      <c r="AY449" s="38" t="str">
        <f t="shared" ref="AY449" si="223">_xlfn.CONCAT(YEAR(A449),"-W",_xlfn.ISOWEEKNUM(A449))</f>
        <v>2021-W23</v>
      </c>
      <c r="AZ449" s="48">
        <f t="shared" ref="AZ449" si="224">WEEKDAY(A449,2)</f>
        <v>4</v>
      </c>
      <c r="BA449" s="48">
        <v>2539</v>
      </c>
      <c r="BB449" s="49">
        <v>119</v>
      </c>
      <c r="BC449" s="48">
        <v>167</v>
      </c>
      <c r="BD449" s="49">
        <v>10133</v>
      </c>
      <c r="BE449" s="48">
        <v>103</v>
      </c>
      <c r="BF449" s="49">
        <v>18673290</v>
      </c>
      <c r="BG449" s="49">
        <v>347753</v>
      </c>
    </row>
    <row r="450" spans="1:78" x14ac:dyDescent="0.3">
      <c r="A450" s="37">
        <v>44358</v>
      </c>
      <c r="B450" s="38">
        <v>791</v>
      </c>
      <c r="C450" s="38">
        <v>1</v>
      </c>
      <c r="D450" s="38">
        <v>413954</v>
      </c>
      <c r="E450" s="38">
        <v>11</v>
      </c>
      <c r="F450" s="38">
        <v>12381</v>
      </c>
      <c r="G450" s="48">
        <v>375</v>
      </c>
      <c r="I450" s="39">
        <v>36485</v>
      </c>
      <c r="J450" s="40">
        <v>3</v>
      </c>
      <c r="K450" s="41">
        <v>0</v>
      </c>
      <c r="L450" s="42">
        <v>139423</v>
      </c>
      <c r="M450" s="43">
        <v>86</v>
      </c>
      <c r="N450" s="44">
        <v>8</v>
      </c>
      <c r="O450" s="45">
        <v>169144</v>
      </c>
      <c r="P450" s="46">
        <v>1923</v>
      </c>
      <c r="Q450" s="47">
        <v>145</v>
      </c>
      <c r="R450" s="42">
        <v>63911</v>
      </c>
      <c r="S450" s="43">
        <v>10369</v>
      </c>
      <c r="T450" s="44">
        <v>222</v>
      </c>
      <c r="U450" s="39">
        <v>19346</v>
      </c>
      <c r="V450" s="40">
        <v>1</v>
      </c>
      <c r="W450" s="41">
        <v>0</v>
      </c>
      <c r="X450" s="42">
        <v>73776</v>
      </c>
      <c r="Y450" s="43">
        <v>68</v>
      </c>
      <c r="Z450" s="44">
        <v>6</v>
      </c>
      <c r="AA450" s="45">
        <v>85326</v>
      </c>
      <c r="AB450" s="46">
        <v>1307</v>
      </c>
      <c r="AC450" s="47">
        <v>98</v>
      </c>
      <c r="AD450" s="42">
        <v>30507</v>
      </c>
      <c r="AE450" s="43">
        <v>5745</v>
      </c>
      <c r="AF450" s="44">
        <v>142</v>
      </c>
      <c r="AG450" s="39">
        <v>17137</v>
      </c>
      <c r="AH450" s="40">
        <v>2</v>
      </c>
      <c r="AI450" s="41">
        <v>0</v>
      </c>
      <c r="AJ450" s="42">
        <v>65641</v>
      </c>
      <c r="AK450" s="43">
        <v>18</v>
      </c>
      <c r="AL450" s="44">
        <v>2</v>
      </c>
      <c r="AM450" s="45">
        <v>83802</v>
      </c>
      <c r="AN450" s="46">
        <v>616</v>
      </c>
      <c r="AO450" s="47">
        <v>47</v>
      </c>
      <c r="AP450" s="42">
        <v>33398</v>
      </c>
      <c r="AQ450" s="43">
        <v>4624</v>
      </c>
      <c r="AR450" s="44">
        <v>80</v>
      </c>
      <c r="AS450" s="38">
        <v>5219105</v>
      </c>
      <c r="AT450" s="38">
        <v>4775214</v>
      </c>
      <c r="AU450" s="38">
        <v>5</v>
      </c>
      <c r="AY450" s="38" t="str">
        <f t="shared" ref="AY450" si="225">_xlfn.CONCAT(YEAR(A450),"-W",_xlfn.ISOWEEKNUM(A450))</f>
        <v>2021-W23</v>
      </c>
      <c r="AZ450" s="48">
        <f t="shared" ref="AZ450" si="226">WEEKDAY(A450,2)</f>
        <v>5</v>
      </c>
      <c r="BA450" s="48">
        <v>2549</v>
      </c>
      <c r="BB450" s="49">
        <v>116</v>
      </c>
      <c r="BC450" s="48">
        <v>192</v>
      </c>
      <c r="BD450" s="49">
        <v>9639</v>
      </c>
      <c r="BE450" s="48">
        <v>97</v>
      </c>
      <c r="BF450" s="49">
        <v>18813473</v>
      </c>
      <c r="BG450" s="49">
        <v>355916</v>
      </c>
    </row>
    <row r="451" spans="1:78" x14ac:dyDescent="0.3">
      <c r="A451" s="37">
        <v>44359</v>
      </c>
      <c r="B451" s="38">
        <v>591</v>
      </c>
      <c r="C451" s="38">
        <v>2</v>
      </c>
      <c r="D451" s="38">
        <v>414636</v>
      </c>
      <c r="E451" s="38">
        <v>21</v>
      </c>
      <c r="F451" s="38">
        <v>12405</v>
      </c>
      <c r="G451" s="48">
        <v>360</v>
      </c>
      <c r="I451" s="39">
        <v>36573</v>
      </c>
      <c r="J451" s="40">
        <v>3</v>
      </c>
      <c r="K451" s="41">
        <v>0</v>
      </c>
      <c r="L451" s="42">
        <v>139710</v>
      </c>
      <c r="M451" s="43">
        <v>87</v>
      </c>
      <c r="N451" s="44">
        <v>6</v>
      </c>
      <c r="O451" s="45">
        <v>169374</v>
      </c>
      <c r="P451" s="46">
        <v>1930</v>
      </c>
      <c r="Q451" s="47">
        <v>137</v>
      </c>
      <c r="R451" s="42">
        <v>63979</v>
      </c>
      <c r="S451" s="43">
        <v>10385</v>
      </c>
      <c r="T451" s="44">
        <v>217</v>
      </c>
      <c r="U451" s="39">
        <v>19388</v>
      </c>
      <c r="V451" s="40">
        <v>1</v>
      </c>
      <c r="W451" s="41">
        <v>0</v>
      </c>
      <c r="X451" s="42">
        <v>73923</v>
      </c>
      <c r="Y451" s="43">
        <v>69</v>
      </c>
      <c r="Z451" s="44">
        <v>4</v>
      </c>
      <c r="AA451" s="45">
        <v>85432</v>
      </c>
      <c r="AB451" s="46">
        <v>1313</v>
      </c>
      <c r="AC451" s="47">
        <v>91</v>
      </c>
      <c r="AD451" s="42">
        <v>30535</v>
      </c>
      <c r="AE451" s="43">
        <v>5754</v>
      </c>
      <c r="AF451" s="44">
        <v>137</v>
      </c>
      <c r="AG451" s="39">
        <v>17183</v>
      </c>
      <c r="AH451" s="40">
        <v>2</v>
      </c>
      <c r="AI451" s="41">
        <v>0</v>
      </c>
      <c r="AJ451" s="42">
        <v>65781</v>
      </c>
      <c r="AK451" s="43">
        <v>18</v>
      </c>
      <c r="AL451" s="44">
        <v>2</v>
      </c>
      <c r="AM451" s="45">
        <v>83926</v>
      </c>
      <c r="AN451" s="46">
        <v>617</v>
      </c>
      <c r="AO451" s="47">
        <v>46</v>
      </c>
      <c r="AP451" s="42">
        <v>33438</v>
      </c>
      <c r="AQ451" s="43">
        <v>4631</v>
      </c>
      <c r="AR451" s="44">
        <v>80</v>
      </c>
      <c r="AS451" s="38">
        <v>5233313</v>
      </c>
      <c r="AT451" s="38">
        <v>4805781</v>
      </c>
      <c r="AU451" s="38">
        <v>2</v>
      </c>
      <c r="AY451" s="38" t="str">
        <f t="shared" ref="AY451" si="227">_xlfn.CONCAT(YEAR(A451),"-W",_xlfn.ISOWEEKNUM(A451))</f>
        <v>2021-W23</v>
      </c>
      <c r="AZ451" s="48">
        <f t="shared" ref="AZ451" si="228">WEEKDAY(A451,2)</f>
        <v>6</v>
      </c>
      <c r="BA451" s="48">
        <v>2560</v>
      </c>
      <c r="BB451" s="49">
        <v>103</v>
      </c>
      <c r="BC451" s="48">
        <v>102</v>
      </c>
      <c r="BD451" s="49">
        <v>13092</v>
      </c>
      <c r="BE451" s="48">
        <v>91</v>
      </c>
      <c r="BF451" s="49">
        <v>19021187</v>
      </c>
      <c r="BG451" s="49">
        <v>365603</v>
      </c>
    </row>
    <row r="452" spans="1:78" ht="12.5" thickBot="1" x14ac:dyDescent="0.35">
      <c r="A452" s="37">
        <v>44360</v>
      </c>
      <c r="B452" s="38">
        <v>297</v>
      </c>
      <c r="C452" s="38">
        <v>2</v>
      </c>
      <c r="D452" s="38">
        <v>414933</v>
      </c>
      <c r="E452" s="38">
        <v>17</v>
      </c>
      <c r="F452" s="38">
        <v>12422</v>
      </c>
      <c r="G452" s="48">
        <v>358</v>
      </c>
      <c r="I452" s="39">
        <v>36615</v>
      </c>
      <c r="J452" s="40">
        <v>3</v>
      </c>
      <c r="K452" s="41">
        <v>0</v>
      </c>
      <c r="L452" s="42">
        <v>139849</v>
      </c>
      <c r="M452" s="43">
        <v>87</v>
      </c>
      <c r="N452" s="44">
        <v>7</v>
      </c>
      <c r="O452" s="45">
        <v>169456</v>
      </c>
      <c r="P452" s="46">
        <v>1932</v>
      </c>
      <c r="Q452" s="47">
        <v>134</v>
      </c>
      <c r="R452" s="42">
        <v>64013</v>
      </c>
      <c r="S452" s="43">
        <v>10400</v>
      </c>
      <c r="T452" s="44">
        <v>217</v>
      </c>
      <c r="U452" s="39">
        <v>19411</v>
      </c>
      <c r="V452" s="40">
        <v>1</v>
      </c>
      <c r="W452" s="41">
        <v>0</v>
      </c>
      <c r="X452" s="42">
        <v>74004</v>
      </c>
      <c r="Y452" s="43">
        <v>69</v>
      </c>
      <c r="Z452" s="44">
        <v>5</v>
      </c>
      <c r="AA452" s="45">
        <v>85472</v>
      </c>
      <c r="AB452" s="46">
        <v>1313</v>
      </c>
      <c r="AC452" s="47">
        <v>90</v>
      </c>
      <c r="AD452" s="42">
        <v>30546</v>
      </c>
      <c r="AE452" s="43">
        <v>5762</v>
      </c>
      <c r="AF452" s="44">
        <v>136</v>
      </c>
      <c r="AG452" s="39">
        <v>17202</v>
      </c>
      <c r="AH452" s="40">
        <v>2</v>
      </c>
      <c r="AI452" s="41">
        <v>0</v>
      </c>
      <c r="AJ452" s="42">
        <v>65839</v>
      </c>
      <c r="AK452" s="43">
        <v>18</v>
      </c>
      <c r="AL452" s="44">
        <v>2</v>
      </c>
      <c r="AM452" s="45">
        <v>83968</v>
      </c>
      <c r="AN452" s="46">
        <v>619</v>
      </c>
      <c r="AO452" s="47">
        <v>44</v>
      </c>
      <c r="AP452" s="42">
        <v>33461</v>
      </c>
      <c r="AQ452" s="43">
        <v>4638</v>
      </c>
      <c r="AR452" s="44">
        <v>81</v>
      </c>
      <c r="AS452" s="38">
        <v>5239266</v>
      </c>
      <c r="AT452" s="38">
        <v>4820342</v>
      </c>
      <c r="AU452" s="38">
        <v>5</v>
      </c>
      <c r="AY452" s="38" t="str">
        <f t="shared" ref="AY452:AY454" si="229">_xlfn.CONCAT(YEAR(A452),"-W",_xlfn.ISOWEEKNUM(A452))</f>
        <v>2021-W23</v>
      </c>
      <c r="AZ452" s="48">
        <f t="shared" ref="AZ452:AZ454" si="230">WEEKDAY(A452,2)</f>
        <v>7</v>
      </c>
      <c r="BA452" s="48">
        <v>2562</v>
      </c>
      <c r="BB452" s="49">
        <v>66</v>
      </c>
      <c r="BC452" s="48">
        <v>56</v>
      </c>
      <c r="BD452" s="49">
        <v>3869</v>
      </c>
      <c r="BE452" s="48">
        <v>40</v>
      </c>
      <c r="BF452" s="49">
        <v>19141753</v>
      </c>
      <c r="BG452" s="49">
        <v>370169</v>
      </c>
      <c r="BH452" s="86">
        <f>0.08*3193681/100</f>
        <v>2554.9448000000002</v>
      </c>
      <c r="BI452" s="50">
        <f>(S452-S445)/(F452-F445)</f>
        <v>0.82758620689655171</v>
      </c>
      <c r="BJ452" s="38">
        <f>SUM(E446:E452)*1000000/10718565</f>
        <v>13.24804206533244</v>
      </c>
      <c r="BK452" s="50">
        <f>(D452-D445)/(AS452+AT452-AS445-AT445)</f>
        <v>2.0777097030723224E-2</v>
      </c>
      <c r="BL452" s="97">
        <f>(I452-I445)/(I452+L452+O452+R452-I445-L445-O445-R445)</f>
        <v>0.16501531255629617</v>
      </c>
      <c r="BM452" s="97">
        <f>(L452-L445)/(I452+L452+O452+R452-I445-L445-O445-R445)</f>
        <v>0.40064853179607279</v>
      </c>
      <c r="BN452" s="97">
        <f>(O452-O445)/(I452+L452+O452+R452-I445-L445-O445-R445)</f>
        <v>0.34570347685101782</v>
      </c>
      <c r="BO452" s="97">
        <f>(R452-R445)/(I452+L452+O452+R452-I445-L445-O445-R445)</f>
        <v>8.8632678796613226E-2</v>
      </c>
      <c r="BP452" s="97">
        <f>AVERAGE(K446:K452)/AVERAGE(G446:G452)</f>
        <v>0</v>
      </c>
      <c r="BQ452" s="97">
        <f>AVERAGE(N446:N452)/AVERAGE(G446:G452)</f>
        <v>1.8299656881433472E-2</v>
      </c>
      <c r="BR452" s="97">
        <f>AVERAGE(Q446:Q452)/AVERAGE(G446:G452)</f>
        <v>0.38658025162028214</v>
      </c>
      <c r="BS452" s="97">
        <f>AVERAGE(T446:T452)/AVERAGE(G446:G452)</f>
        <v>0.59512009149828438</v>
      </c>
      <c r="BT452" s="97">
        <f>(J452-J445)/(J452+M452+P452+S452-S445-P445-M445-J445)</f>
        <v>0</v>
      </c>
      <c r="BU452" s="97">
        <f>(M452-M445)/(J452+M452+P452+S452-S445-P445-M445-J445)</f>
        <v>6.8965517241379309E-3</v>
      </c>
      <c r="BV452" s="97">
        <f>(P452-P445)/(J452+M452+P452+S452-S445-P445-M445-J445)</f>
        <v>0.16551724137931034</v>
      </c>
      <c r="BW452" s="97">
        <f>(S452-S445)/(J452+M452+P452+S452-S445-P445-M445-J445)</f>
        <v>0.82758620689655171</v>
      </c>
      <c r="BX452" s="48">
        <f>SUM(BB446:BB452)</f>
        <v>739</v>
      </c>
      <c r="BY452" s="38">
        <f>F452-F445</f>
        <v>145</v>
      </c>
      <c r="BZ452" s="50">
        <f>BY452/BX445</f>
        <v>0.13051305130513052</v>
      </c>
    </row>
    <row r="453" spans="1:78" x14ac:dyDescent="0.3">
      <c r="A453" s="93">
        <v>44361</v>
      </c>
      <c r="B453" s="62">
        <v>472</v>
      </c>
      <c r="C453" s="62">
        <v>3</v>
      </c>
      <c r="D453" s="62">
        <v>415401</v>
      </c>
      <c r="E453" s="62">
        <v>18</v>
      </c>
      <c r="F453" s="62">
        <v>12443</v>
      </c>
      <c r="G453" s="65">
        <v>353</v>
      </c>
      <c r="H453" s="99"/>
      <c r="I453" s="63">
        <v>36706</v>
      </c>
      <c r="J453" s="62">
        <v>3</v>
      </c>
      <c r="K453" s="64">
        <v>0</v>
      </c>
      <c r="L453" s="63">
        <v>140032</v>
      </c>
      <c r="M453" s="62">
        <v>87</v>
      </c>
      <c r="N453" s="64">
        <v>6</v>
      </c>
      <c r="O453" s="63">
        <v>169599</v>
      </c>
      <c r="P453" s="62">
        <v>1934</v>
      </c>
      <c r="Q453" s="64">
        <v>136</v>
      </c>
      <c r="R453" s="63">
        <v>64060</v>
      </c>
      <c r="S453" s="62">
        <v>10419</v>
      </c>
      <c r="T453" s="64">
        <v>211</v>
      </c>
      <c r="U453" s="63">
        <v>19461</v>
      </c>
      <c r="V453" s="62">
        <v>1</v>
      </c>
      <c r="W453" s="64">
        <v>0</v>
      </c>
      <c r="X453" s="63">
        <v>74106</v>
      </c>
      <c r="Y453" s="62">
        <v>69</v>
      </c>
      <c r="Z453" s="64">
        <v>4</v>
      </c>
      <c r="AA453" s="63">
        <v>85542</v>
      </c>
      <c r="AB453" s="62">
        <v>1314</v>
      </c>
      <c r="AC453" s="64">
        <v>92</v>
      </c>
      <c r="AD453" s="63">
        <v>30570</v>
      </c>
      <c r="AE453" s="62">
        <v>5774</v>
      </c>
      <c r="AF453" s="64">
        <v>132</v>
      </c>
      <c r="AG453" s="63">
        <v>17243</v>
      </c>
      <c r="AH453" s="62">
        <v>2</v>
      </c>
      <c r="AI453" s="64">
        <v>0</v>
      </c>
      <c r="AJ453" s="63">
        <v>65920</v>
      </c>
      <c r="AK453" s="62">
        <v>18</v>
      </c>
      <c r="AL453" s="64">
        <v>2</v>
      </c>
      <c r="AM453" s="63">
        <v>84041</v>
      </c>
      <c r="AN453" s="62">
        <v>620</v>
      </c>
      <c r="AO453" s="64">
        <v>44</v>
      </c>
      <c r="AP453" s="63">
        <v>33484</v>
      </c>
      <c r="AQ453" s="62">
        <v>4645</v>
      </c>
      <c r="AR453" s="64">
        <v>79</v>
      </c>
      <c r="AS453" s="62">
        <v>5243601</v>
      </c>
      <c r="AT453" s="62">
        <v>4835409</v>
      </c>
      <c r="AU453" s="62">
        <v>3</v>
      </c>
      <c r="AV453" s="62"/>
      <c r="AW453" s="62"/>
      <c r="AX453" s="62"/>
      <c r="AY453" s="62" t="str">
        <f t="shared" si="229"/>
        <v>2021-W24</v>
      </c>
      <c r="AZ453" s="65">
        <f t="shared" si="230"/>
        <v>1</v>
      </c>
      <c r="BA453" s="65">
        <v>2563</v>
      </c>
      <c r="BB453" s="99">
        <v>75</v>
      </c>
      <c r="BC453" s="65">
        <v>132</v>
      </c>
      <c r="BD453" s="65">
        <v>6626</v>
      </c>
      <c r="BE453" s="65">
        <v>47</v>
      </c>
      <c r="BF453" s="99">
        <v>19287402</v>
      </c>
      <c r="BG453" s="99">
        <v>374449</v>
      </c>
      <c r="BH453" s="65"/>
      <c r="BI453" s="65"/>
      <c r="BJ453" s="65"/>
      <c r="BK453" s="65"/>
      <c r="BL453" s="65"/>
      <c r="BM453" s="65"/>
      <c r="BN453" s="65"/>
      <c r="BO453" s="65"/>
    </row>
    <row r="454" spans="1:78" x14ac:dyDescent="0.3">
      <c r="A454" s="37">
        <v>44362</v>
      </c>
      <c r="B454" s="38">
        <v>835</v>
      </c>
      <c r="C454" s="38">
        <v>1</v>
      </c>
      <c r="D454" s="38">
        <v>416195</v>
      </c>
      <c r="E454" s="38">
        <v>22</v>
      </c>
      <c r="F454" s="38">
        <v>12465</v>
      </c>
      <c r="G454" s="48">
        <v>343</v>
      </c>
      <c r="I454" s="39">
        <v>36843</v>
      </c>
      <c r="J454" s="40">
        <v>3</v>
      </c>
      <c r="K454" s="41">
        <v>0</v>
      </c>
      <c r="L454" s="42">
        <v>140342</v>
      </c>
      <c r="M454" s="43">
        <v>87</v>
      </c>
      <c r="N454" s="44">
        <v>5</v>
      </c>
      <c r="O454" s="45">
        <v>169913</v>
      </c>
      <c r="P454" s="46">
        <v>1938</v>
      </c>
      <c r="Q454" s="47">
        <v>136</v>
      </c>
      <c r="R454" s="42">
        <v>64091</v>
      </c>
      <c r="S454" s="43">
        <v>10437</v>
      </c>
      <c r="T454" s="44">
        <v>202</v>
      </c>
      <c r="U454" s="39">
        <v>19529</v>
      </c>
      <c r="V454" s="40">
        <v>1</v>
      </c>
      <c r="W454" s="41">
        <v>0</v>
      </c>
      <c r="X454" s="42">
        <v>74261</v>
      </c>
      <c r="Y454" s="43">
        <v>69</v>
      </c>
      <c r="Z454" s="44">
        <v>3</v>
      </c>
      <c r="AA454" s="45">
        <v>85712</v>
      </c>
      <c r="AB454" s="46">
        <v>1319</v>
      </c>
      <c r="AC454" s="47">
        <v>92</v>
      </c>
      <c r="AD454" s="42">
        <v>30574</v>
      </c>
      <c r="AE454" s="43">
        <v>5787</v>
      </c>
      <c r="AF454" s="44">
        <v>128</v>
      </c>
      <c r="AG454" s="39">
        <v>17312</v>
      </c>
      <c r="AH454" s="40">
        <v>2</v>
      </c>
      <c r="AI454" s="41">
        <v>0</v>
      </c>
      <c r="AJ454" s="42">
        <v>66075</v>
      </c>
      <c r="AK454" s="43">
        <v>18</v>
      </c>
      <c r="AL454" s="44">
        <v>2</v>
      </c>
      <c r="AM454" s="45">
        <v>84185</v>
      </c>
      <c r="AN454" s="46">
        <v>619</v>
      </c>
      <c r="AO454" s="47">
        <v>44</v>
      </c>
      <c r="AP454" s="42">
        <v>33511</v>
      </c>
      <c r="AQ454" s="43">
        <v>4650</v>
      </c>
      <c r="AR454" s="44">
        <v>74</v>
      </c>
      <c r="AS454" s="38">
        <v>5259994</v>
      </c>
      <c r="AT454" s="38">
        <v>4869596</v>
      </c>
      <c r="AU454" s="38">
        <v>0</v>
      </c>
      <c r="AY454" s="38" t="str">
        <f t="shared" si="229"/>
        <v>2021-W24</v>
      </c>
      <c r="AZ454" s="48">
        <f t="shared" si="230"/>
        <v>2</v>
      </c>
      <c r="BA454" s="48">
        <v>2573</v>
      </c>
      <c r="BB454" s="49">
        <v>81</v>
      </c>
      <c r="BC454" s="48">
        <v>174</v>
      </c>
      <c r="BD454" s="49">
        <v>12248</v>
      </c>
      <c r="BE454" s="48">
        <v>142</v>
      </c>
      <c r="BF454" s="49">
        <v>20280345</v>
      </c>
      <c r="BG454" s="49">
        <v>384876</v>
      </c>
    </row>
    <row r="455" spans="1:78" x14ac:dyDescent="0.3">
      <c r="A455" s="37">
        <v>44363</v>
      </c>
      <c r="B455" s="38">
        <v>549</v>
      </c>
      <c r="C455" s="38">
        <v>1</v>
      </c>
      <c r="D455" s="38">
        <v>416741</v>
      </c>
      <c r="E455" s="38">
        <v>13</v>
      </c>
      <c r="F455" s="38">
        <v>12478</v>
      </c>
      <c r="G455" s="48">
        <v>330</v>
      </c>
      <c r="I455" s="39">
        <v>36918</v>
      </c>
      <c r="J455" s="40">
        <v>3</v>
      </c>
      <c r="K455" s="41">
        <v>0</v>
      </c>
      <c r="L455" s="42">
        <v>140569</v>
      </c>
      <c r="M455" s="43">
        <v>87</v>
      </c>
      <c r="N455" s="44">
        <v>6</v>
      </c>
      <c r="O455" s="45">
        <v>170108</v>
      </c>
      <c r="P455" s="46">
        <v>1939</v>
      </c>
      <c r="Q455" s="47">
        <v>135</v>
      </c>
      <c r="R455" s="42">
        <v>64140</v>
      </c>
      <c r="S455" s="43">
        <v>10449</v>
      </c>
      <c r="T455" s="44">
        <v>189</v>
      </c>
      <c r="U455" s="39">
        <v>19568</v>
      </c>
      <c r="V455" s="40">
        <v>1</v>
      </c>
      <c r="W455" s="41">
        <v>0</v>
      </c>
      <c r="X455" s="42">
        <v>74383</v>
      </c>
      <c r="Y455" s="43">
        <v>69</v>
      </c>
      <c r="Z455" s="44">
        <v>4</v>
      </c>
      <c r="AA455" s="45">
        <v>85804</v>
      </c>
      <c r="AB455" s="46">
        <v>1320</v>
      </c>
      <c r="AC455" s="47">
        <v>92</v>
      </c>
      <c r="AD455" s="42">
        <v>30601</v>
      </c>
      <c r="AE455" s="43">
        <v>5793</v>
      </c>
      <c r="AF455" s="44">
        <v>121</v>
      </c>
      <c r="AG455" s="39">
        <v>17348</v>
      </c>
      <c r="AH455" s="40">
        <v>2</v>
      </c>
      <c r="AI455" s="41">
        <v>0</v>
      </c>
      <c r="AJ455" s="42">
        <v>66180</v>
      </c>
      <c r="AK455" s="43">
        <v>18</v>
      </c>
      <c r="AL455" s="44">
        <v>2</v>
      </c>
      <c r="AM455" s="45">
        <v>84288</v>
      </c>
      <c r="AN455" s="46">
        <v>619</v>
      </c>
      <c r="AO455" s="47">
        <v>43</v>
      </c>
      <c r="AP455" s="42">
        <v>33533</v>
      </c>
      <c r="AQ455" s="43">
        <v>4656</v>
      </c>
      <c r="AR455" s="44">
        <v>68</v>
      </c>
      <c r="AS455" s="38">
        <v>5272734</v>
      </c>
      <c r="AT455" s="38">
        <v>4895581</v>
      </c>
      <c r="AU455" s="38">
        <v>1</v>
      </c>
      <c r="AY455" s="38" t="str">
        <f t="shared" ref="AY455" si="231">_xlfn.CONCAT(YEAR(A455),"-W",_xlfn.ISOWEEKNUM(A455))</f>
        <v>2021-W24</v>
      </c>
      <c r="AZ455" s="48">
        <f t="shared" ref="AZ455" si="232">WEEKDAY(A455,2)</f>
        <v>3</v>
      </c>
      <c r="BA455" s="48">
        <v>2589</v>
      </c>
      <c r="BB455" s="49">
        <v>61</v>
      </c>
      <c r="BC455" s="48">
        <v>129</v>
      </c>
      <c r="BD455" s="49">
        <v>8895</v>
      </c>
      <c r="BE455" s="48">
        <v>75</v>
      </c>
      <c r="BF455" s="49">
        <v>21425464</v>
      </c>
      <c r="BG455" s="49">
        <v>392408</v>
      </c>
      <c r="BH455" s="48">
        <v>33740</v>
      </c>
    </row>
    <row r="456" spans="1:78" x14ac:dyDescent="0.3">
      <c r="A456" s="37">
        <v>44364</v>
      </c>
      <c r="B456" s="38">
        <v>519</v>
      </c>
      <c r="C456" s="38">
        <v>2</v>
      </c>
      <c r="D456" s="38">
        <v>417253</v>
      </c>
      <c r="E456" s="38">
        <v>16</v>
      </c>
      <c r="F456" s="38">
        <v>12494</v>
      </c>
      <c r="G456" s="48">
        <v>321</v>
      </c>
      <c r="I456" s="39">
        <v>36989</v>
      </c>
      <c r="J456" s="40">
        <v>3</v>
      </c>
      <c r="K456" s="41">
        <v>0</v>
      </c>
      <c r="L456" s="42">
        <v>140802</v>
      </c>
      <c r="M456" s="43">
        <v>87</v>
      </c>
      <c r="N456" s="44">
        <v>6</v>
      </c>
      <c r="O456" s="45">
        <v>170275</v>
      </c>
      <c r="P456" s="46">
        <v>1943</v>
      </c>
      <c r="Q456" s="47">
        <v>130</v>
      </c>
      <c r="R456" s="42">
        <v>64182</v>
      </c>
      <c r="S456" s="43">
        <v>10461</v>
      </c>
      <c r="T456" s="44">
        <v>185</v>
      </c>
      <c r="U456" s="39">
        <v>19603</v>
      </c>
      <c r="V456" s="40">
        <v>1</v>
      </c>
      <c r="W456" s="41">
        <v>0</v>
      </c>
      <c r="X456" s="42">
        <v>74485</v>
      </c>
      <c r="Y456" s="43">
        <v>69</v>
      </c>
      <c r="Z456" s="44">
        <v>4</v>
      </c>
      <c r="AA456" s="45">
        <v>85886</v>
      </c>
      <c r="AB456" s="46">
        <v>1322</v>
      </c>
      <c r="AC456" s="47">
        <v>90</v>
      </c>
      <c r="AD456" s="42">
        <v>30622</v>
      </c>
      <c r="AE456" s="43">
        <v>5802</v>
      </c>
      <c r="AF456" s="44">
        <v>118</v>
      </c>
      <c r="AG456" s="39">
        <v>17384</v>
      </c>
      <c r="AH456" s="40">
        <v>2</v>
      </c>
      <c r="AI456" s="41">
        <v>0</v>
      </c>
      <c r="AJ456" s="42">
        <v>66311</v>
      </c>
      <c r="AK456" s="43">
        <v>18</v>
      </c>
      <c r="AL456" s="44">
        <v>2</v>
      </c>
      <c r="AM456" s="45">
        <v>84373</v>
      </c>
      <c r="AN456" s="46">
        <v>621</v>
      </c>
      <c r="AO456" s="47">
        <v>40</v>
      </c>
      <c r="AP456" s="42">
        <v>33554</v>
      </c>
      <c r="AQ456" s="43">
        <v>4659</v>
      </c>
      <c r="AR456" s="44">
        <v>67</v>
      </c>
      <c r="AS456" s="38">
        <v>5285254</v>
      </c>
      <c r="AT456" s="38">
        <v>4922372</v>
      </c>
      <c r="AU456" s="38">
        <v>2</v>
      </c>
      <c r="AY456" s="38" t="str">
        <f t="shared" ref="AY456" si="233">_xlfn.CONCAT(YEAR(A456),"-W",_xlfn.ISOWEEKNUM(A456))</f>
        <v>2021-W24</v>
      </c>
      <c r="AZ456" s="48">
        <f t="shared" ref="AZ456" si="234">WEEKDAY(A456,2)</f>
        <v>4</v>
      </c>
      <c r="BA456" s="48">
        <v>2593</v>
      </c>
      <c r="BB456" s="49">
        <v>63</v>
      </c>
      <c r="BC456" s="48">
        <v>127</v>
      </c>
      <c r="BD456" s="49">
        <v>9069</v>
      </c>
      <c r="BE456" s="48">
        <v>73</v>
      </c>
      <c r="BF456" s="49">
        <v>21552485</v>
      </c>
      <c r="BG456" s="49">
        <v>400197</v>
      </c>
    </row>
    <row r="457" spans="1:78" x14ac:dyDescent="0.3">
      <c r="A457" s="37">
        <v>44365</v>
      </c>
      <c r="B457" s="38">
        <v>469</v>
      </c>
      <c r="C457" s="38">
        <v>2</v>
      </c>
      <c r="D457" s="38">
        <v>417706</v>
      </c>
      <c r="E457" s="38">
        <v>20</v>
      </c>
      <c r="F457" s="38">
        <v>12514</v>
      </c>
      <c r="G457" s="48">
        <v>307</v>
      </c>
      <c r="I457" s="39">
        <v>37047</v>
      </c>
      <c r="J457" s="40">
        <v>3</v>
      </c>
      <c r="K457" s="41">
        <v>0</v>
      </c>
      <c r="L457" s="42">
        <v>141009</v>
      </c>
      <c r="M457" s="43">
        <v>88</v>
      </c>
      <c r="N457" s="44">
        <v>6</v>
      </c>
      <c r="O457" s="45">
        <v>170427</v>
      </c>
      <c r="P457" s="46">
        <v>1946</v>
      </c>
      <c r="Q457" s="47">
        <v>127</v>
      </c>
      <c r="R457" s="42">
        <v>64213</v>
      </c>
      <c r="S457" s="43">
        <v>10477</v>
      </c>
      <c r="T457" s="44">
        <v>174</v>
      </c>
      <c r="U457" s="39">
        <v>19628</v>
      </c>
      <c r="V457" s="40">
        <v>1</v>
      </c>
      <c r="W457" s="41">
        <v>0</v>
      </c>
      <c r="X457" s="42">
        <v>74602</v>
      </c>
      <c r="Y457" s="43">
        <v>70</v>
      </c>
      <c r="Z457" s="44">
        <v>4</v>
      </c>
      <c r="AA457" s="45">
        <v>85977</v>
      </c>
      <c r="AB457" s="46">
        <v>1324</v>
      </c>
      <c r="AC457" s="47">
        <v>88</v>
      </c>
      <c r="AD457" s="42">
        <v>30632</v>
      </c>
      <c r="AE457" s="43">
        <v>5815</v>
      </c>
      <c r="AF457" s="44">
        <v>109</v>
      </c>
      <c r="AG457" s="39">
        <v>17417</v>
      </c>
      <c r="AH457" s="40">
        <v>2</v>
      </c>
      <c r="AI457" s="41">
        <v>0</v>
      </c>
      <c r="AJ457" s="42">
        <v>66401</v>
      </c>
      <c r="AK457" s="43">
        <v>18</v>
      </c>
      <c r="AL457" s="44">
        <v>2</v>
      </c>
      <c r="AM457" s="45">
        <v>84434</v>
      </c>
      <c r="AN457" s="46">
        <v>622</v>
      </c>
      <c r="AO457" s="47">
        <v>39</v>
      </c>
      <c r="AP457" s="42">
        <v>33575</v>
      </c>
      <c r="AQ457" s="43">
        <v>4662</v>
      </c>
      <c r="AR457" s="44">
        <v>65</v>
      </c>
      <c r="AS457" s="38">
        <v>5297884</v>
      </c>
      <c r="AT457" s="38">
        <v>4950411</v>
      </c>
      <c r="AU457" s="38">
        <v>1</v>
      </c>
      <c r="AY457" s="38" t="str">
        <f t="shared" ref="AY457" si="235">_xlfn.CONCAT(YEAR(A457),"-W",_xlfn.ISOWEEKNUM(A457))</f>
        <v>2021-W24</v>
      </c>
      <c r="AZ457" s="48">
        <f t="shared" ref="AZ457" si="236">WEEKDAY(A457,2)</f>
        <v>5</v>
      </c>
      <c r="BA457" s="48">
        <v>2602</v>
      </c>
      <c r="BB457" s="49">
        <v>63</v>
      </c>
      <c r="BC457" s="48">
        <v>144</v>
      </c>
      <c r="BD457" s="49">
        <v>9171</v>
      </c>
      <c r="BE457" s="48">
        <v>63</v>
      </c>
      <c r="BF457" s="49">
        <v>21681161</v>
      </c>
      <c r="BG457" s="49">
        <v>408013</v>
      </c>
    </row>
    <row r="458" spans="1:78" x14ac:dyDescent="0.3">
      <c r="A458" s="37">
        <v>44366</v>
      </c>
      <c r="B458" s="38">
        <v>394</v>
      </c>
      <c r="C458" s="38">
        <v>4</v>
      </c>
      <c r="D458" s="38">
        <v>418095</v>
      </c>
      <c r="E458" s="38">
        <v>20</v>
      </c>
      <c r="F458" s="38">
        <v>12534</v>
      </c>
      <c r="G458" s="48">
        <v>301</v>
      </c>
      <c r="I458" s="39">
        <v>37106</v>
      </c>
      <c r="J458" s="40">
        <v>3</v>
      </c>
      <c r="K458" s="41">
        <v>0</v>
      </c>
      <c r="L458" s="42">
        <v>141182</v>
      </c>
      <c r="M458" s="43">
        <v>88</v>
      </c>
      <c r="N458" s="44">
        <v>5</v>
      </c>
      <c r="O458" s="45">
        <v>170550</v>
      </c>
      <c r="P458" s="46">
        <v>1949</v>
      </c>
      <c r="Q458" s="47">
        <v>125</v>
      </c>
      <c r="R458" s="42">
        <v>64248</v>
      </c>
      <c r="S458" s="43">
        <v>10494</v>
      </c>
      <c r="T458" s="44">
        <v>171</v>
      </c>
      <c r="U458" s="39">
        <v>19660</v>
      </c>
      <c r="V458" s="40">
        <v>1</v>
      </c>
      <c r="W458" s="41">
        <v>0</v>
      </c>
      <c r="X458" s="42">
        <v>74695</v>
      </c>
      <c r="Y458" s="43">
        <v>70</v>
      </c>
      <c r="Z458" s="44">
        <v>3</v>
      </c>
      <c r="AA458" s="45">
        <v>86034</v>
      </c>
      <c r="AB458" s="46">
        <v>1327</v>
      </c>
      <c r="AC458" s="47">
        <v>86</v>
      </c>
      <c r="AD458" s="42">
        <v>30644</v>
      </c>
      <c r="AE458" s="43">
        <v>5824</v>
      </c>
      <c r="AF458" s="44">
        <v>105</v>
      </c>
      <c r="AG458" s="39">
        <v>17444</v>
      </c>
      <c r="AH458" s="40">
        <v>2</v>
      </c>
      <c r="AI458" s="41">
        <v>0</v>
      </c>
      <c r="AJ458" s="42">
        <v>66481</v>
      </c>
      <c r="AK458" s="43">
        <v>18</v>
      </c>
      <c r="AL458" s="44">
        <v>2</v>
      </c>
      <c r="AM458" s="45">
        <v>84500</v>
      </c>
      <c r="AN458" s="46">
        <v>622</v>
      </c>
      <c r="AO458" s="47">
        <v>39</v>
      </c>
      <c r="AP458" s="42">
        <v>33598</v>
      </c>
      <c r="AQ458" s="43">
        <v>4670</v>
      </c>
      <c r="AR458" s="44">
        <v>66</v>
      </c>
      <c r="AS458" s="38">
        <v>5309992</v>
      </c>
      <c r="AT458" s="38">
        <v>4979049</v>
      </c>
      <c r="AU458" s="38">
        <v>2</v>
      </c>
      <c r="AY458" s="38" t="str">
        <f t="shared" ref="AY458" si="237">_xlfn.CONCAT(YEAR(A458),"-W",_xlfn.ISOWEEKNUM(A458))</f>
        <v>2021-W24</v>
      </c>
      <c r="AZ458" s="48">
        <f t="shared" ref="AZ458" si="238">WEEKDAY(A458,2)</f>
        <v>6</v>
      </c>
      <c r="BA458" s="48">
        <v>2609</v>
      </c>
      <c r="BB458" s="49">
        <v>66</v>
      </c>
      <c r="BC458" s="48">
        <v>102</v>
      </c>
      <c r="BD458" s="49">
        <v>11648</v>
      </c>
      <c r="BE458" s="48">
        <v>50</v>
      </c>
      <c r="BF458" s="49">
        <v>21912191</v>
      </c>
      <c r="BG458" s="49">
        <v>411980</v>
      </c>
    </row>
    <row r="459" spans="1:78" ht="12.5" thickBot="1" x14ac:dyDescent="0.35">
      <c r="A459" s="37">
        <v>44367</v>
      </c>
      <c r="B459" s="38">
        <v>248</v>
      </c>
      <c r="C459" s="38">
        <v>7</v>
      </c>
      <c r="D459" s="38">
        <v>418342</v>
      </c>
      <c r="E459" s="38">
        <v>14</v>
      </c>
      <c r="F459" s="38">
        <v>12548</v>
      </c>
      <c r="G459" s="48">
        <v>296</v>
      </c>
      <c r="I459" s="39">
        <v>37138</v>
      </c>
      <c r="J459" s="40">
        <v>3</v>
      </c>
      <c r="K459" s="41">
        <v>0</v>
      </c>
      <c r="L459" s="42">
        <v>141307</v>
      </c>
      <c r="M459" s="43">
        <v>88</v>
      </c>
      <c r="N459" s="44">
        <v>5</v>
      </c>
      <c r="O459" s="45">
        <v>170632</v>
      </c>
      <c r="P459" s="46">
        <v>1951</v>
      </c>
      <c r="Q459" s="47">
        <v>125</v>
      </c>
      <c r="R459" s="42">
        <v>64268</v>
      </c>
      <c r="S459" s="43">
        <v>10506</v>
      </c>
      <c r="T459" s="44">
        <v>166</v>
      </c>
      <c r="U459" s="39">
        <v>19677</v>
      </c>
      <c r="V459" s="40">
        <v>1</v>
      </c>
      <c r="W459" s="41">
        <v>0</v>
      </c>
      <c r="X459" s="42">
        <v>74755</v>
      </c>
      <c r="Y459" s="43">
        <v>70</v>
      </c>
      <c r="Z459" s="44">
        <v>3</v>
      </c>
      <c r="AA459" s="45">
        <v>86077</v>
      </c>
      <c r="AB459" s="46">
        <v>1329</v>
      </c>
      <c r="AC459" s="47">
        <v>87</v>
      </c>
      <c r="AD459" s="42">
        <v>30652</v>
      </c>
      <c r="AE459" s="43">
        <v>5831</v>
      </c>
      <c r="AF459" s="44">
        <v>102</v>
      </c>
      <c r="AG459" s="39">
        <v>17459</v>
      </c>
      <c r="AH459" s="40">
        <v>2</v>
      </c>
      <c r="AI459" s="41">
        <v>0</v>
      </c>
      <c r="AJ459" s="42">
        <v>66546</v>
      </c>
      <c r="AK459" s="43">
        <v>18</v>
      </c>
      <c r="AL459" s="44">
        <v>2</v>
      </c>
      <c r="AM459" s="45">
        <v>84539</v>
      </c>
      <c r="AN459" s="46">
        <v>622</v>
      </c>
      <c r="AO459" s="47">
        <v>38</v>
      </c>
      <c r="AP459" s="42">
        <v>33610</v>
      </c>
      <c r="AQ459" s="43">
        <v>4675</v>
      </c>
      <c r="AR459" s="44">
        <v>64</v>
      </c>
      <c r="AS459" s="38">
        <v>5314879</v>
      </c>
      <c r="AT459" s="38">
        <v>4994178</v>
      </c>
      <c r="AU459" s="38">
        <v>4</v>
      </c>
      <c r="AY459" s="38" t="str">
        <f t="shared" ref="AY459:AY461" si="239">_xlfn.CONCAT(YEAR(A459),"-W",_xlfn.ISOWEEKNUM(A459))</f>
        <v>2021-W24</v>
      </c>
      <c r="AZ459" s="48">
        <f t="shared" ref="AZ459:AZ461" si="240">WEEKDAY(A459,2)</f>
        <v>7</v>
      </c>
      <c r="BA459" s="48">
        <v>2611</v>
      </c>
      <c r="BB459" s="49">
        <v>48</v>
      </c>
      <c r="BC459" s="48">
        <v>47</v>
      </c>
      <c r="BD459" s="49">
        <v>3629</v>
      </c>
      <c r="BE459" s="48">
        <v>21</v>
      </c>
      <c r="BF459" s="49">
        <v>21980577</v>
      </c>
      <c r="BG459" s="49">
        <v>415303</v>
      </c>
      <c r="BH459" s="86">
        <f>0.06*2846255/100</f>
        <v>1707.7529999999999</v>
      </c>
      <c r="BI459" s="50">
        <f>(S459-S452)/(F459-F452)</f>
        <v>0.84126984126984128</v>
      </c>
      <c r="BJ459" s="38">
        <f>SUM(E453:E459)*1000000/10718565</f>
        <v>11.475416718562606</v>
      </c>
      <c r="BK459" s="50">
        <f>(D459-D452)/(AS459+AT459-AS452-AT452)</f>
        <v>1.3666120128763795E-2</v>
      </c>
      <c r="BL459" s="97">
        <f>(I459-I452)/(I459+L459+O459+R459-I452-L452-O452-R452)</f>
        <v>0.15328253223915592</v>
      </c>
      <c r="BM459" s="97">
        <f>(L459-L452)/(I459+L459+O459+R459-I452-L452-O452-R452)</f>
        <v>0.42731535756154748</v>
      </c>
      <c r="BN459" s="97">
        <f>(O459-O452)/(I459+L459+O459+R459-I452-L452-O452-R452)</f>
        <v>0.34466588511137164</v>
      </c>
      <c r="BO459" s="97">
        <f>(R459-R452)/(I459+L459+O459+R459-I452-L452-O452-R452)</f>
        <v>7.4736225087924976E-2</v>
      </c>
      <c r="BP459" s="97">
        <f>AVERAGE(K453:K459)/AVERAGE(G453:G459)</f>
        <v>0</v>
      </c>
      <c r="BQ459" s="97">
        <f>AVERAGE(N453:N459)/AVERAGE(G453:G459)</f>
        <v>1.7325633051976898E-2</v>
      </c>
      <c r="BR459" s="97">
        <f>AVERAGE(Q453:Q459)/AVERAGE(G453:G459)</f>
        <v>0.40604175921812535</v>
      </c>
      <c r="BS459" s="97">
        <f>AVERAGE(T453:T459)/AVERAGE(G453:G459)</f>
        <v>0.57663260772989777</v>
      </c>
      <c r="BT459" s="97">
        <f>(J459-J452)/(J459+M459+P459+S459-S452-P452-M452-J452)</f>
        <v>0</v>
      </c>
      <c r="BU459" s="97">
        <f>(M459-M452)/(J459+M459+P459+S459-S452-P452-M452-J452)</f>
        <v>7.9365079365079361E-3</v>
      </c>
      <c r="BV459" s="97">
        <f>(P459-P452)/(J459+M459+P459+S459-S452-P452-M452-J452)</f>
        <v>0.15079365079365079</v>
      </c>
      <c r="BW459" s="97">
        <f>(S459-S452)/(J459+M459+P459+S459-S452-P452-M452-J452)</f>
        <v>0.84126984126984128</v>
      </c>
      <c r="BX459" s="48">
        <f>SUM(BB453:BB459)</f>
        <v>457</v>
      </c>
      <c r="BY459" s="38">
        <f>F459-F452</f>
        <v>126</v>
      </c>
      <c r="BZ459" s="50">
        <f>BY459/BX452</f>
        <v>0.17050067658998647</v>
      </c>
    </row>
    <row r="460" spans="1:78" x14ac:dyDescent="0.3">
      <c r="A460" s="93">
        <v>44368</v>
      </c>
      <c r="B460" s="62">
        <v>209</v>
      </c>
      <c r="C460" s="62">
        <v>4</v>
      </c>
      <c r="D460" s="62">
        <v>418548</v>
      </c>
      <c r="E460" s="62">
        <v>17</v>
      </c>
      <c r="F460" s="62">
        <v>12565</v>
      </c>
      <c r="G460" s="65">
        <v>283</v>
      </c>
      <c r="H460" s="99"/>
      <c r="I460" s="63">
        <v>37163</v>
      </c>
      <c r="J460" s="62">
        <v>3</v>
      </c>
      <c r="K460" s="64">
        <v>0</v>
      </c>
      <c r="L460" s="63">
        <v>141417</v>
      </c>
      <c r="M460" s="62">
        <v>88</v>
      </c>
      <c r="N460" s="64">
        <v>6</v>
      </c>
      <c r="O460" s="63">
        <v>170691</v>
      </c>
      <c r="P460" s="62">
        <v>1955</v>
      </c>
      <c r="Q460" s="64">
        <v>119</v>
      </c>
      <c r="R460" s="63">
        <v>64285</v>
      </c>
      <c r="S460" s="62">
        <v>10519</v>
      </c>
      <c r="T460" s="64">
        <v>158</v>
      </c>
      <c r="U460" s="63">
        <v>19694</v>
      </c>
      <c r="V460" s="62">
        <v>1</v>
      </c>
      <c r="W460" s="64">
        <v>0</v>
      </c>
      <c r="X460" s="63">
        <v>74803</v>
      </c>
      <c r="Y460" s="62">
        <v>70</v>
      </c>
      <c r="Z460" s="64">
        <v>4</v>
      </c>
      <c r="AA460" s="63">
        <v>86100</v>
      </c>
      <c r="AB460" s="62">
        <v>1332</v>
      </c>
      <c r="AC460" s="64">
        <v>82</v>
      </c>
      <c r="AD460" s="63">
        <v>30659</v>
      </c>
      <c r="AE460" s="62">
        <v>5841</v>
      </c>
      <c r="AF460" s="64">
        <v>94</v>
      </c>
      <c r="AG460" s="63">
        <v>17467</v>
      </c>
      <c r="AH460" s="62">
        <v>2</v>
      </c>
      <c r="AI460" s="64">
        <v>0</v>
      </c>
      <c r="AJ460" s="63">
        <v>66608</v>
      </c>
      <c r="AK460" s="62">
        <v>18</v>
      </c>
      <c r="AL460" s="64">
        <v>2</v>
      </c>
      <c r="AM460" s="63">
        <v>84575</v>
      </c>
      <c r="AN460" s="62">
        <v>623</v>
      </c>
      <c r="AO460" s="64">
        <v>37</v>
      </c>
      <c r="AP460" s="63">
        <v>33620</v>
      </c>
      <c r="AQ460" s="62">
        <v>4678</v>
      </c>
      <c r="AR460" s="64">
        <v>64</v>
      </c>
      <c r="AS460" s="62">
        <v>5318826</v>
      </c>
      <c r="AT460" s="62">
        <v>5005679</v>
      </c>
      <c r="AU460" s="62">
        <v>0</v>
      </c>
      <c r="AV460" s="62"/>
      <c r="AW460" s="62"/>
      <c r="AX460" s="62"/>
      <c r="AY460" s="62" t="str">
        <f t="shared" si="239"/>
        <v>2021-W25</v>
      </c>
      <c r="AZ460" s="65">
        <f t="shared" si="240"/>
        <v>1</v>
      </c>
      <c r="BA460" s="65">
        <v>2615</v>
      </c>
      <c r="BB460" s="99">
        <v>59</v>
      </c>
      <c r="BC460" s="65">
        <v>40</v>
      </c>
      <c r="BD460" s="65">
        <v>3145</v>
      </c>
      <c r="BE460" s="65">
        <v>22</v>
      </c>
      <c r="BF460" s="99">
        <v>21980577</v>
      </c>
      <c r="BG460" s="99">
        <v>415303</v>
      </c>
      <c r="BH460" s="65"/>
      <c r="BI460" s="65"/>
      <c r="BJ460" s="65"/>
      <c r="BK460" s="65"/>
      <c r="BL460" s="65"/>
      <c r="BM460" s="65"/>
      <c r="BN460" s="65"/>
      <c r="BO460" s="65"/>
    </row>
    <row r="461" spans="1:78" x14ac:dyDescent="0.3">
      <c r="A461" s="37">
        <v>44369</v>
      </c>
      <c r="B461" s="38">
        <v>406</v>
      </c>
      <c r="C461" s="38">
        <v>0</v>
      </c>
      <c r="D461" s="38">
        <v>418943</v>
      </c>
      <c r="E461" s="38">
        <v>16</v>
      </c>
      <c r="F461" s="38">
        <v>12581</v>
      </c>
      <c r="G461" s="48">
        <v>277</v>
      </c>
      <c r="I461" s="39">
        <v>37221</v>
      </c>
      <c r="J461" s="40">
        <v>3</v>
      </c>
      <c r="K461" s="41">
        <v>0</v>
      </c>
      <c r="L461" s="42">
        <v>141590</v>
      </c>
      <c r="M461" s="43">
        <v>88</v>
      </c>
      <c r="N461" s="44">
        <v>6</v>
      </c>
      <c r="O461" s="45">
        <v>170823</v>
      </c>
      <c r="P461" s="46">
        <v>1958</v>
      </c>
      <c r="Q461" s="47">
        <v>114</v>
      </c>
      <c r="R461" s="42">
        <v>64313</v>
      </c>
      <c r="S461" s="43">
        <v>10532</v>
      </c>
      <c r="T461" s="44">
        <v>157</v>
      </c>
      <c r="U461" s="39">
        <v>19727</v>
      </c>
      <c r="V461" s="40">
        <v>1</v>
      </c>
      <c r="W461" s="41">
        <v>0</v>
      </c>
      <c r="X461" s="42">
        <v>74881</v>
      </c>
      <c r="Y461" s="43">
        <v>70</v>
      </c>
      <c r="Z461" s="44">
        <v>4</v>
      </c>
      <c r="AA461" s="45">
        <v>86165</v>
      </c>
      <c r="AB461" s="46">
        <v>1334</v>
      </c>
      <c r="AC461" s="47">
        <v>76</v>
      </c>
      <c r="AD461" s="42">
        <v>30675</v>
      </c>
      <c r="AE461" s="43">
        <v>5848</v>
      </c>
      <c r="AF461" s="44">
        <v>93</v>
      </c>
      <c r="AG461" s="39">
        <v>17492</v>
      </c>
      <c r="AH461" s="40">
        <v>2</v>
      </c>
      <c r="AI461" s="41">
        <v>0</v>
      </c>
      <c r="AJ461" s="42">
        <v>66703</v>
      </c>
      <c r="AK461" s="43">
        <v>18</v>
      </c>
      <c r="AL461" s="44">
        <v>2</v>
      </c>
      <c r="AM461" s="45">
        <v>84642</v>
      </c>
      <c r="AN461" s="46">
        <v>624</v>
      </c>
      <c r="AO461" s="47">
        <v>38</v>
      </c>
      <c r="AP461" s="42">
        <v>33632</v>
      </c>
      <c r="AQ461" s="43">
        <v>4684</v>
      </c>
      <c r="AR461" s="44">
        <v>64</v>
      </c>
      <c r="AS461" s="38">
        <v>5326072</v>
      </c>
      <c r="AT461" s="38">
        <v>5020792</v>
      </c>
      <c r="AU461" s="38">
        <v>3</v>
      </c>
      <c r="AY461" s="38" t="str">
        <f t="shared" si="239"/>
        <v>2021-W25</v>
      </c>
      <c r="AZ461" s="48">
        <f t="shared" si="240"/>
        <v>2</v>
      </c>
      <c r="BA461" s="48">
        <v>2619</v>
      </c>
      <c r="BB461" s="49">
        <v>50</v>
      </c>
      <c r="BC461" s="48">
        <v>88</v>
      </c>
      <c r="BD461" s="49">
        <v>4936</v>
      </c>
      <c r="BE461" s="48">
        <v>58</v>
      </c>
      <c r="BF461" s="49">
        <v>22453750</v>
      </c>
      <c r="BG461" s="49">
        <v>420433</v>
      </c>
    </row>
    <row r="462" spans="1:78" x14ac:dyDescent="0.3">
      <c r="A462" s="37">
        <v>44370</v>
      </c>
      <c r="B462" s="38">
        <v>520</v>
      </c>
      <c r="C462" s="38">
        <v>1</v>
      </c>
      <c r="D462" s="38">
        <v>419455</v>
      </c>
      <c r="E462" s="38">
        <v>14</v>
      </c>
      <c r="F462" s="38">
        <v>12595</v>
      </c>
      <c r="G462" s="48">
        <v>271</v>
      </c>
      <c r="I462" s="39">
        <v>37283</v>
      </c>
      <c r="J462" s="40">
        <v>3</v>
      </c>
      <c r="K462" s="41">
        <v>0</v>
      </c>
      <c r="L462" s="42">
        <v>141811</v>
      </c>
      <c r="M462" s="43">
        <v>89</v>
      </c>
      <c r="N462" s="44">
        <v>5</v>
      </c>
      <c r="O462" s="45">
        <v>171013</v>
      </c>
      <c r="P462" s="46">
        <v>1962</v>
      </c>
      <c r="Q462" s="47">
        <v>111</v>
      </c>
      <c r="R462" s="42">
        <v>64359</v>
      </c>
      <c r="S462" s="43">
        <v>10541</v>
      </c>
      <c r="T462" s="44">
        <v>155</v>
      </c>
      <c r="U462" s="39">
        <v>19754</v>
      </c>
      <c r="V462" s="40">
        <v>1</v>
      </c>
      <c r="W462" s="41">
        <v>0</v>
      </c>
      <c r="X462" s="42">
        <v>74996</v>
      </c>
      <c r="Y462" s="43">
        <v>71</v>
      </c>
      <c r="Z462" s="44">
        <v>3</v>
      </c>
      <c r="AA462" s="45">
        <v>86253</v>
      </c>
      <c r="AB462" s="46">
        <v>1335</v>
      </c>
      <c r="AC462" s="47">
        <v>75</v>
      </c>
      <c r="AD462" s="42">
        <v>30699</v>
      </c>
      <c r="AE462" s="43">
        <v>5849</v>
      </c>
      <c r="AF462" s="44">
        <v>93</v>
      </c>
      <c r="AG462" s="39">
        <v>17526</v>
      </c>
      <c r="AH462" s="40">
        <v>2</v>
      </c>
      <c r="AI462" s="41">
        <v>0</v>
      </c>
      <c r="AJ462" s="42">
        <v>66809</v>
      </c>
      <c r="AK462" s="43">
        <v>18</v>
      </c>
      <c r="AL462" s="44">
        <v>2</v>
      </c>
      <c r="AM462" s="45">
        <v>84745</v>
      </c>
      <c r="AN462" s="46">
        <v>627</v>
      </c>
      <c r="AO462" s="47">
        <v>36</v>
      </c>
      <c r="AP462" s="42">
        <v>33654</v>
      </c>
      <c r="AQ462" s="43">
        <v>4692</v>
      </c>
      <c r="AR462" s="44">
        <v>62</v>
      </c>
      <c r="AS462" s="38">
        <v>5341654</v>
      </c>
      <c r="AT462" s="38">
        <v>5050929</v>
      </c>
      <c r="AU462" s="38">
        <v>6</v>
      </c>
      <c r="AY462" s="38" t="str">
        <f t="shared" ref="AY462" si="241">_xlfn.CONCAT(YEAR(A462),"-W",_xlfn.ISOWEEKNUM(A462))</f>
        <v>2021-W25</v>
      </c>
      <c r="AZ462" s="48">
        <f t="shared" ref="AZ462" si="242">WEEKDAY(A462,2)</f>
        <v>3</v>
      </c>
      <c r="BA462" s="48">
        <v>2628</v>
      </c>
      <c r="BB462" s="49">
        <v>65</v>
      </c>
      <c r="BC462" s="48">
        <v>94</v>
      </c>
      <c r="BD462" s="49">
        <v>10096</v>
      </c>
      <c r="BE462" s="48">
        <v>66</v>
      </c>
      <c r="BF462" s="49">
        <v>22944579</v>
      </c>
      <c r="BG462" s="49">
        <v>429402</v>
      </c>
      <c r="BH462" s="48">
        <v>35221</v>
      </c>
    </row>
    <row r="463" spans="1:78" x14ac:dyDescent="0.3">
      <c r="A463" s="37">
        <v>44371</v>
      </c>
      <c r="B463" s="38">
        <v>489</v>
      </c>
      <c r="C463" s="38">
        <v>1</v>
      </c>
      <c r="D463" s="38">
        <v>419909</v>
      </c>
      <c r="E463" s="38">
        <v>15</v>
      </c>
      <c r="F463" s="38">
        <v>12613</v>
      </c>
      <c r="G463" s="48">
        <v>256</v>
      </c>
      <c r="I463" s="39">
        <v>37345</v>
      </c>
      <c r="J463" s="40">
        <v>3</v>
      </c>
      <c r="K463" s="41">
        <v>0</v>
      </c>
      <c r="L463" s="42">
        <v>142069</v>
      </c>
      <c r="M463" s="43">
        <v>89</v>
      </c>
      <c r="N463" s="44">
        <v>5</v>
      </c>
      <c r="O463" s="45">
        <v>171138</v>
      </c>
      <c r="P463" s="46">
        <v>1964</v>
      </c>
      <c r="Q463" s="47">
        <v>102</v>
      </c>
      <c r="R463" s="42">
        <v>64371</v>
      </c>
      <c r="S463" s="43">
        <v>10557</v>
      </c>
      <c r="T463" s="44">
        <v>149</v>
      </c>
      <c r="U463" s="39">
        <v>19787</v>
      </c>
      <c r="V463" s="40">
        <v>1</v>
      </c>
      <c r="W463" s="41">
        <v>0</v>
      </c>
      <c r="X463" s="42">
        <v>75126</v>
      </c>
      <c r="Y463" s="43">
        <v>71</v>
      </c>
      <c r="Z463" s="44">
        <v>3</v>
      </c>
      <c r="AA463" s="45">
        <v>86305</v>
      </c>
      <c r="AB463" s="46">
        <v>1335</v>
      </c>
      <c r="AC463" s="47">
        <v>70</v>
      </c>
      <c r="AD463" s="42">
        <v>30705</v>
      </c>
      <c r="AE463" s="43">
        <v>5858</v>
      </c>
      <c r="AF463" s="44">
        <v>93</v>
      </c>
      <c r="AG463" s="39">
        <v>17555</v>
      </c>
      <c r="AH463" s="40">
        <v>2</v>
      </c>
      <c r="AI463" s="41">
        <v>0</v>
      </c>
      <c r="AJ463" s="42">
        <v>66937</v>
      </c>
      <c r="AK463" s="43">
        <v>18</v>
      </c>
      <c r="AL463" s="44">
        <v>2</v>
      </c>
      <c r="AM463" s="45">
        <v>84818</v>
      </c>
      <c r="AN463" s="46">
        <v>629</v>
      </c>
      <c r="AO463" s="47">
        <v>32</v>
      </c>
      <c r="AP463" s="42">
        <v>33660</v>
      </c>
      <c r="AQ463" s="43">
        <v>4699</v>
      </c>
      <c r="AR463" s="44">
        <v>56</v>
      </c>
      <c r="AS463" s="38">
        <v>5354312</v>
      </c>
      <c r="AT463" s="38">
        <v>5076563</v>
      </c>
      <c r="AU463" s="38">
        <v>7</v>
      </c>
      <c r="AY463" s="38" t="str">
        <f t="shared" ref="AY463" si="243">_xlfn.CONCAT(YEAR(A463),"-W",_xlfn.ISOWEEKNUM(A463))</f>
        <v>2021-W25</v>
      </c>
      <c r="AZ463" s="48">
        <f t="shared" ref="AZ463" si="244">WEEKDAY(A463,2)</f>
        <v>4</v>
      </c>
      <c r="BA463" s="48">
        <v>2639</v>
      </c>
      <c r="BB463" s="49">
        <v>53</v>
      </c>
      <c r="BC463" s="48">
        <v>94</v>
      </c>
      <c r="BD463" s="49">
        <v>7812</v>
      </c>
      <c r="BE463" s="48">
        <v>67</v>
      </c>
      <c r="BF463" s="49">
        <v>24243281</v>
      </c>
      <c r="BG463" s="49">
        <v>433566</v>
      </c>
    </row>
    <row r="464" spans="1:78" x14ac:dyDescent="0.3">
      <c r="A464" s="37">
        <v>44372</v>
      </c>
      <c r="B464" s="38">
        <v>395</v>
      </c>
      <c r="C464" s="38">
        <v>0</v>
      </c>
      <c r="D464" s="38">
        <v>420295</v>
      </c>
      <c r="E464" s="38">
        <v>21</v>
      </c>
      <c r="F464" s="38">
        <v>12634</v>
      </c>
      <c r="G464" s="48">
        <v>239</v>
      </c>
      <c r="I464" s="39">
        <v>37389</v>
      </c>
      <c r="J464" s="40">
        <v>3</v>
      </c>
      <c r="K464" s="41">
        <v>0</v>
      </c>
      <c r="L464" s="42">
        <v>142278</v>
      </c>
      <c r="M464" s="43">
        <v>89</v>
      </c>
      <c r="N464" s="44">
        <v>5</v>
      </c>
      <c r="O464" s="45">
        <v>171261</v>
      </c>
      <c r="P464" s="46">
        <v>1970</v>
      </c>
      <c r="Q464" s="47">
        <v>97</v>
      </c>
      <c r="R464" s="42">
        <v>64390</v>
      </c>
      <c r="S464" s="43">
        <v>10572</v>
      </c>
      <c r="T464" s="44">
        <v>137</v>
      </c>
      <c r="U464" s="39">
        <v>19810</v>
      </c>
      <c r="V464" s="40">
        <v>1</v>
      </c>
      <c r="W464" s="41">
        <v>0</v>
      </c>
      <c r="X464" s="42">
        <v>75227</v>
      </c>
      <c r="Y464" s="43">
        <v>71</v>
      </c>
      <c r="Z464" s="44">
        <v>3</v>
      </c>
      <c r="AA464" s="45">
        <v>86372</v>
      </c>
      <c r="AB464" s="46">
        <v>1340</v>
      </c>
      <c r="AC464" s="47">
        <v>65</v>
      </c>
      <c r="AD464" s="42">
        <v>30714</v>
      </c>
      <c r="AE464" s="43">
        <v>5866</v>
      </c>
      <c r="AF464" s="44">
        <v>87</v>
      </c>
      <c r="AG464" s="39">
        <v>17577</v>
      </c>
      <c r="AH464" s="40">
        <v>2</v>
      </c>
      <c r="AI464" s="41">
        <v>0</v>
      </c>
      <c r="AJ464" s="42">
        <v>67045</v>
      </c>
      <c r="AK464" s="43">
        <v>18</v>
      </c>
      <c r="AL464" s="44">
        <v>2</v>
      </c>
      <c r="AM464" s="45">
        <v>84874</v>
      </c>
      <c r="AN464" s="46">
        <v>630</v>
      </c>
      <c r="AO464" s="47">
        <v>32</v>
      </c>
      <c r="AP464" s="42">
        <v>33670</v>
      </c>
      <c r="AQ464" s="43">
        <v>4706</v>
      </c>
      <c r="AR464" s="44">
        <v>50</v>
      </c>
      <c r="AS464" s="38">
        <v>5366904</v>
      </c>
      <c r="AT464" s="38">
        <v>5101278</v>
      </c>
      <c r="AU464" s="38">
        <v>7</v>
      </c>
      <c r="AY464" s="38" t="str">
        <f t="shared" ref="AY464" si="245">_xlfn.CONCAT(YEAR(A464),"-W",_xlfn.ISOWEEKNUM(A464))</f>
        <v>2021-W25</v>
      </c>
      <c r="AZ464" s="48">
        <f t="shared" ref="AZ464" si="246">WEEKDAY(A464,2)</f>
        <v>5</v>
      </c>
      <c r="BA464" s="48">
        <v>2649</v>
      </c>
      <c r="BB464" s="49">
        <v>46</v>
      </c>
      <c r="BC464" s="48">
        <v>96</v>
      </c>
      <c r="BD464" s="49">
        <v>7296</v>
      </c>
      <c r="BE464" s="48">
        <v>48</v>
      </c>
      <c r="BF464" s="49">
        <v>24305669</v>
      </c>
      <c r="BG464" s="49">
        <v>440358</v>
      </c>
    </row>
    <row r="465" spans="1:78" x14ac:dyDescent="0.3">
      <c r="A465" s="37">
        <v>44373</v>
      </c>
      <c r="B465" s="38">
        <v>375</v>
      </c>
      <c r="C465" s="38">
        <v>4</v>
      </c>
      <c r="D465" s="38">
        <v>420670</v>
      </c>
      <c r="E465" s="38">
        <v>12</v>
      </c>
      <c r="F465" s="38">
        <v>12646</v>
      </c>
      <c r="G465" s="48">
        <v>238</v>
      </c>
      <c r="I465" s="39">
        <v>37437</v>
      </c>
      <c r="J465" s="40">
        <v>3</v>
      </c>
      <c r="K465" s="41">
        <v>0</v>
      </c>
      <c r="L465" s="42">
        <v>142493</v>
      </c>
      <c r="M465" s="43">
        <v>89</v>
      </c>
      <c r="N465" s="44">
        <v>4</v>
      </c>
      <c r="O465" s="45">
        <v>171353</v>
      </c>
      <c r="P465" s="46">
        <v>1972</v>
      </c>
      <c r="Q465" s="47">
        <v>96</v>
      </c>
      <c r="R465" s="42">
        <v>64410</v>
      </c>
      <c r="S465" s="43">
        <v>10582</v>
      </c>
      <c r="T465" s="44">
        <v>138</v>
      </c>
      <c r="U465" s="39">
        <v>19836</v>
      </c>
      <c r="V465" s="40">
        <v>1</v>
      </c>
      <c r="W465" s="41">
        <v>0</v>
      </c>
      <c r="X465" s="42">
        <v>75344</v>
      </c>
      <c r="Y465" s="43">
        <v>71</v>
      </c>
      <c r="Z465" s="44">
        <v>2</v>
      </c>
      <c r="AA465" s="45">
        <v>86416</v>
      </c>
      <c r="AB465" s="46">
        <v>1342</v>
      </c>
      <c r="AC465" s="47">
        <v>64</v>
      </c>
      <c r="AD465" s="42">
        <v>30720</v>
      </c>
      <c r="AE465" s="43">
        <v>5873</v>
      </c>
      <c r="AF465" s="44">
        <v>86</v>
      </c>
      <c r="AG465" s="39">
        <v>17599</v>
      </c>
      <c r="AH465" s="40">
        <v>2</v>
      </c>
      <c r="AI465" s="41">
        <v>0</v>
      </c>
      <c r="AJ465" s="42">
        <v>67143</v>
      </c>
      <c r="AK465" s="43">
        <v>18</v>
      </c>
      <c r="AL465" s="44">
        <v>2</v>
      </c>
      <c r="AM465" s="45">
        <v>84922</v>
      </c>
      <c r="AN465" s="46">
        <v>630</v>
      </c>
      <c r="AO465" s="47">
        <v>32</v>
      </c>
      <c r="AP465" s="42">
        <v>33684</v>
      </c>
      <c r="AQ465" s="43">
        <v>4709</v>
      </c>
      <c r="AR465" s="44">
        <v>52</v>
      </c>
      <c r="AS465" s="38">
        <v>5377705</v>
      </c>
      <c r="AT465" s="38">
        <v>5127430</v>
      </c>
      <c r="AU465" s="38">
        <v>7</v>
      </c>
      <c r="AY465" s="38" t="str">
        <f t="shared" ref="AY465" si="247">_xlfn.CONCAT(YEAR(A465),"-W",_xlfn.ISOWEEKNUM(A465))</f>
        <v>2021-W25</v>
      </c>
      <c r="AZ465" s="48">
        <f t="shared" ref="AZ465" si="248">WEEKDAY(A465,2)</f>
        <v>6</v>
      </c>
      <c r="BA465" s="48">
        <v>2657</v>
      </c>
      <c r="BB465" s="49">
        <v>38</v>
      </c>
      <c r="BC465" s="48">
        <v>69</v>
      </c>
      <c r="BD465" s="49">
        <v>9203</v>
      </c>
      <c r="BE465" s="48">
        <v>56</v>
      </c>
      <c r="BF465" s="49">
        <v>24398820</v>
      </c>
      <c r="BG465" s="49">
        <v>444296</v>
      </c>
    </row>
    <row r="466" spans="1:78" ht="12.5" thickBot="1" x14ac:dyDescent="0.35">
      <c r="A466" s="37">
        <v>44374</v>
      </c>
      <c r="B466" s="38">
        <v>236</v>
      </c>
      <c r="C466" s="38">
        <v>7</v>
      </c>
      <c r="D466" s="38">
        <v>420905</v>
      </c>
      <c r="E466" s="38">
        <v>18</v>
      </c>
      <c r="F466" s="38">
        <v>12664</v>
      </c>
      <c r="G466" s="48">
        <v>231</v>
      </c>
      <c r="I466" s="39">
        <v>37463</v>
      </c>
      <c r="J466" s="40">
        <v>3</v>
      </c>
      <c r="K466" s="41">
        <v>0</v>
      </c>
      <c r="L466" s="42">
        <v>142625</v>
      </c>
      <c r="M466" s="43">
        <v>89</v>
      </c>
      <c r="N466" s="44">
        <v>4</v>
      </c>
      <c r="O466" s="45">
        <v>171416</v>
      </c>
      <c r="P466" s="46">
        <v>1977</v>
      </c>
      <c r="Q466" s="47">
        <v>91</v>
      </c>
      <c r="R466" s="42">
        <v>64425</v>
      </c>
      <c r="S466" s="43">
        <v>10595</v>
      </c>
      <c r="T466" s="44">
        <v>136</v>
      </c>
      <c r="U466" s="39">
        <v>19852</v>
      </c>
      <c r="V466" s="40">
        <v>1</v>
      </c>
      <c r="W466" s="41">
        <v>0</v>
      </c>
      <c r="X466" s="42">
        <v>75410</v>
      </c>
      <c r="Y466" s="43">
        <v>71</v>
      </c>
      <c r="Z466" s="44">
        <v>2</v>
      </c>
      <c r="AA466" s="45">
        <v>86451</v>
      </c>
      <c r="AB466" s="46">
        <v>1345</v>
      </c>
      <c r="AC466" s="47">
        <v>62</v>
      </c>
      <c r="AD466" s="42">
        <v>30729</v>
      </c>
      <c r="AE466" s="43">
        <v>5876</v>
      </c>
      <c r="AF466" s="44">
        <v>89</v>
      </c>
      <c r="AG466" s="39">
        <v>17609</v>
      </c>
      <c r="AH466" s="40">
        <v>2</v>
      </c>
      <c r="AI466" s="41">
        <v>0</v>
      </c>
      <c r="AJ466" s="42">
        <v>67209</v>
      </c>
      <c r="AK466" s="43">
        <v>18</v>
      </c>
      <c r="AL466" s="44">
        <v>2</v>
      </c>
      <c r="AM466" s="45">
        <v>84950</v>
      </c>
      <c r="AN466" s="46">
        <v>632</v>
      </c>
      <c r="AO466" s="47">
        <v>29</v>
      </c>
      <c r="AP466" s="42">
        <v>33690</v>
      </c>
      <c r="AQ466" s="43">
        <v>4719</v>
      </c>
      <c r="AR466" s="44">
        <v>47</v>
      </c>
      <c r="AS466" s="38">
        <v>5383416</v>
      </c>
      <c r="AT466" s="38">
        <v>5145534</v>
      </c>
      <c r="AU466" s="38">
        <v>4</v>
      </c>
      <c r="AY466" s="38" t="str">
        <f t="shared" ref="AY466:AY468" si="249">_xlfn.CONCAT(YEAR(A466),"-W",_xlfn.ISOWEEKNUM(A466))</f>
        <v>2021-W25</v>
      </c>
      <c r="AZ466" s="48">
        <f t="shared" ref="AZ466:AZ468" si="250">WEEKDAY(A466,2)</f>
        <v>7</v>
      </c>
      <c r="BA466" s="48">
        <v>2656</v>
      </c>
      <c r="BB466" s="49">
        <v>39</v>
      </c>
      <c r="BC466" s="48">
        <v>24</v>
      </c>
      <c r="BD466" s="49">
        <v>3124</v>
      </c>
      <c r="BE466" s="48">
        <v>30</v>
      </c>
      <c r="BF466" s="49">
        <v>24398820</v>
      </c>
      <c r="BG466" s="49">
        <v>444296</v>
      </c>
      <c r="BH466" s="86">
        <f>2710300*0.05/100</f>
        <v>1355.15</v>
      </c>
      <c r="BI466" s="50">
        <f>(S466-S459)/(F466-F459)</f>
        <v>0.76724137931034486</v>
      </c>
      <c r="BJ466" s="38">
        <f>SUM(E460:E466)*1000000/10718565</f>
        <v>10.542456009736378</v>
      </c>
      <c r="BK466" s="50">
        <f>(D466-D459)/(AS466+AT466-AS459-AT459)</f>
        <v>1.1655668893507297E-2</v>
      </c>
      <c r="BL466" s="97">
        <f>(I466-I459)/(I466+L466+O466+R466-I459-L459-O459-R459)</f>
        <v>0.12577399380804954</v>
      </c>
      <c r="BM466" s="97">
        <f>(L466-L459)/(I466+L466+O466+R466-I459-L459-O459-R459)</f>
        <v>0.51006191950464397</v>
      </c>
      <c r="BN466" s="97">
        <f>(O466-O459)/(I466+L466+O466+R466-I459-L459-O459-R459)</f>
        <v>0.30340557275541796</v>
      </c>
      <c r="BO466" s="97">
        <f>(R466-R459)/(I466+L466+O466+R466-I459-L459-O459-R459)</f>
        <v>6.0758513931888546E-2</v>
      </c>
      <c r="BP466" s="97">
        <f>AVERAGE(K460:K466)/AVERAGE(G460:G466)</f>
        <v>0</v>
      </c>
      <c r="BQ466" s="97">
        <f>AVERAGE(N460:N466)/AVERAGE(G460:G466)</f>
        <v>1.9498607242339833E-2</v>
      </c>
      <c r="BR466" s="97">
        <f>AVERAGE(Q460:Q466)/AVERAGE(G460:G466)</f>
        <v>0.40668523676880225</v>
      </c>
      <c r="BS466" s="97">
        <f>AVERAGE(T460:T466)/AVERAGE(G460:G466)</f>
        <v>0.57381615598885793</v>
      </c>
      <c r="BT466" s="97">
        <f>(J466-J459)/(J466+M466+P466+S466-S459-P459-M459-J459)</f>
        <v>0</v>
      </c>
      <c r="BU466" s="97">
        <f>(M466-M459)/(J466+M466+P466+S466-S459-P459-M459-J459)</f>
        <v>8.6206896551724137E-3</v>
      </c>
      <c r="BV466" s="97">
        <f>(P466-P459)/(J466+M466+P466+S466-S459-P459-M459-J459)</f>
        <v>0.22413793103448276</v>
      </c>
      <c r="BW466" s="97">
        <f>(S466-S459)/(J466+M466+P466+S466-S459-P459-M459-J459)</f>
        <v>0.76724137931034486</v>
      </c>
      <c r="BX466" s="48">
        <f>SUM(BB460:BB466)</f>
        <v>350</v>
      </c>
      <c r="BY466" s="38">
        <f>F466-F459</f>
        <v>116</v>
      </c>
      <c r="BZ466" s="50">
        <f>BY466/BX459</f>
        <v>0.25382932166301969</v>
      </c>
    </row>
    <row r="467" spans="1:78" x14ac:dyDescent="0.3">
      <c r="A467" s="93">
        <v>44375</v>
      </c>
      <c r="B467" s="62">
        <v>362</v>
      </c>
      <c r="C467" s="62">
        <v>11</v>
      </c>
      <c r="D467" s="62">
        <v>421266</v>
      </c>
      <c r="E467" s="62">
        <v>8</v>
      </c>
      <c r="F467" s="62">
        <v>12682</v>
      </c>
      <c r="G467" s="65">
        <v>215</v>
      </c>
      <c r="H467" s="99"/>
      <c r="I467" s="63">
        <v>37505</v>
      </c>
      <c r="J467" s="62">
        <v>3</v>
      </c>
      <c r="K467" s="64">
        <v>0</v>
      </c>
      <c r="L467" s="63">
        <v>142844</v>
      </c>
      <c r="M467" s="62">
        <v>89</v>
      </c>
      <c r="N467" s="64">
        <v>3</v>
      </c>
      <c r="O467" s="63">
        <v>171504</v>
      </c>
      <c r="P467" s="62">
        <v>1979</v>
      </c>
      <c r="Q467" s="64">
        <v>87</v>
      </c>
      <c r="R467" s="63">
        <v>64440</v>
      </c>
      <c r="S467" s="62">
        <v>10611</v>
      </c>
      <c r="T467" s="64">
        <v>125</v>
      </c>
      <c r="U467" s="63">
        <v>19878</v>
      </c>
      <c r="V467" s="62">
        <v>1</v>
      </c>
      <c r="W467" s="64">
        <v>0</v>
      </c>
      <c r="X467" s="63">
        <v>75528</v>
      </c>
      <c r="Y467" s="62">
        <v>71</v>
      </c>
      <c r="Z467" s="64">
        <v>2</v>
      </c>
      <c r="AA467" s="63">
        <v>86499</v>
      </c>
      <c r="AB467" s="62">
        <v>1347</v>
      </c>
      <c r="AC467" s="64">
        <v>58</v>
      </c>
      <c r="AD467" s="63">
        <v>30736</v>
      </c>
      <c r="AE467" s="62">
        <v>5886</v>
      </c>
      <c r="AF467" s="64">
        <v>83</v>
      </c>
      <c r="AG467" s="63">
        <v>17625</v>
      </c>
      <c r="AH467" s="62">
        <v>2</v>
      </c>
      <c r="AI467" s="64">
        <v>0</v>
      </c>
      <c r="AJ467" s="63">
        <v>67310</v>
      </c>
      <c r="AK467" s="62">
        <v>18</v>
      </c>
      <c r="AL467" s="64">
        <v>1</v>
      </c>
      <c r="AM467" s="63">
        <v>84990</v>
      </c>
      <c r="AN467" s="62">
        <v>632</v>
      </c>
      <c r="AO467" s="64">
        <v>29</v>
      </c>
      <c r="AP467" s="63">
        <v>33698</v>
      </c>
      <c r="AQ467" s="62">
        <v>4725</v>
      </c>
      <c r="AR467" s="64">
        <v>42</v>
      </c>
      <c r="AS467" s="62">
        <v>5387930</v>
      </c>
      <c r="AT467" s="62">
        <v>5160482</v>
      </c>
      <c r="AU467" s="62">
        <v>8</v>
      </c>
      <c r="AV467" s="62"/>
      <c r="AW467" s="62"/>
      <c r="AX467" s="62"/>
      <c r="AY467" s="62" t="str">
        <f t="shared" si="249"/>
        <v>2021-W26</v>
      </c>
      <c r="AZ467" s="65">
        <f t="shared" si="250"/>
        <v>1</v>
      </c>
      <c r="BA467" s="65">
        <v>2659</v>
      </c>
      <c r="BB467" s="99">
        <v>33</v>
      </c>
      <c r="BC467" s="65">
        <v>62</v>
      </c>
      <c r="BD467" s="65">
        <v>3170</v>
      </c>
      <c r="BE467" s="65">
        <v>35</v>
      </c>
      <c r="BF467" s="99">
        <v>24843750</v>
      </c>
      <c r="BG467" s="99">
        <v>451150</v>
      </c>
      <c r="BH467" s="65"/>
      <c r="BI467" s="65"/>
      <c r="BJ467" s="65"/>
      <c r="BK467" s="65"/>
      <c r="BL467" s="65"/>
      <c r="BM467" s="65"/>
      <c r="BN467" s="65"/>
      <c r="BO467" s="65"/>
    </row>
    <row r="468" spans="1:78" x14ac:dyDescent="0.3">
      <c r="A468" s="37">
        <v>44376</v>
      </c>
      <c r="B468" s="38">
        <v>605</v>
      </c>
      <c r="C468" s="38">
        <v>3</v>
      </c>
      <c r="D468" s="38">
        <v>421829</v>
      </c>
      <c r="E468" s="38">
        <v>13</v>
      </c>
      <c r="F468" s="38">
        <v>12695</v>
      </c>
      <c r="G468" s="48">
        <v>204</v>
      </c>
      <c r="I468" s="39">
        <v>37566</v>
      </c>
      <c r="J468" s="40">
        <v>3</v>
      </c>
      <c r="K468" s="41">
        <v>0</v>
      </c>
      <c r="L468" s="42">
        <v>143194</v>
      </c>
      <c r="M468" s="43">
        <v>89</v>
      </c>
      <c r="N468" s="44">
        <v>4</v>
      </c>
      <c r="O468" s="45">
        <v>171636</v>
      </c>
      <c r="P468" s="46">
        <v>1982</v>
      </c>
      <c r="Q468" s="47">
        <v>83</v>
      </c>
      <c r="R468" s="42">
        <v>64470</v>
      </c>
      <c r="S468" s="43">
        <v>10621</v>
      </c>
      <c r="T468" s="44">
        <v>117</v>
      </c>
      <c r="U468" s="39">
        <v>19910</v>
      </c>
      <c r="V468" s="40">
        <v>1</v>
      </c>
      <c r="W468" s="41">
        <v>0</v>
      </c>
      <c r="X468" s="42">
        <v>75718</v>
      </c>
      <c r="Y468" s="43">
        <v>71</v>
      </c>
      <c r="Z468" s="44">
        <v>3</v>
      </c>
      <c r="AA468" s="45">
        <v>86550</v>
      </c>
      <c r="AB468" s="46">
        <v>1348</v>
      </c>
      <c r="AC468" s="47">
        <v>55</v>
      </c>
      <c r="AD468" s="42">
        <v>30747</v>
      </c>
      <c r="AE468" s="43">
        <v>5890</v>
      </c>
      <c r="AF468" s="44">
        <v>76</v>
      </c>
      <c r="AG468" s="39">
        <v>17654</v>
      </c>
      <c r="AH468" s="40">
        <v>2</v>
      </c>
      <c r="AI468" s="41">
        <v>0</v>
      </c>
      <c r="AJ468" s="42">
        <v>67470</v>
      </c>
      <c r="AK468" s="43">
        <v>18</v>
      </c>
      <c r="AL468" s="44">
        <v>1</v>
      </c>
      <c r="AM468" s="45">
        <v>85071</v>
      </c>
      <c r="AN468" s="46">
        <v>634</v>
      </c>
      <c r="AO468" s="47">
        <v>28</v>
      </c>
      <c r="AP468" s="42">
        <v>33717</v>
      </c>
      <c r="AQ468" s="43">
        <v>4731</v>
      </c>
      <c r="AR468" s="44">
        <v>41</v>
      </c>
      <c r="AS468" s="38">
        <v>5402153</v>
      </c>
      <c r="AT468" s="38">
        <v>5191810</v>
      </c>
      <c r="AU468" s="38">
        <v>18</v>
      </c>
      <c r="AY468" s="38" t="str">
        <f t="shared" si="249"/>
        <v>2021-W26</v>
      </c>
      <c r="AZ468" s="48">
        <f t="shared" si="250"/>
        <v>2</v>
      </c>
      <c r="BA468" s="48">
        <v>2668</v>
      </c>
      <c r="BB468" s="49">
        <v>37</v>
      </c>
      <c r="BC468" s="48">
        <v>69</v>
      </c>
      <c r="BD468" s="49">
        <v>8905</v>
      </c>
      <c r="BE468" s="48">
        <v>84</v>
      </c>
      <c r="BF468" s="49">
        <v>25392126</v>
      </c>
      <c r="BG468" s="49">
        <v>459636</v>
      </c>
    </row>
    <row r="469" spans="1:78" x14ac:dyDescent="0.3">
      <c r="A469" s="37">
        <v>44377</v>
      </c>
      <c r="B469" s="38">
        <v>633</v>
      </c>
      <c r="C469" s="38">
        <v>1</v>
      </c>
      <c r="D469" s="38">
        <v>422456</v>
      </c>
      <c r="E469" s="38">
        <v>11</v>
      </c>
      <c r="F469" s="38">
        <v>12706</v>
      </c>
      <c r="G469" s="48">
        <v>196</v>
      </c>
      <c r="I469" s="39">
        <v>37644</v>
      </c>
      <c r="J469" s="40">
        <v>3</v>
      </c>
      <c r="K469" s="41">
        <v>0</v>
      </c>
      <c r="L469" s="42">
        <v>143573</v>
      </c>
      <c r="M469" s="43">
        <v>89</v>
      </c>
      <c r="N469" s="44">
        <v>4</v>
      </c>
      <c r="O469" s="45">
        <v>171782</v>
      </c>
      <c r="P469" s="46">
        <v>1984</v>
      </c>
      <c r="Q469" s="47">
        <v>80</v>
      </c>
      <c r="R469" s="42">
        <v>64501</v>
      </c>
      <c r="S469" s="43">
        <v>10630</v>
      </c>
      <c r="T469" s="44">
        <v>112</v>
      </c>
      <c r="U469" s="39">
        <v>19945</v>
      </c>
      <c r="V469" s="40">
        <v>1</v>
      </c>
      <c r="W469" s="41">
        <v>0</v>
      </c>
      <c r="X469" s="42">
        <v>75921</v>
      </c>
      <c r="Y469" s="43">
        <v>71</v>
      </c>
      <c r="Z469" s="44">
        <v>3</v>
      </c>
      <c r="AA469" s="45">
        <v>86623</v>
      </c>
      <c r="AB469" s="46">
        <v>1349</v>
      </c>
      <c r="AC469" s="47">
        <v>52</v>
      </c>
      <c r="AD469" s="42">
        <v>30759</v>
      </c>
      <c r="AE469" s="43">
        <v>5890</v>
      </c>
      <c r="AF469" s="44">
        <v>75</v>
      </c>
      <c r="AG469" s="39">
        <v>17697</v>
      </c>
      <c r="AH469" s="40">
        <v>2</v>
      </c>
      <c r="AI469" s="41">
        <v>0</v>
      </c>
      <c r="AJ469" s="42">
        <v>67646</v>
      </c>
      <c r="AK469" s="43">
        <v>18</v>
      </c>
      <c r="AL469" s="44">
        <v>1</v>
      </c>
      <c r="AM469" s="45">
        <v>85144</v>
      </c>
      <c r="AN469" s="46">
        <v>635</v>
      </c>
      <c r="AO469" s="47">
        <v>28</v>
      </c>
      <c r="AP469" s="42">
        <v>33736</v>
      </c>
      <c r="AQ469" s="43">
        <v>4740</v>
      </c>
      <c r="AR469" s="44">
        <v>37</v>
      </c>
      <c r="AS469" s="38">
        <v>5414099</v>
      </c>
      <c r="AT469" s="38">
        <v>5218520</v>
      </c>
      <c r="AU469" s="38">
        <v>15</v>
      </c>
      <c r="AY469" s="38" t="str">
        <f t="shared" ref="AY469" si="251">_xlfn.CONCAT(YEAR(A469),"-W",_xlfn.ISOWEEKNUM(A469))</f>
        <v>2021-W26</v>
      </c>
      <c r="AZ469" s="48">
        <f t="shared" ref="AZ469" si="252">WEEKDAY(A469,2)</f>
        <v>3</v>
      </c>
      <c r="BA469" s="48">
        <v>2684</v>
      </c>
      <c r="BB469" s="49">
        <v>38</v>
      </c>
      <c r="BC469" s="48">
        <v>64</v>
      </c>
      <c r="BD469" s="49">
        <v>7956</v>
      </c>
      <c r="BE469" s="48">
        <v>78</v>
      </c>
      <c r="BF469" s="49">
        <v>25878876</v>
      </c>
      <c r="BG469" s="49">
        <v>466910</v>
      </c>
      <c r="BH469" s="48">
        <v>36912</v>
      </c>
    </row>
    <row r="470" spans="1:78" x14ac:dyDescent="0.3">
      <c r="A470" s="37">
        <v>44378</v>
      </c>
      <c r="B470" s="38">
        <v>761</v>
      </c>
      <c r="C470" s="38">
        <v>1</v>
      </c>
      <c r="D470" s="38">
        <v>423185</v>
      </c>
      <c r="E470" s="38">
        <v>4</v>
      </c>
      <c r="F470" s="38">
        <v>12710</v>
      </c>
      <c r="G470" s="48">
        <v>189</v>
      </c>
      <c r="I470" s="39">
        <v>37746</v>
      </c>
      <c r="J470" s="40">
        <v>3</v>
      </c>
      <c r="K470" s="41">
        <v>0</v>
      </c>
      <c r="L470" s="42">
        <v>144026</v>
      </c>
      <c r="M470" s="43">
        <v>89</v>
      </c>
      <c r="N470" s="44">
        <v>4</v>
      </c>
      <c r="O470" s="45">
        <v>171940</v>
      </c>
      <c r="P470" s="46">
        <v>1987</v>
      </c>
      <c r="Q470" s="47">
        <v>75</v>
      </c>
      <c r="R470" s="42">
        <v>64525</v>
      </c>
      <c r="S470" s="43">
        <v>10631</v>
      </c>
      <c r="T470" s="44">
        <v>110</v>
      </c>
      <c r="U470" s="39">
        <v>19993</v>
      </c>
      <c r="V470" s="40">
        <v>1</v>
      </c>
      <c r="W470" s="41">
        <v>0</v>
      </c>
      <c r="X470" s="42">
        <v>76126</v>
      </c>
      <c r="Y470" s="43">
        <v>71</v>
      </c>
      <c r="Z470" s="44">
        <v>3</v>
      </c>
      <c r="AA470" s="45">
        <v>86706</v>
      </c>
      <c r="AB470" s="46">
        <v>1349</v>
      </c>
      <c r="AC470" s="47">
        <v>50</v>
      </c>
      <c r="AD470" s="42">
        <v>30773</v>
      </c>
      <c r="AE470" s="43">
        <v>5890</v>
      </c>
      <c r="AF470" s="44">
        <v>73</v>
      </c>
      <c r="AG470" s="39">
        <v>17751</v>
      </c>
      <c r="AH470" s="40">
        <v>2</v>
      </c>
      <c r="AI470" s="41">
        <v>0</v>
      </c>
      <c r="AJ470" s="42">
        <v>67894</v>
      </c>
      <c r="AK470" s="43">
        <v>18</v>
      </c>
      <c r="AL470" s="44">
        <v>1</v>
      </c>
      <c r="AM470" s="45">
        <v>85219</v>
      </c>
      <c r="AN470" s="46">
        <v>638</v>
      </c>
      <c r="AO470" s="47">
        <v>25</v>
      </c>
      <c r="AP470" s="42">
        <v>33746</v>
      </c>
      <c r="AQ470" s="43">
        <v>4741</v>
      </c>
      <c r="AR470" s="44">
        <v>37</v>
      </c>
      <c r="AS470" s="38">
        <v>5426448</v>
      </c>
      <c r="AT470" s="38">
        <v>5247558</v>
      </c>
      <c r="AU470" s="38">
        <v>7</v>
      </c>
      <c r="AY470" s="38" t="str">
        <f t="shared" ref="AY470" si="253">_xlfn.CONCAT(YEAR(A470),"-W",_xlfn.ISOWEEKNUM(A470))</f>
        <v>2021-W26</v>
      </c>
      <c r="AZ470" s="48">
        <f t="shared" ref="AZ470" si="254">WEEKDAY(A470,2)</f>
        <v>4</v>
      </c>
      <c r="BA470" s="48">
        <v>2689</v>
      </c>
      <c r="BB470" s="49">
        <v>33</v>
      </c>
      <c r="BC470" s="48">
        <v>70</v>
      </c>
      <c r="BD470" s="49">
        <v>8321</v>
      </c>
      <c r="BE470" s="48">
        <v>113</v>
      </c>
      <c r="BF470" s="49">
        <v>25919818</v>
      </c>
      <c r="BG470" s="49">
        <v>474929</v>
      </c>
    </row>
    <row r="471" spans="1:78" x14ac:dyDescent="0.3">
      <c r="A471" s="37">
        <v>44379</v>
      </c>
      <c r="B471" s="38">
        <v>771</v>
      </c>
      <c r="C471" s="38">
        <v>4</v>
      </c>
      <c r="D471" s="38">
        <v>424165</v>
      </c>
      <c r="E471" s="38">
        <v>10</v>
      </c>
      <c r="F471" s="38">
        <v>12722</v>
      </c>
      <c r="G471" s="48">
        <v>186</v>
      </c>
      <c r="I471" s="39">
        <v>37875</v>
      </c>
      <c r="J471" s="40">
        <v>3</v>
      </c>
      <c r="K471" s="41">
        <v>0</v>
      </c>
      <c r="L471" s="42">
        <v>144666</v>
      </c>
      <c r="M471" s="43">
        <v>89</v>
      </c>
      <c r="N471" s="44">
        <v>4</v>
      </c>
      <c r="O471" s="45">
        <v>172125</v>
      </c>
      <c r="P471" s="46">
        <v>1989</v>
      </c>
      <c r="Q471" s="47">
        <v>75</v>
      </c>
      <c r="R471" s="42">
        <v>64555</v>
      </c>
      <c r="S471" s="43">
        <v>10641</v>
      </c>
      <c r="T471" s="44">
        <v>107</v>
      </c>
      <c r="U471" s="39">
        <v>20060</v>
      </c>
      <c r="V471" s="40">
        <v>1</v>
      </c>
      <c r="W471" s="41">
        <v>0</v>
      </c>
      <c r="X471" s="42">
        <v>76489</v>
      </c>
      <c r="Y471" s="43">
        <v>71</v>
      </c>
      <c r="Z471" s="44">
        <v>3</v>
      </c>
      <c r="AA471" s="45">
        <v>86798</v>
      </c>
      <c r="AB471" s="46">
        <v>1351</v>
      </c>
      <c r="AC471" s="47">
        <v>50</v>
      </c>
      <c r="AD471" s="42">
        <v>30786</v>
      </c>
      <c r="AE471" s="43">
        <v>5895</v>
      </c>
      <c r="AF471" s="44">
        <v>71</v>
      </c>
      <c r="AG471" s="39">
        <v>17813</v>
      </c>
      <c r="AH471" s="40">
        <v>2</v>
      </c>
      <c r="AI471" s="41">
        <v>0</v>
      </c>
      <c r="AJ471" s="42">
        <v>68171</v>
      </c>
      <c r="AK471" s="43">
        <v>18</v>
      </c>
      <c r="AL471" s="44">
        <v>1</v>
      </c>
      <c r="AM471" s="45">
        <v>85312</v>
      </c>
      <c r="AN471" s="46">
        <v>638</v>
      </c>
      <c r="AO471" s="47">
        <v>25</v>
      </c>
      <c r="AP471" s="42">
        <v>33763</v>
      </c>
      <c r="AQ471" s="43">
        <v>4746</v>
      </c>
      <c r="AR471" s="44">
        <v>36</v>
      </c>
      <c r="AS471" s="38">
        <v>5439032</v>
      </c>
      <c r="AT471" s="38">
        <v>5275114</v>
      </c>
      <c r="AU471" s="38">
        <v>14</v>
      </c>
      <c r="AY471" s="38" t="str">
        <f t="shared" ref="AY471" si="255">_xlfn.CONCAT(YEAR(A471),"-W",_xlfn.ISOWEEKNUM(A471))</f>
        <v>2021-W26</v>
      </c>
      <c r="AZ471" s="48">
        <f t="shared" ref="AZ471" si="256">WEEKDAY(A471,2)</f>
        <v>5</v>
      </c>
      <c r="BA471" s="48">
        <v>2689</v>
      </c>
      <c r="BB471" s="49">
        <v>45</v>
      </c>
      <c r="BC471" s="48">
        <v>63</v>
      </c>
      <c r="BD471" s="49">
        <v>6838</v>
      </c>
      <c r="BE471" s="48">
        <v>104</v>
      </c>
      <c r="BF471" s="49">
        <v>26003097</v>
      </c>
      <c r="BG471" s="49">
        <v>486306</v>
      </c>
    </row>
    <row r="472" spans="1:78" x14ac:dyDescent="0.3">
      <c r="A472" s="37">
        <v>44380</v>
      </c>
      <c r="B472" s="38">
        <v>1001</v>
      </c>
      <c r="C472" s="38">
        <v>7</v>
      </c>
      <c r="D472" s="38">
        <v>425347</v>
      </c>
      <c r="E472" s="38">
        <v>9</v>
      </c>
      <c r="F472" s="38">
        <v>12731</v>
      </c>
      <c r="G472" s="48">
        <v>177</v>
      </c>
      <c r="I472" s="39">
        <v>38050</v>
      </c>
      <c r="J472" s="40">
        <v>3</v>
      </c>
      <c r="K472" s="41">
        <v>0</v>
      </c>
      <c r="L472" s="42">
        <v>145453</v>
      </c>
      <c r="M472" s="43">
        <v>89</v>
      </c>
      <c r="N472" s="44">
        <v>3</v>
      </c>
      <c r="O472" s="45">
        <v>172313</v>
      </c>
      <c r="P472" s="46">
        <v>1991</v>
      </c>
      <c r="Q472" s="47">
        <v>72</v>
      </c>
      <c r="R472" s="42">
        <v>64587</v>
      </c>
      <c r="S472" s="43">
        <v>10648</v>
      </c>
      <c r="T472" s="44">
        <v>102</v>
      </c>
      <c r="U472" s="39">
        <v>20154</v>
      </c>
      <c r="V472" s="40">
        <v>1</v>
      </c>
      <c r="W472" s="41">
        <v>0</v>
      </c>
      <c r="X472" s="42">
        <v>76919</v>
      </c>
      <c r="Y472" s="43">
        <v>71</v>
      </c>
      <c r="Z472" s="44">
        <v>2</v>
      </c>
      <c r="AA472" s="45">
        <v>86888</v>
      </c>
      <c r="AB472" s="46">
        <v>1352</v>
      </c>
      <c r="AC472" s="47">
        <v>48</v>
      </c>
      <c r="AD472" s="42">
        <v>30798</v>
      </c>
      <c r="AE472" s="43">
        <v>5897</v>
      </c>
      <c r="AF472" s="44">
        <v>69</v>
      </c>
      <c r="AG472" s="39">
        <v>17894</v>
      </c>
      <c r="AH472" s="40">
        <v>2</v>
      </c>
      <c r="AI472" s="41">
        <v>0</v>
      </c>
      <c r="AJ472" s="42">
        <v>68528</v>
      </c>
      <c r="AK472" s="43">
        <v>18</v>
      </c>
      <c r="AL472" s="44">
        <v>1</v>
      </c>
      <c r="AM472" s="45">
        <v>85410</v>
      </c>
      <c r="AN472" s="46">
        <v>639</v>
      </c>
      <c r="AO472" s="47">
        <v>24</v>
      </c>
      <c r="AP472" s="42">
        <v>33783</v>
      </c>
      <c r="AQ472" s="43">
        <v>4751</v>
      </c>
      <c r="AR472" s="44">
        <v>33</v>
      </c>
      <c r="AS472" s="38">
        <v>5450390</v>
      </c>
      <c r="AT472" s="38">
        <v>5307192</v>
      </c>
      <c r="AU472" s="38">
        <v>10</v>
      </c>
      <c r="AY472" s="38" t="str">
        <f t="shared" ref="AY472" si="257">_xlfn.CONCAT(YEAR(A472),"-W",_xlfn.ISOWEEKNUM(A472))</f>
        <v>2021-W26</v>
      </c>
      <c r="AZ472" s="48">
        <f t="shared" ref="AZ472" si="258">WEEKDAY(A472,2)</f>
        <v>6</v>
      </c>
      <c r="BA472" s="48">
        <v>2698</v>
      </c>
      <c r="BB472" s="49">
        <v>30</v>
      </c>
      <c r="BC472" s="48">
        <v>44</v>
      </c>
      <c r="BD472" s="49">
        <v>9708</v>
      </c>
      <c r="BE472" s="48">
        <v>158</v>
      </c>
      <c r="BF472" s="49">
        <v>26106659</v>
      </c>
      <c r="BG472" s="49">
        <v>494698</v>
      </c>
    </row>
    <row r="473" spans="1:78" ht="12.5" thickBot="1" x14ac:dyDescent="0.35">
      <c r="A473" s="37">
        <v>44381</v>
      </c>
      <c r="B473" s="38">
        <v>619</v>
      </c>
      <c r="C473" s="38">
        <v>8</v>
      </c>
      <c r="D473" s="38">
        <v>425964</v>
      </c>
      <c r="E473" s="38">
        <v>6</v>
      </c>
      <c r="F473" s="38">
        <v>12737</v>
      </c>
      <c r="G473" s="48">
        <v>177</v>
      </c>
      <c r="I473" s="39">
        <v>38151</v>
      </c>
      <c r="J473" s="40">
        <v>3</v>
      </c>
      <c r="K473" s="41">
        <v>0</v>
      </c>
      <c r="L473" s="42">
        <v>145829</v>
      </c>
      <c r="M473" s="43">
        <v>89</v>
      </c>
      <c r="N473" s="44">
        <v>3</v>
      </c>
      <c r="O473" s="45">
        <v>172432</v>
      </c>
      <c r="P473" s="46">
        <v>1992</v>
      </c>
      <c r="Q473" s="47">
        <v>72</v>
      </c>
      <c r="R473" s="42">
        <v>64608</v>
      </c>
      <c r="S473" s="43">
        <v>10653</v>
      </c>
      <c r="T473" s="44">
        <v>102</v>
      </c>
      <c r="U473" s="39">
        <v>20210</v>
      </c>
      <c r="V473" s="40">
        <v>1</v>
      </c>
      <c r="W473" s="41">
        <v>0</v>
      </c>
      <c r="X473" s="42">
        <v>77122</v>
      </c>
      <c r="Y473" s="43">
        <v>71</v>
      </c>
      <c r="Z473" s="44">
        <v>2</v>
      </c>
      <c r="AA473" s="45">
        <v>86953</v>
      </c>
      <c r="AB473" s="46">
        <v>1352</v>
      </c>
      <c r="AC473" s="47">
        <v>49</v>
      </c>
      <c r="AD473" s="42">
        <v>30811</v>
      </c>
      <c r="AE473" s="43">
        <v>5899</v>
      </c>
      <c r="AF473" s="44">
        <v>69</v>
      </c>
      <c r="AG473" s="39">
        <v>17939</v>
      </c>
      <c r="AH473" s="40">
        <v>2</v>
      </c>
      <c r="AI473" s="41">
        <v>0</v>
      </c>
      <c r="AJ473" s="42">
        <v>68701</v>
      </c>
      <c r="AK473" s="43">
        <v>18</v>
      </c>
      <c r="AL473" s="44">
        <v>1</v>
      </c>
      <c r="AM473" s="45">
        <v>85464</v>
      </c>
      <c r="AN473" s="46">
        <v>640</v>
      </c>
      <c r="AO473" s="47">
        <v>23</v>
      </c>
      <c r="AP473" s="42">
        <v>33791</v>
      </c>
      <c r="AQ473" s="43">
        <v>4754</v>
      </c>
      <c r="AR473" s="44">
        <v>33</v>
      </c>
      <c r="AS473" s="38">
        <v>5456127</v>
      </c>
      <c r="AT473" s="38">
        <v>5331385</v>
      </c>
      <c r="AU473" s="38">
        <v>8</v>
      </c>
      <c r="AY473" s="38" t="str">
        <f t="shared" ref="AY473:AY475" si="259">_xlfn.CONCAT(YEAR(A473),"-W",_xlfn.ISOWEEKNUM(A473))</f>
        <v>2021-W26</v>
      </c>
      <c r="AZ473" s="48">
        <f t="shared" ref="AZ473:AZ475" si="260">WEEKDAY(A473,2)</f>
        <v>7</v>
      </c>
      <c r="BA473" s="48">
        <v>2700</v>
      </c>
      <c r="BB473" s="49">
        <v>59</v>
      </c>
      <c r="BC473" s="48">
        <v>15</v>
      </c>
      <c r="BD473" s="49">
        <v>4822</v>
      </c>
      <c r="BE473" s="48">
        <v>77</v>
      </c>
      <c r="BF473" s="49">
        <v>26181065</v>
      </c>
      <c r="BG473" s="49">
        <v>499560</v>
      </c>
      <c r="BH473" s="86">
        <f>0.22*1398702/100</f>
        <v>3077.1444000000001</v>
      </c>
      <c r="BI473" s="50">
        <f>(S473-S466)/(F473-F466)</f>
        <v>0.79452054794520544</v>
      </c>
      <c r="BJ473" s="38">
        <f>SUM(E467:E473)*1000000/10718565</f>
        <v>5.6910603238399915</v>
      </c>
      <c r="BK473" s="50">
        <f>(D473-D466)/(AS473+AT473-AS466-AT466)</f>
        <v>1.9565906823121728E-2</v>
      </c>
      <c r="BL473" s="97">
        <f>(I473-I466)/(I473+L473+O473+R473-I466-L466-O466-R466)</f>
        <v>0.13514044392064428</v>
      </c>
      <c r="BM473" s="97">
        <f>(L473-L466)/(I473+L473+O473+R473-I466-L466-O466-R466)</f>
        <v>0.62934590453741901</v>
      </c>
      <c r="BN473" s="97">
        <f>(O473-O466)/(I473+L473+O473+R473-I466-L466-O466-R466)</f>
        <v>0.19956786485955608</v>
      </c>
      <c r="BO473" s="97">
        <f>(R473-R466)/(I473+L473+O473+R473-I466-L466-O466-R466)</f>
        <v>3.5945786682380673E-2</v>
      </c>
      <c r="BP473" s="97">
        <f>AVERAGE(K467:K473)/AVERAGE(G467:G473)</f>
        <v>0</v>
      </c>
      <c r="BQ473" s="97">
        <f>AVERAGE(N467:N473)/AVERAGE(G467:G473)</f>
        <v>1.8601190476190476E-2</v>
      </c>
      <c r="BR473" s="97">
        <f>AVERAGE(Q467:Q473)/AVERAGE(G467:G473)</f>
        <v>0.40476190476190471</v>
      </c>
      <c r="BS473" s="97">
        <f>AVERAGE(T467:T473)/AVERAGE(G467:G473)</f>
        <v>0.57663690476190477</v>
      </c>
      <c r="BT473" s="97">
        <f>(J473-J466)/(J473+M473+P473+S473-S466-P466-M466-J466)</f>
        <v>0</v>
      </c>
      <c r="BU473" s="97">
        <f>(M473-M466)/(J473+M473+P473+S473-S466-P466-M466-J466)</f>
        <v>0</v>
      </c>
      <c r="BV473" s="97">
        <f>(P473-P466)/(J473+M473+P473+S473-S466-P466-M466-J466)</f>
        <v>0.20547945205479451</v>
      </c>
      <c r="BW473" s="97">
        <f>(S473-S466)/(J473+M473+P473+S473-S466-P466-M466-J466)</f>
        <v>0.79452054794520544</v>
      </c>
      <c r="BX473" s="48">
        <f>SUM(BB467:BB473)</f>
        <v>275</v>
      </c>
      <c r="BY473" s="38">
        <f>F473-F466</f>
        <v>73</v>
      </c>
      <c r="BZ473" s="50">
        <f>BY473/BX466</f>
        <v>0.20857142857142857</v>
      </c>
    </row>
    <row r="474" spans="1:78" x14ac:dyDescent="0.3">
      <c r="A474" s="93">
        <v>44382</v>
      </c>
      <c r="B474" s="62">
        <v>801</v>
      </c>
      <c r="C474" s="62">
        <v>4</v>
      </c>
      <c r="D474" s="62">
        <v>426963</v>
      </c>
      <c r="E474" s="62">
        <v>6</v>
      </c>
      <c r="F474" s="62">
        <v>12743</v>
      </c>
      <c r="G474" s="65">
        <v>173</v>
      </c>
      <c r="H474" s="99"/>
      <c r="I474" s="63">
        <v>38291</v>
      </c>
      <c r="J474" s="62">
        <v>3</v>
      </c>
      <c r="K474" s="64">
        <v>0</v>
      </c>
      <c r="L474" s="63">
        <v>146419</v>
      </c>
      <c r="M474" s="62">
        <v>89</v>
      </c>
      <c r="N474" s="64">
        <v>3</v>
      </c>
      <c r="O474" s="63">
        <v>172678</v>
      </c>
      <c r="P474" s="62">
        <v>1993</v>
      </c>
      <c r="Q474" s="64">
        <v>70</v>
      </c>
      <c r="R474" s="63">
        <v>64633</v>
      </c>
      <c r="S474" s="62">
        <v>10658</v>
      </c>
      <c r="T474" s="64">
        <v>100</v>
      </c>
      <c r="U474" s="63">
        <v>20281</v>
      </c>
      <c r="V474" s="62">
        <v>1</v>
      </c>
      <c r="W474" s="64">
        <v>0</v>
      </c>
      <c r="X474" s="63">
        <v>77444</v>
      </c>
      <c r="Y474" s="62">
        <v>71</v>
      </c>
      <c r="Z474" s="64">
        <v>2</v>
      </c>
      <c r="AA474" s="63">
        <v>87080</v>
      </c>
      <c r="AB474" s="62">
        <v>1353</v>
      </c>
      <c r="AC474" s="64">
        <v>47</v>
      </c>
      <c r="AD474" s="63">
        <v>30825</v>
      </c>
      <c r="AE474" s="62">
        <v>5900</v>
      </c>
      <c r="AF474" s="64">
        <v>69</v>
      </c>
      <c r="AG474" s="63">
        <v>18008</v>
      </c>
      <c r="AH474" s="62">
        <v>2</v>
      </c>
      <c r="AI474" s="64">
        <v>0</v>
      </c>
      <c r="AJ474" s="63">
        <v>68969</v>
      </c>
      <c r="AK474" s="62">
        <v>18</v>
      </c>
      <c r="AL474" s="64">
        <v>1</v>
      </c>
      <c r="AM474" s="63">
        <v>85583</v>
      </c>
      <c r="AN474" s="62">
        <v>640</v>
      </c>
      <c r="AO474" s="64">
        <v>23</v>
      </c>
      <c r="AP474" s="63">
        <v>33802</v>
      </c>
      <c r="AQ474" s="62">
        <v>4758</v>
      </c>
      <c r="AR474" s="64">
        <v>31</v>
      </c>
      <c r="AS474" s="62">
        <v>5460968</v>
      </c>
      <c r="AT474" s="62">
        <v>5352993</v>
      </c>
      <c r="AU474" s="62">
        <v>15</v>
      </c>
      <c r="AV474" s="62"/>
      <c r="AW474" s="62"/>
      <c r="AX474" s="62"/>
      <c r="AY474" s="62" t="str">
        <f t="shared" si="259"/>
        <v>2021-W27</v>
      </c>
      <c r="AZ474" s="65">
        <f t="shared" si="260"/>
        <v>1</v>
      </c>
      <c r="BA474" s="65">
        <v>2702</v>
      </c>
      <c r="BB474" s="99">
        <v>48</v>
      </c>
      <c r="BC474" s="65">
        <v>40</v>
      </c>
      <c r="BD474" s="65">
        <v>5636</v>
      </c>
      <c r="BE474" s="65">
        <v>119</v>
      </c>
      <c r="BF474" s="99">
        <v>26285278</v>
      </c>
      <c r="BG474" s="99">
        <v>503160</v>
      </c>
      <c r="BH474" s="65"/>
      <c r="BI474" s="65"/>
      <c r="BJ474" s="65"/>
      <c r="BK474" s="65"/>
      <c r="BL474" s="65"/>
      <c r="BM474" s="65"/>
      <c r="BN474" s="65"/>
      <c r="BO474" s="65"/>
    </row>
    <row r="475" spans="1:78" x14ac:dyDescent="0.3">
      <c r="A475" s="37">
        <v>44383</v>
      </c>
      <c r="B475" s="38">
        <v>1797</v>
      </c>
      <c r="C475" s="38">
        <v>8</v>
      </c>
      <c r="D475" s="38">
        <v>429144</v>
      </c>
      <c r="E475" s="38">
        <v>8</v>
      </c>
      <c r="F475" s="38">
        <v>12754</v>
      </c>
      <c r="G475" s="48">
        <v>168</v>
      </c>
      <c r="I475" s="39">
        <v>38590</v>
      </c>
      <c r="J475" s="40">
        <v>3</v>
      </c>
      <c r="K475" s="41">
        <v>0</v>
      </c>
      <c r="L475" s="42">
        <v>147712</v>
      </c>
      <c r="M475" s="43">
        <v>89</v>
      </c>
      <c r="N475" s="44">
        <v>3</v>
      </c>
      <c r="O475" s="45">
        <v>173196</v>
      </c>
      <c r="P475" s="46">
        <v>1995</v>
      </c>
      <c r="Q475" s="47">
        <v>68</v>
      </c>
      <c r="R475" s="42">
        <v>64698</v>
      </c>
      <c r="S475" s="43">
        <v>10667</v>
      </c>
      <c r="T475" s="44">
        <v>97</v>
      </c>
      <c r="U475" s="39">
        <v>20437</v>
      </c>
      <c r="V475" s="40">
        <v>1</v>
      </c>
      <c r="W475" s="41">
        <v>0</v>
      </c>
      <c r="X475" s="42">
        <v>78134</v>
      </c>
      <c r="Y475" s="43">
        <v>71</v>
      </c>
      <c r="Z475" s="44">
        <v>2</v>
      </c>
      <c r="AA475" s="45">
        <v>87339</v>
      </c>
      <c r="AB475" s="46">
        <v>1355</v>
      </c>
      <c r="AC475" s="47">
        <v>45</v>
      </c>
      <c r="AD475" s="42">
        <v>30855</v>
      </c>
      <c r="AE475" s="43">
        <v>5905</v>
      </c>
      <c r="AF475" s="44">
        <v>68</v>
      </c>
      <c r="AG475" s="39">
        <v>18151</v>
      </c>
      <c r="AH475" s="40">
        <v>2</v>
      </c>
      <c r="AI475" s="41">
        <v>0</v>
      </c>
      <c r="AJ475" s="42">
        <v>69572</v>
      </c>
      <c r="AK475" s="43">
        <v>18</v>
      </c>
      <c r="AL475" s="44">
        <v>1</v>
      </c>
      <c r="AM475" s="45">
        <v>85842</v>
      </c>
      <c r="AN475" s="46">
        <v>640</v>
      </c>
      <c r="AO475" s="47">
        <v>23</v>
      </c>
      <c r="AP475" s="42">
        <v>33837</v>
      </c>
      <c r="AQ475" s="43">
        <v>4762</v>
      </c>
      <c r="AR475" s="44">
        <v>29</v>
      </c>
      <c r="AS475" s="38">
        <v>5476624</v>
      </c>
      <c r="AT475" s="38">
        <v>5403801</v>
      </c>
      <c r="AU475" s="38">
        <v>13</v>
      </c>
      <c r="AY475" s="38" t="str">
        <f t="shared" si="259"/>
        <v>2021-W27</v>
      </c>
      <c r="AZ475" s="48">
        <f t="shared" si="260"/>
        <v>2</v>
      </c>
      <c r="BA475" s="48">
        <v>2709</v>
      </c>
      <c r="BB475" s="49">
        <v>59</v>
      </c>
      <c r="BC475" s="48">
        <v>117</v>
      </c>
      <c r="BD475" s="49">
        <v>16737</v>
      </c>
      <c r="BE475" s="48">
        <v>316</v>
      </c>
      <c r="BF475" s="49">
        <v>26915200</v>
      </c>
      <c r="BG475" s="49">
        <v>517206</v>
      </c>
    </row>
    <row r="476" spans="1:78" x14ac:dyDescent="0.3">
      <c r="A476" s="37">
        <v>44384</v>
      </c>
      <c r="B476" s="38">
        <v>1820</v>
      </c>
      <c r="C476" s="38">
        <v>6</v>
      </c>
      <c r="D476" s="38">
        <v>430960</v>
      </c>
      <c r="E476" s="38">
        <v>9</v>
      </c>
      <c r="F476" s="38">
        <v>12763</v>
      </c>
      <c r="G476" s="48">
        <v>159</v>
      </c>
      <c r="I476" s="39">
        <v>38877</v>
      </c>
      <c r="J476" s="40">
        <v>3</v>
      </c>
      <c r="K476" s="41">
        <v>0</v>
      </c>
      <c r="L476" s="42">
        <v>148925</v>
      </c>
      <c r="M476" s="43">
        <v>89</v>
      </c>
      <c r="N476" s="44">
        <v>3</v>
      </c>
      <c r="O476" s="45">
        <v>173472</v>
      </c>
      <c r="P476" s="46">
        <v>1998</v>
      </c>
      <c r="Q476" s="47">
        <v>63</v>
      </c>
      <c r="R476" s="42">
        <v>64739</v>
      </c>
      <c r="S476" s="43">
        <v>10673</v>
      </c>
      <c r="T476" s="44">
        <v>93</v>
      </c>
      <c r="U476" s="39">
        <v>20569</v>
      </c>
      <c r="V476" s="40">
        <v>1</v>
      </c>
      <c r="W476" s="41">
        <v>0</v>
      </c>
      <c r="X476" s="42">
        <v>78791</v>
      </c>
      <c r="Y476" s="43">
        <v>71</v>
      </c>
      <c r="Z476" s="44">
        <v>2</v>
      </c>
      <c r="AA476" s="45">
        <v>87464</v>
      </c>
      <c r="AB476" s="46">
        <v>1356</v>
      </c>
      <c r="AC476" s="47">
        <v>42</v>
      </c>
      <c r="AD476" s="42">
        <v>30878</v>
      </c>
      <c r="AE476" s="43">
        <v>5908</v>
      </c>
      <c r="AF476" s="44">
        <v>65</v>
      </c>
      <c r="AG476" s="39">
        <v>18306</v>
      </c>
      <c r="AH476" s="40">
        <v>2</v>
      </c>
      <c r="AI476" s="41">
        <v>0</v>
      </c>
      <c r="AJ476" s="42">
        <v>70128</v>
      </c>
      <c r="AK476" s="43">
        <v>18</v>
      </c>
      <c r="AL476" s="44">
        <v>1</v>
      </c>
      <c r="AM476" s="45">
        <v>85993</v>
      </c>
      <c r="AN476" s="46">
        <v>642</v>
      </c>
      <c r="AO476" s="47">
        <v>21</v>
      </c>
      <c r="AP476" s="42">
        <v>33855</v>
      </c>
      <c r="AQ476" s="43">
        <v>4765</v>
      </c>
      <c r="AR476" s="44">
        <v>28</v>
      </c>
      <c r="AS476" s="38">
        <v>5490202</v>
      </c>
      <c r="AT476" s="38">
        <v>5450126</v>
      </c>
      <c r="AU476" s="38">
        <v>15</v>
      </c>
      <c r="AY476" s="38" t="str">
        <f t="shared" ref="AY476" si="261">_xlfn.CONCAT(YEAR(A476),"-W",_xlfn.ISOWEEKNUM(A476))</f>
        <v>2021-W27</v>
      </c>
      <c r="AZ476" s="48">
        <f t="shared" ref="AZ476" si="262">WEEKDAY(A476,2)</f>
        <v>3</v>
      </c>
      <c r="BA476" s="48">
        <v>2713</v>
      </c>
      <c r="BB476" s="49">
        <v>68</v>
      </c>
      <c r="BC476" s="48">
        <v>60</v>
      </c>
      <c r="BD476" s="49">
        <v>15747</v>
      </c>
      <c r="BE476" s="48">
        <v>326</v>
      </c>
      <c r="BF476" s="49">
        <v>27270749</v>
      </c>
      <c r="BG476" s="49">
        <v>541622</v>
      </c>
      <c r="BH476" s="48">
        <v>41236</v>
      </c>
    </row>
    <row r="477" spans="1:78" x14ac:dyDescent="0.3">
      <c r="A477" s="37">
        <v>44385</v>
      </c>
      <c r="B477" s="38">
        <v>2107</v>
      </c>
      <c r="C477" s="38">
        <v>5</v>
      </c>
      <c r="D477" s="38">
        <v>433021</v>
      </c>
      <c r="E477" s="38">
        <v>10</v>
      </c>
      <c r="F477" s="38">
        <v>12773</v>
      </c>
      <c r="G477" s="48">
        <v>153</v>
      </c>
      <c r="I477" s="39">
        <v>39225</v>
      </c>
      <c r="J477" s="40">
        <v>3</v>
      </c>
      <c r="K477" s="41">
        <v>0</v>
      </c>
      <c r="L477" s="42">
        <v>150317</v>
      </c>
      <c r="M477" s="43">
        <v>89</v>
      </c>
      <c r="N477" s="44">
        <v>3</v>
      </c>
      <c r="O477" s="45">
        <v>173767</v>
      </c>
      <c r="P477" s="46">
        <v>1999</v>
      </c>
      <c r="Q477" s="47">
        <v>61</v>
      </c>
      <c r="R477" s="42">
        <v>64776</v>
      </c>
      <c r="S477" s="43">
        <v>10682</v>
      </c>
      <c r="T477" s="44">
        <v>89</v>
      </c>
      <c r="U477" s="39">
        <v>20752</v>
      </c>
      <c r="V477" s="40">
        <v>1</v>
      </c>
      <c r="W477" s="41">
        <v>0</v>
      </c>
      <c r="X477" s="42">
        <v>79520</v>
      </c>
      <c r="Y477" s="43">
        <v>71</v>
      </c>
      <c r="Z477" s="44">
        <v>2</v>
      </c>
      <c r="AA477" s="45">
        <v>87604</v>
      </c>
      <c r="AB477" s="46">
        <v>1357</v>
      </c>
      <c r="AC477" s="47">
        <v>41</v>
      </c>
      <c r="AD477" s="42">
        <v>30898</v>
      </c>
      <c r="AE477" s="43">
        <v>5915</v>
      </c>
      <c r="AF477" s="44">
        <v>61</v>
      </c>
      <c r="AG477" s="39">
        <v>18471</v>
      </c>
      <c r="AH477" s="40">
        <v>2</v>
      </c>
      <c r="AI477" s="41">
        <v>0</v>
      </c>
      <c r="AJ477" s="42">
        <v>70791</v>
      </c>
      <c r="AK477" s="43">
        <v>18</v>
      </c>
      <c r="AL477" s="44">
        <v>1</v>
      </c>
      <c r="AM477" s="45">
        <v>86148</v>
      </c>
      <c r="AN477" s="46">
        <v>642</v>
      </c>
      <c r="AO477" s="47">
        <v>20</v>
      </c>
      <c r="AP477" s="42">
        <v>33872</v>
      </c>
      <c r="AQ477" s="43">
        <v>4767</v>
      </c>
      <c r="AR477" s="44">
        <v>28</v>
      </c>
      <c r="AS477" s="38">
        <v>5503635</v>
      </c>
      <c r="AT477" s="38">
        <v>5501704</v>
      </c>
      <c r="AU477" s="38">
        <v>17</v>
      </c>
      <c r="AY477" s="38" t="str">
        <f t="shared" ref="AY477" si="263">_xlfn.CONCAT(YEAR(A477),"-W",_xlfn.ISOWEEKNUM(A477))</f>
        <v>2021-W27</v>
      </c>
      <c r="AZ477" s="48">
        <f t="shared" ref="AZ477" si="264">WEEKDAY(A477,2)</f>
        <v>4</v>
      </c>
      <c r="BA477" s="48">
        <v>2720</v>
      </c>
      <c r="BB477" s="49">
        <v>59</v>
      </c>
      <c r="BC477" s="48">
        <v>56</v>
      </c>
      <c r="BD477" s="49">
        <v>18153</v>
      </c>
      <c r="BE477" s="48">
        <v>397</v>
      </c>
      <c r="BF477" s="49">
        <v>27395988</v>
      </c>
      <c r="BG477" s="49">
        <v>555509</v>
      </c>
    </row>
    <row r="478" spans="1:78" x14ac:dyDescent="0.3">
      <c r="A478" s="37">
        <v>44386</v>
      </c>
      <c r="B478" s="38">
        <v>1997</v>
      </c>
      <c r="C478" s="38">
        <v>5</v>
      </c>
      <c r="D478" s="38">
        <v>435018</v>
      </c>
      <c r="E478" s="38">
        <v>12</v>
      </c>
      <c r="F478" s="38">
        <v>12785</v>
      </c>
      <c r="G478" s="48">
        <v>141</v>
      </c>
      <c r="I478" s="39">
        <v>39592</v>
      </c>
      <c r="J478" s="40">
        <v>3</v>
      </c>
      <c r="K478" s="41">
        <v>0</v>
      </c>
      <c r="L478" s="42">
        <v>151611</v>
      </c>
      <c r="M478" s="43">
        <v>89</v>
      </c>
      <c r="N478" s="44">
        <v>2</v>
      </c>
      <c r="O478" s="45">
        <v>174057</v>
      </c>
      <c r="P478" s="46">
        <v>2002</v>
      </c>
      <c r="Q478" s="47">
        <v>58</v>
      </c>
      <c r="R478" s="42">
        <v>64828</v>
      </c>
      <c r="S478" s="43">
        <v>10691</v>
      </c>
      <c r="T478" s="44">
        <v>81</v>
      </c>
      <c r="U478" s="39">
        <v>20943</v>
      </c>
      <c r="V478" s="40">
        <v>1</v>
      </c>
      <c r="W478" s="41">
        <v>0</v>
      </c>
      <c r="X478" s="42">
        <v>80238</v>
      </c>
      <c r="Y478" s="43">
        <v>71</v>
      </c>
      <c r="Z478" s="44">
        <v>1</v>
      </c>
      <c r="AA478" s="45">
        <v>87750</v>
      </c>
      <c r="AB478" s="46">
        <v>1359</v>
      </c>
      <c r="AC478" s="47">
        <v>39</v>
      </c>
      <c r="AD478" s="42">
        <v>30922</v>
      </c>
      <c r="AE478" s="43">
        <v>5921</v>
      </c>
      <c r="AF478" s="44">
        <v>55</v>
      </c>
      <c r="AG478" s="39">
        <v>18647</v>
      </c>
      <c r="AH478" s="40">
        <v>2</v>
      </c>
      <c r="AI478" s="41">
        <v>0</v>
      </c>
      <c r="AJ478" s="42">
        <v>71367</v>
      </c>
      <c r="AK478" s="43">
        <v>18</v>
      </c>
      <c r="AL478" s="44">
        <v>1</v>
      </c>
      <c r="AM478" s="45">
        <v>86292</v>
      </c>
      <c r="AN478" s="46">
        <v>643</v>
      </c>
      <c r="AO478" s="47">
        <v>19</v>
      </c>
      <c r="AP478" s="42">
        <v>33900</v>
      </c>
      <c r="AQ478" s="43">
        <v>4770</v>
      </c>
      <c r="AR478" s="44">
        <v>26</v>
      </c>
      <c r="AS478" s="38">
        <v>5517091</v>
      </c>
      <c r="AT478" s="38">
        <v>5556970</v>
      </c>
      <c r="AU478" s="38">
        <v>12</v>
      </c>
      <c r="AY478" s="38" t="str">
        <f t="shared" ref="AY478" si="265">_xlfn.CONCAT(YEAR(A478),"-W",_xlfn.ISOWEEKNUM(A478))</f>
        <v>2021-W27</v>
      </c>
      <c r="AZ478" s="48">
        <f t="shared" ref="AZ478" si="266">WEEKDAY(A478,2)</f>
        <v>5</v>
      </c>
      <c r="BA478" s="48">
        <v>2728</v>
      </c>
      <c r="BB478" s="49">
        <v>68</v>
      </c>
      <c r="BC478" s="48">
        <v>53</v>
      </c>
      <c r="BD478" s="49">
        <v>19679</v>
      </c>
      <c r="BE478" s="48">
        <v>444</v>
      </c>
      <c r="BF478" s="49">
        <v>27476588</v>
      </c>
      <c r="BG478" s="49">
        <v>564355</v>
      </c>
      <c r="BH478" s="38"/>
    </row>
    <row r="479" spans="1:78" x14ac:dyDescent="0.3">
      <c r="A479" s="37">
        <v>44387</v>
      </c>
      <c r="B479" s="38">
        <v>2327</v>
      </c>
      <c r="C479" s="38">
        <v>6</v>
      </c>
      <c r="D479" s="38">
        <v>437345</v>
      </c>
      <c r="E479" s="38">
        <v>2</v>
      </c>
      <c r="F479" s="38">
        <v>12787</v>
      </c>
      <c r="G479" s="48">
        <v>142</v>
      </c>
      <c r="I479" s="39">
        <v>40028</v>
      </c>
      <c r="J479" s="40">
        <v>3</v>
      </c>
      <c r="K479" s="41">
        <v>0</v>
      </c>
      <c r="L479" s="42">
        <v>153111</v>
      </c>
      <c r="M479" s="43">
        <v>89</v>
      </c>
      <c r="N479" s="44">
        <v>3</v>
      </c>
      <c r="O479" s="45">
        <v>174382</v>
      </c>
      <c r="P479" s="46">
        <v>2002</v>
      </c>
      <c r="Q479" s="47">
        <v>56</v>
      </c>
      <c r="R479" s="42">
        <v>64892</v>
      </c>
      <c r="S479" s="43">
        <v>10693</v>
      </c>
      <c r="T479" s="44">
        <v>83</v>
      </c>
      <c r="U479" s="39">
        <v>21151</v>
      </c>
      <c r="V479" s="40">
        <v>1</v>
      </c>
      <c r="W479" s="41">
        <v>0</v>
      </c>
      <c r="X479" s="42">
        <v>81041</v>
      </c>
      <c r="Y479" s="43">
        <v>71</v>
      </c>
      <c r="Z479" s="44">
        <v>2</v>
      </c>
      <c r="AA479" s="45">
        <v>87892</v>
      </c>
      <c r="AB479" s="46">
        <v>1359</v>
      </c>
      <c r="AC479" s="47">
        <v>38</v>
      </c>
      <c r="AD479" s="42">
        <v>30948</v>
      </c>
      <c r="AE479" s="43">
        <v>5923</v>
      </c>
      <c r="AF479" s="44">
        <v>56</v>
      </c>
      <c r="AG479" s="39">
        <v>18875</v>
      </c>
      <c r="AH479" s="40">
        <v>2</v>
      </c>
      <c r="AI479" s="41">
        <v>0</v>
      </c>
      <c r="AJ479" s="42">
        <v>72064</v>
      </c>
      <c r="AK479" s="43">
        <v>18</v>
      </c>
      <c r="AL479" s="44">
        <v>1</v>
      </c>
      <c r="AM479" s="45">
        <v>86475</v>
      </c>
      <c r="AN479" s="46">
        <v>643</v>
      </c>
      <c r="AO479" s="47">
        <v>18</v>
      </c>
      <c r="AP479" s="42">
        <v>33938</v>
      </c>
      <c r="AQ479" s="43">
        <v>4770</v>
      </c>
      <c r="AR479" s="44">
        <v>27</v>
      </c>
      <c r="AS479" s="38">
        <v>5531166</v>
      </c>
      <c r="AT479" s="38">
        <v>5621281</v>
      </c>
      <c r="AU479" s="38">
        <v>8</v>
      </c>
      <c r="AY479" s="38" t="str">
        <f t="shared" ref="AY479" si="267">_xlfn.CONCAT(YEAR(A479),"-W",_xlfn.ISOWEEKNUM(A479))</f>
        <v>2021-W27</v>
      </c>
      <c r="AZ479" s="48">
        <f t="shared" ref="AZ479" si="268">WEEKDAY(A479,2)</f>
        <v>6</v>
      </c>
      <c r="BA479" s="48">
        <v>2735</v>
      </c>
      <c r="BB479" s="49">
        <v>65</v>
      </c>
      <c r="BC479" s="48">
        <v>50</v>
      </c>
      <c r="BD479" s="49">
        <v>23059</v>
      </c>
      <c r="BE479" s="48">
        <v>430</v>
      </c>
      <c r="BF479" s="49">
        <v>27555472</v>
      </c>
      <c r="BG479" s="49">
        <v>572919</v>
      </c>
    </row>
    <row r="480" spans="1:78" ht="12.5" thickBot="1" x14ac:dyDescent="0.35">
      <c r="A480" s="37">
        <v>44388</v>
      </c>
      <c r="B480" s="38">
        <v>1465</v>
      </c>
      <c r="C480" s="38">
        <v>11</v>
      </c>
      <c r="D480" s="38">
        <v>438809</v>
      </c>
      <c r="E480" s="38">
        <v>5</v>
      </c>
      <c r="F480" s="38">
        <v>12792</v>
      </c>
      <c r="G480" s="48">
        <v>142</v>
      </c>
      <c r="I480" s="39">
        <v>40321</v>
      </c>
      <c r="J480" s="40">
        <v>3</v>
      </c>
      <c r="K480" s="41">
        <v>0</v>
      </c>
      <c r="L480" s="42">
        <v>154011</v>
      </c>
      <c r="M480" s="43">
        <v>89</v>
      </c>
      <c r="N480" s="44">
        <v>3</v>
      </c>
      <c r="O480" s="45">
        <v>174617</v>
      </c>
      <c r="P480" s="46">
        <v>2003</v>
      </c>
      <c r="Q480" s="47">
        <v>56</v>
      </c>
      <c r="R480" s="42">
        <v>64930</v>
      </c>
      <c r="S480" s="43">
        <v>10697</v>
      </c>
      <c r="T480" s="44">
        <v>83</v>
      </c>
      <c r="U480" s="39">
        <v>21302</v>
      </c>
      <c r="V480" s="40">
        <v>1</v>
      </c>
      <c r="W480" s="41">
        <v>0</v>
      </c>
      <c r="X480" s="42">
        <v>81516</v>
      </c>
      <c r="Y480" s="43">
        <v>71</v>
      </c>
      <c r="Z480" s="44">
        <v>2</v>
      </c>
      <c r="AA480" s="45">
        <v>88010</v>
      </c>
      <c r="AB480" s="46">
        <v>1359</v>
      </c>
      <c r="AC480" s="47">
        <v>39</v>
      </c>
      <c r="AD480" s="42">
        <v>30964</v>
      </c>
      <c r="AE480" s="43">
        <v>5924</v>
      </c>
      <c r="AF480" s="44">
        <v>55</v>
      </c>
      <c r="AG480" s="39">
        <v>19017</v>
      </c>
      <c r="AH480" s="40">
        <v>2</v>
      </c>
      <c r="AI480" s="41">
        <v>0</v>
      </c>
      <c r="AJ480" s="42">
        <v>72489</v>
      </c>
      <c r="AK480" s="43">
        <v>18</v>
      </c>
      <c r="AL480" s="44">
        <v>1</v>
      </c>
      <c r="AM480" s="45">
        <v>86592</v>
      </c>
      <c r="AN480" s="46">
        <v>644</v>
      </c>
      <c r="AO480" s="47">
        <v>17</v>
      </c>
      <c r="AP480" s="42">
        <v>33960</v>
      </c>
      <c r="AQ480" s="43">
        <v>4773</v>
      </c>
      <c r="AR480" s="44">
        <v>28</v>
      </c>
      <c r="AS480" s="38">
        <v>5538580</v>
      </c>
      <c r="AT480" s="38">
        <v>5659015</v>
      </c>
      <c r="AU480" s="38">
        <v>21</v>
      </c>
      <c r="AY480" s="38" t="str">
        <f t="shared" ref="AY480" si="269">_xlfn.CONCAT(YEAR(A480),"-W",_xlfn.ISOWEEKNUM(A480))</f>
        <v>2021-W27</v>
      </c>
      <c r="AZ480" s="48">
        <f t="shared" ref="AZ480" si="270">WEEKDAY(A480,2)</f>
        <v>7</v>
      </c>
      <c r="BA480" s="48">
        <v>2736</v>
      </c>
      <c r="BB480" s="49">
        <v>85</v>
      </c>
      <c r="BC480" s="48">
        <v>22</v>
      </c>
      <c r="BD480" s="49">
        <v>9711</v>
      </c>
      <c r="BE480" s="48">
        <v>214</v>
      </c>
      <c r="BF480" s="49">
        <v>27613232</v>
      </c>
      <c r="BG480" s="49">
        <v>578189</v>
      </c>
      <c r="BH480" s="86">
        <f>1423329*0.44/100</f>
        <v>6262.6476000000002</v>
      </c>
      <c r="BI480" s="50">
        <f>(S480-S473)/(F480-F473)</f>
        <v>0.8</v>
      </c>
      <c r="BJ480" s="38">
        <f>SUM(E474:E480)*1000000/10718565</f>
        <v>4.851395685896386</v>
      </c>
      <c r="BK480" s="50">
        <f>(D480-D473)/(AS480+AT480-AS473-AT473)</f>
        <v>3.1322927309837274E-2</v>
      </c>
      <c r="BL480" s="97">
        <f>(I480-I473)/(I480+L480+O480+R480-I473-L473-O473-R473)</f>
        <v>0.16875340228633642</v>
      </c>
      <c r="BM480" s="97">
        <f>(L480-L473)/(I480+L480+O480+R480-I473-L473-O473-R473)</f>
        <v>0.63628586981880397</v>
      </c>
      <c r="BN480" s="97">
        <f>(O480-O473)/(I480+L480+O480+R480-I473-L473-O473-R473)</f>
        <v>0.1699199004588226</v>
      </c>
      <c r="BO480" s="97">
        <f>(R480-R473)/(I480+L480+O480+R480-I473-L473-O473-R473)</f>
        <v>2.5040827436037017E-2</v>
      </c>
      <c r="BP480" s="97">
        <f>AVERAGE(K474:K480)/AVERAGE(G474:G480)</f>
        <v>0</v>
      </c>
      <c r="BQ480" s="97">
        <f>AVERAGE(N474:N480)/AVERAGE(G474:G480)</f>
        <v>1.8552875695732839E-2</v>
      </c>
      <c r="BR480" s="97">
        <f>AVERAGE(Q474:Q480)/AVERAGE(G474:G480)</f>
        <v>0.4007421150278293</v>
      </c>
      <c r="BS480" s="97">
        <f>AVERAGE(T474:T480)/AVERAGE(G474:G480)</f>
        <v>0.58070500927643787</v>
      </c>
      <c r="BT480" s="97">
        <f>(J480-J473)/(J480+M480+P480+S480-S473-P473-M473-J473)</f>
        <v>0</v>
      </c>
      <c r="BU480" s="97">
        <f>(M480-M473)/(J480+M480+P480+S480-S473-P473-M473-J473)</f>
        <v>0</v>
      </c>
      <c r="BV480" s="97">
        <f>(P480-P473)/(J480+M480+P480+S480-S473-P473-M473-J473)</f>
        <v>0.2</v>
      </c>
      <c r="BW480" s="97">
        <f>(S480-S473)/(J480+M480+P480+S480-S473-P473-M473-J473)</f>
        <v>0.8</v>
      </c>
      <c r="BX480" s="48">
        <f>SUM(BB474:BB480)</f>
        <v>452</v>
      </c>
      <c r="BY480" s="38">
        <f>F480-F473</f>
        <v>55</v>
      </c>
      <c r="BZ480" s="50">
        <f>BY480/BX473</f>
        <v>0.2</v>
      </c>
    </row>
    <row r="481" spans="1:78" x14ac:dyDescent="0.3">
      <c r="A481" s="93">
        <v>44389</v>
      </c>
      <c r="B481" s="62">
        <v>2065</v>
      </c>
      <c r="C481" s="62">
        <v>12</v>
      </c>
      <c r="D481" s="62">
        <v>440872</v>
      </c>
      <c r="E481" s="62">
        <v>10</v>
      </c>
      <c r="F481" s="62">
        <v>12802</v>
      </c>
      <c r="G481" s="65">
        <v>139</v>
      </c>
      <c r="H481" s="99"/>
      <c r="I481" s="63">
        <v>40818</v>
      </c>
      <c r="J481" s="62">
        <v>3</v>
      </c>
      <c r="K481" s="64">
        <v>0</v>
      </c>
      <c r="L481" s="63">
        <v>155170</v>
      </c>
      <c r="M481" s="62">
        <v>89</v>
      </c>
      <c r="N481" s="64">
        <v>3</v>
      </c>
      <c r="O481" s="63">
        <v>174994</v>
      </c>
      <c r="P481" s="62">
        <v>2004</v>
      </c>
      <c r="Q481" s="64">
        <v>56</v>
      </c>
      <c r="R481" s="63">
        <v>64975</v>
      </c>
      <c r="S481" s="62">
        <v>10706</v>
      </c>
      <c r="T481" s="64">
        <v>80</v>
      </c>
      <c r="U481" s="63">
        <v>21529</v>
      </c>
      <c r="V481" s="62">
        <v>1</v>
      </c>
      <c r="W481" s="64">
        <v>0</v>
      </c>
      <c r="X481" s="63">
        <v>82123</v>
      </c>
      <c r="Y481" s="62">
        <v>71</v>
      </c>
      <c r="Z481" s="64">
        <v>2</v>
      </c>
      <c r="AA481" s="63">
        <v>88210</v>
      </c>
      <c r="AB481" s="62">
        <v>1360</v>
      </c>
      <c r="AC481" s="64">
        <v>38</v>
      </c>
      <c r="AD481" s="63">
        <v>30980</v>
      </c>
      <c r="AE481" s="62">
        <v>5929</v>
      </c>
      <c r="AF481" s="64">
        <v>53</v>
      </c>
      <c r="AG481" s="63">
        <v>19287</v>
      </c>
      <c r="AH481" s="62">
        <v>2</v>
      </c>
      <c r="AI481" s="64">
        <v>0</v>
      </c>
      <c r="AJ481" s="63">
        <v>73041</v>
      </c>
      <c r="AK481" s="62">
        <v>18</v>
      </c>
      <c r="AL481" s="64">
        <v>1</v>
      </c>
      <c r="AM481" s="63">
        <v>86769</v>
      </c>
      <c r="AN481" s="62">
        <v>644</v>
      </c>
      <c r="AO481" s="64">
        <v>18</v>
      </c>
      <c r="AP481" s="63">
        <v>33989</v>
      </c>
      <c r="AQ481" s="62">
        <v>4777</v>
      </c>
      <c r="AR481" s="64">
        <v>27</v>
      </c>
      <c r="AS481" s="62">
        <v>5544588</v>
      </c>
      <c r="AT481" s="62">
        <v>5689797</v>
      </c>
      <c r="AU481" s="62">
        <v>8</v>
      </c>
      <c r="AV481" s="62"/>
      <c r="AW481" s="62"/>
      <c r="AX481" s="62"/>
      <c r="AY481" s="62" t="s">
        <v>113</v>
      </c>
      <c r="AZ481" s="65">
        <v>1</v>
      </c>
      <c r="BA481" s="65">
        <v>2736</v>
      </c>
      <c r="BB481" s="99">
        <v>112</v>
      </c>
      <c r="BC481" s="65">
        <v>81</v>
      </c>
      <c r="BD481" s="65">
        <v>9873</v>
      </c>
      <c r="BE481" s="65">
        <v>402</v>
      </c>
      <c r="BF481" s="99">
        <v>27666555</v>
      </c>
      <c r="BG481" s="99">
        <v>581062</v>
      </c>
      <c r="BH481" s="65"/>
      <c r="BI481" s="65"/>
      <c r="BJ481" s="65"/>
      <c r="BK481" s="65"/>
      <c r="BL481" s="65"/>
      <c r="BM481" s="65"/>
      <c r="BN481" s="65"/>
      <c r="BO481" s="65"/>
    </row>
    <row r="482" spans="1:78" x14ac:dyDescent="0.3">
      <c r="A482" s="37">
        <v>44390</v>
      </c>
      <c r="B482" s="38">
        <v>3109</v>
      </c>
      <c r="C482" s="38">
        <v>11</v>
      </c>
      <c r="D482" s="38">
        <v>444783</v>
      </c>
      <c r="E482" s="38">
        <v>4</v>
      </c>
      <c r="F482" s="38">
        <v>12806</v>
      </c>
      <c r="G482" s="48">
        <v>133</v>
      </c>
      <c r="I482" s="39">
        <v>41522</v>
      </c>
      <c r="J482" s="40">
        <v>3</v>
      </c>
      <c r="K482" s="41">
        <v>0</v>
      </c>
      <c r="L482" s="42">
        <v>157389</v>
      </c>
      <c r="M482" s="43">
        <v>89</v>
      </c>
      <c r="N482" s="44">
        <v>3</v>
      </c>
      <c r="O482" s="45">
        <v>175881</v>
      </c>
      <c r="P482" s="46">
        <v>2004</v>
      </c>
      <c r="Q482" s="47">
        <v>56</v>
      </c>
      <c r="R482" s="42">
        <v>65081</v>
      </c>
      <c r="S482" s="43">
        <v>10710</v>
      </c>
      <c r="T482" s="44">
        <v>74</v>
      </c>
      <c r="U482" s="39">
        <v>21901</v>
      </c>
      <c r="V482" s="40">
        <v>1</v>
      </c>
      <c r="W482" s="41">
        <v>0</v>
      </c>
      <c r="X482" s="42">
        <v>83319</v>
      </c>
      <c r="Y482" s="43">
        <v>71</v>
      </c>
      <c r="Z482" s="44">
        <v>2</v>
      </c>
      <c r="AA482" s="45">
        <v>88634</v>
      </c>
      <c r="AB482" s="46">
        <v>1360</v>
      </c>
      <c r="AC482" s="47">
        <v>37</v>
      </c>
      <c r="AD482" s="42">
        <v>31033</v>
      </c>
      <c r="AE482" s="43">
        <v>5931</v>
      </c>
      <c r="AF482" s="44">
        <v>49</v>
      </c>
      <c r="AG482" s="39">
        <v>19620</v>
      </c>
      <c r="AH482" s="40">
        <v>2</v>
      </c>
      <c r="AI482" s="41">
        <v>0</v>
      </c>
      <c r="AJ482" s="42">
        <v>74064</v>
      </c>
      <c r="AK482" s="43">
        <v>18</v>
      </c>
      <c r="AL482" s="44">
        <v>1</v>
      </c>
      <c r="AM482" s="45">
        <v>87233</v>
      </c>
      <c r="AN482" s="46">
        <v>644</v>
      </c>
      <c r="AO482" s="47">
        <v>19</v>
      </c>
      <c r="AP482" s="42">
        <v>34042</v>
      </c>
      <c r="AQ482" s="43">
        <v>4779</v>
      </c>
      <c r="AR482" s="44">
        <v>25</v>
      </c>
      <c r="AS482" s="38">
        <v>5563386</v>
      </c>
      <c r="AT482" s="38">
        <v>5756295</v>
      </c>
      <c r="AU482" s="38">
        <v>13</v>
      </c>
      <c r="AY482" s="38" t="str">
        <f t="shared" ref="AY482" si="271">_xlfn.CONCAT(YEAR(A482),"-W",_xlfn.ISOWEEKNUM(A482))</f>
        <v>2021-W28</v>
      </c>
      <c r="AZ482" s="48">
        <f t="shared" ref="AZ482" si="272">WEEKDAY(A482,2)</f>
        <v>2</v>
      </c>
      <c r="BA482" s="48">
        <v>2739</v>
      </c>
      <c r="BB482" s="49">
        <v>100</v>
      </c>
      <c r="BC482" s="48">
        <v>74</v>
      </c>
      <c r="BD482" s="49">
        <v>22633</v>
      </c>
      <c r="BE482" s="48">
        <v>643</v>
      </c>
      <c r="BF482" s="49">
        <v>28189884</v>
      </c>
      <c r="BG482" s="49">
        <v>591732</v>
      </c>
    </row>
    <row r="483" spans="1:78" x14ac:dyDescent="0.3">
      <c r="A483" s="37">
        <v>44391</v>
      </c>
      <c r="B483" s="38">
        <v>2938</v>
      </c>
      <c r="C483" s="38">
        <v>7</v>
      </c>
      <c r="D483" s="38">
        <v>447718</v>
      </c>
      <c r="E483" s="38">
        <v>7</v>
      </c>
      <c r="F483" s="38">
        <v>12813</v>
      </c>
      <c r="G483" s="48">
        <v>135</v>
      </c>
      <c r="I483" s="39">
        <v>42117</v>
      </c>
      <c r="J483" s="40">
        <v>3</v>
      </c>
      <c r="K483" s="41">
        <v>0</v>
      </c>
      <c r="L483" s="42">
        <v>159084</v>
      </c>
      <c r="M483" s="43">
        <v>89</v>
      </c>
      <c r="N483" s="44">
        <v>3</v>
      </c>
      <c r="O483" s="45">
        <v>176445</v>
      </c>
      <c r="P483" s="46">
        <v>2004</v>
      </c>
      <c r="Q483" s="47">
        <v>56</v>
      </c>
      <c r="R483" s="42">
        <v>65163</v>
      </c>
      <c r="S483" s="43">
        <v>10717</v>
      </c>
      <c r="T483" s="44">
        <v>76</v>
      </c>
      <c r="U483" s="39">
        <v>22216</v>
      </c>
      <c r="V483" s="40">
        <v>1</v>
      </c>
      <c r="W483" s="41">
        <v>0</v>
      </c>
      <c r="X483" s="42">
        <v>84217</v>
      </c>
      <c r="Y483" s="43">
        <v>71</v>
      </c>
      <c r="Z483" s="44">
        <v>2</v>
      </c>
      <c r="AA483" s="45">
        <v>88902</v>
      </c>
      <c r="AB483" s="46">
        <v>1360</v>
      </c>
      <c r="AC483" s="47">
        <v>37</v>
      </c>
      <c r="AD483" s="42">
        <v>31076</v>
      </c>
      <c r="AE483" s="43">
        <v>5934</v>
      </c>
      <c r="AF483" s="44">
        <v>50</v>
      </c>
      <c r="AG483" s="39">
        <v>19900</v>
      </c>
      <c r="AH483" s="40">
        <v>2</v>
      </c>
      <c r="AI483" s="41">
        <v>0</v>
      </c>
      <c r="AJ483" s="42">
        <v>74858</v>
      </c>
      <c r="AK483" s="43">
        <v>18</v>
      </c>
      <c r="AL483" s="44">
        <v>1</v>
      </c>
      <c r="AM483" s="45">
        <v>87529</v>
      </c>
      <c r="AN483" s="46">
        <v>644</v>
      </c>
      <c r="AO483" s="47">
        <v>19</v>
      </c>
      <c r="AP483" s="42">
        <v>34081</v>
      </c>
      <c r="AQ483" s="43">
        <v>4783</v>
      </c>
      <c r="AR483" s="44">
        <v>26</v>
      </c>
      <c r="AS483" s="38">
        <v>5578393</v>
      </c>
      <c r="AT483" s="38">
        <v>5813856</v>
      </c>
      <c r="AU483" s="38">
        <v>12</v>
      </c>
      <c r="AY483" s="38" t="str">
        <f t="shared" ref="AY483" si="273">_xlfn.CONCAT(YEAR(A483),"-W",_xlfn.ISOWEEKNUM(A483))</f>
        <v>2021-W28</v>
      </c>
      <c r="AZ483" s="48">
        <f t="shared" ref="AZ483" si="274">WEEKDAY(A483,2)</f>
        <v>3</v>
      </c>
      <c r="BA483" s="48">
        <v>2739</v>
      </c>
      <c r="BB483" s="49">
        <v>112</v>
      </c>
      <c r="BC483" s="49">
        <v>87</v>
      </c>
      <c r="BD483" s="49">
        <v>22150</v>
      </c>
      <c r="BE483" s="48">
        <v>512</v>
      </c>
      <c r="BF483" s="49">
        <v>28318194</v>
      </c>
      <c r="BG483" s="49">
        <v>600793</v>
      </c>
      <c r="BH483" s="48">
        <v>48120</v>
      </c>
    </row>
    <row r="484" spans="1:78" x14ac:dyDescent="0.3">
      <c r="A484" s="37">
        <v>44392</v>
      </c>
      <c r="B484" s="38">
        <v>2794</v>
      </c>
      <c r="C484" s="38">
        <v>7</v>
      </c>
      <c r="D484" s="38">
        <v>450512</v>
      </c>
      <c r="E484" s="38">
        <v>6</v>
      </c>
      <c r="F484" s="38">
        <v>12819</v>
      </c>
      <c r="G484" s="48">
        <v>132</v>
      </c>
      <c r="I484" s="39">
        <v>42655</v>
      </c>
      <c r="J484" s="40">
        <v>3</v>
      </c>
      <c r="K484" s="41">
        <v>0</v>
      </c>
      <c r="L484" s="42">
        <v>160755</v>
      </c>
      <c r="M484" s="43">
        <v>89</v>
      </c>
      <c r="N484" s="44">
        <v>3</v>
      </c>
      <c r="O484" s="45">
        <v>176958</v>
      </c>
      <c r="P484" s="46">
        <v>2005</v>
      </c>
      <c r="Q484" s="47">
        <v>54</v>
      </c>
      <c r="R484" s="42">
        <v>65244</v>
      </c>
      <c r="S484" s="43">
        <v>10722</v>
      </c>
      <c r="T484" s="44">
        <v>75</v>
      </c>
      <c r="U484" s="39">
        <v>22489</v>
      </c>
      <c r="V484" s="40">
        <v>1</v>
      </c>
      <c r="W484" s="41">
        <v>0</v>
      </c>
      <c r="X484" s="42">
        <v>85083</v>
      </c>
      <c r="Y484" s="43">
        <v>71</v>
      </c>
      <c r="Z484" s="44">
        <v>2</v>
      </c>
      <c r="AA484" s="45">
        <v>89132</v>
      </c>
      <c r="AB484" s="46">
        <v>1361</v>
      </c>
      <c r="AC484" s="47">
        <v>35</v>
      </c>
      <c r="AD484" s="42">
        <v>31118</v>
      </c>
      <c r="AE484" s="43">
        <v>5935</v>
      </c>
      <c r="AF484" s="44">
        <v>49</v>
      </c>
      <c r="AG484" s="39">
        <v>20165</v>
      </c>
      <c r="AH484" s="40">
        <v>2</v>
      </c>
      <c r="AI484" s="41">
        <v>0</v>
      </c>
      <c r="AJ484" s="42">
        <v>75663</v>
      </c>
      <c r="AK484" s="43">
        <v>18</v>
      </c>
      <c r="AL484" s="44">
        <v>1</v>
      </c>
      <c r="AM484" s="45">
        <v>87812</v>
      </c>
      <c r="AN484" s="46">
        <v>644</v>
      </c>
      <c r="AO484" s="47">
        <v>19</v>
      </c>
      <c r="AP484" s="42">
        <v>34120</v>
      </c>
      <c r="AQ484" s="43">
        <v>4787</v>
      </c>
      <c r="AR484" s="44">
        <v>26</v>
      </c>
      <c r="AS484" s="38">
        <v>5593806</v>
      </c>
      <c r="AT484" s="38">
        <v>5879727</v>
      </c>
      <c r="AU484" s="38">
        <v>8</v>
      </c>
      <c r="AY484" s="38" t="str">
        <f t="shared" ref="AY484" si="275">_xlfn.CONCAT(YEAR(A484),"-W",_xlfn.ISOWEEKNUM(A484))</f>
        <v>2021-W28</v>
      </c>
      <c r="AZ484" s="48">
        <f t="shared" ref="AZ484" si="276">WEEKDAY(A484,2)</f>
        <v>4</v>
      </c>
      <c r="BA484" s="48">
        <v>2740</v>
      </c>
      <c r="BB484" s="49">
        <v>101</v>
      </c>
      <c r="BC484" s="49">
        <v>75</v>
      </c>
      <c r="BD484" s="49">
        <v>24272</v>
      </c>
      <c r="BE484" s="48">
        <v>507</v>
      </c>
      <c r="BF484" s="49">
        <v>28496075</v>
      </c>
      <c r="BG484" s="49">
        <v>618663</v>
      </c>
    </row>
    <row r="485" spans="1:78" x14ac:dyDescent="0.3">
      <c r="A485" s="37">
        <v>44393</v>
      </c>
      <c r="B485" s="38">
        <v>2691</v>
      </c>
      <c r="C485" s="38">
        <v>11</v>
      </c>
      <c r="D485" s="38">
        <v>453200</v>
      </c>
      <c r="E485" s="38">
        <v>14</v>
      </c>
      <c r="F485" s="38">
        <v>12833</v>
      </c>
      <c r="G485" s="48">
        <v>123</v>
      </c>
      <c r="I485" s="39">
        <v>43196</v>
      </c>
      <c r="J485" s="40">
        <v>3</v>
      </c>
      <c r="K485" s="41">
        <v>0</v>
      </c>
      <c r="L485" s="42">
        <v>162241</v>
      </c>
      <c r="M485" s="43">
        <v>89</v>
      </c>
      <c r="N485" s="44">
        <v>3</v>
      </c>
      <c r="O485" s="45">
        <v>177542</v>
      </c>
      <c r="P485" s="46">
        <v>2007</v>
      </c>
      <c r="Q485" s="47">
        <v>51</v>
      </c>
      <c r="R485" s="42">
        <v>65328</v>
      </c>
      <c r="S485" s="43">
        <v>10734</v>
      </c>
      <c r="T485" s="44">
        <v>69</v>
      </c>
      <c r="U485" s="39">
        <v>22740</v>
      </c>
      <c r="V485" s="40">
        <v>1</v>
      </c>
      <c r="W485" s="41">
        <v>0</v>
      </c>
      <c r="X485" s="42">
        <v>85869</v>
      </c>
      <c r="Y485" s="43">
        <v>71</v>
      </c>
      <c r="Z485" s="44">
        <v>1</v>
      </c>
      <c r="AA485" s="45">
        <v>89393</v>
      </c>
      <c r="AB485" s="46">
        <v>1362</v>
      </c>
      <c r="AC485" s="47">
        <v>33</v>
      </c>
      <c r="AD485" s="42">
        <v>31159</v>
      </c>
      <c r="AE485" s="43">
        <v>5941</v>
      </c>
      <c r="AF485" s="44">
        <v>43</v>
      </c>
      <c r="AG485" s="39">
        <v>20455</v>
      </c>
      <c r="AH485" s="40">
        <v>2</v>
      </c>
      <c r="AI485" s="41">
        <v>0</v>
      </c>
      <c r="AJ485" s="42">
        <v>76363</v>
      </c>
      <c r="AK485" s="43">
        <v>18</v>
      </c>
      <c r="AL485" s="44">
        <v>2</v>
      </c>
      <c r="AM485" s="45">
        <v>88135</v>
      </c>
      <c r="AN485" s="46">
        <v>645</v>
      </c>
      <c r="AO485" s="47">
        <v>18</v>
      </c>
      <c r="AP485" s="42">
        <v>34163</v>
      </c>
      <c r="AQ485" s="43">
        <v>4793</v>
      </c>
      <c r="AR485" s="44">
        <v>26</v>
      </c>
      <c r="AS485" s="38">
        <v>5609398</v>
      </c>
      <c r="AT485" s="38">
        <v>5951922</v>
      </c>
      <c r="AU485" s="38">
        <v>13</v>
      </c>
      <c r="AY485" s="38" t="str">
        <f t="shared" ref="AY485" si="277">_xlfn.CONCAT(YEAR(A485),"-W",_xlfn.ISOWEEKNUM(A485))</f>
        <v>2021-W28</v>
      </c>
      <c r="AZ485" s="48">
        <f t="shared" ref="AZ485" si="278">WEEKDAY(A485,2)</f>
        <v>5</v>
      </c>
      <c r="BA485" s="48">
        <v>2751</v>
      </c>
      <c r="BB485" s="49">
        <v>122</v>
      </c>
      <c r="BC485" s="48">
        <v>77</v>
      </c>
      <c r="BD485" s="49">
        <v>26117</v>
      </c>
      <c r="BE485" s="48">
        <v>465</v>
      </c>
      <c r="BF485" s="49">
        <v>28503883</v>
      </c>
      <c r="BG485" s="49">
        <v>629552</v>
      </c>
    </row>
    <row r="486" spans="1:78" x14ac:dyDescent="0.3">
      <c r="A486" s="37">
        <v>44394</v>
      </c>
      <c r="B486" s="38">
        <v>2562</v>
      </c>
      <c r="C486" s="38">
        <v>8</v>
      </c>
      <c r="D486" s="38">
        <v>455754</v>
      </c>
      <c r="E486" s="38">
        <v>7</v>
      </c>
      <c r="F486" s="38">
        <v>12840</v>
      </c>
      <c r="G486" s="48">
        <v>124</v>
      </c>
      <c r="I486" s="39">
        <v>43664</v>
      </c>
      <c r="J486" s="40">
        <v>3</v>
      </c>
      <c r="K486" s="41">
        <v>0</v>
      </c>
      <c r="L486" s="42">
        <v>163658</v>
      </c>
      <c r="M486" s="43">
        <v>89</v>
      </c>
      <c r="N486" s="44">
        <v>3</v>
      </c>
      <c r="O486" s="45">
        <v>178104</v>
      </c>
      <c r="P486" s="46">
        <v>2011</v>
      </c>
      <c r="Q486" s="47">
        <v>52</v>
      </c>
      <c r="R486" s="42">
        <v>65435</v>
      </c>
      <c r="S486" s="43">
        <v>10737</v>
      </c>
      <c r="T486" s="44">
        <v>69</v>
      </c>
      <c r="U486" s="39">
        <v>22967</v>
      </c>
      <c r="V486" s="40">
        <v>1</v>
      </c>
      <c r="W486" s="41">
        <v>0</v>
      </c>
      <c r="X486" s="42">
        <v>86620</v>
      </c>
      <c r="Y486" s="43">
        <v>71</v>
      </c>
      <c r="Z486" s="44">
        <v>1</v>
      </c>
      <c r="AA486" s="45">
        <v>89677</v>
      </c>
      <c r="AB486" s="46">
        <v>1364</v>
      </c>
      <c r="AC486" s="47">
        <v>33</v>
      </c>
      <c r="AD486" s="42">
        <v>31209</v>
      </c>
      <c r="AE486" s="43">
        <v>5943</v>
      </c>
      <c r="AF486" s="44">
        <v>43</v>
      </c>
      <c r="AG486" s="39">
        <v>20696</v>
      </c>
      <c r="AH486" s="40">
        <v>2</v>
      </c>
      <c r="AI486" s="41">
        <v>0</v>
      </c>
      <c r="AJ486" s="42">
        <v>77029</v>
      </c>
      <c r="AK486" s="43">
        <v>18</v>
      </c>
      <c r="AL486" s="44">
        <v>2</v>
      </c>
      <c r="AM486" s="45">
        <v>88413</v>
      </c>
      <c r="AN486" s="46">
        <v>647</v>
      </c>
      <c r="AO486" s="47">
        <v>19</v>
      </c>
      <c r="AP486" s="42">
        <v>34220</v>
      </c>
      <c r="AQ486" s="43">
        <v>4794</v>
      </c>
      <c r="AR486" s="44">
        <v>26</v>
      </c>
      <c r="AS486" s="38">
        <v>5625451</v>
      </c>
      <c r="AT486" s="38">
        <v>6027608</v>
      </c>
      <c r="AU486" s="38">
        <v>9</v>
      </c>
      <c r="AY486" s="38" t="str">
        <f t="shared" ref="AY486" si="279">_xlfn.CONCAT(YEAR(A486),"-W",_xlfn.ISOWEEKNUM(A486))</f>
        <v>2021-W28</v>
      </c>
      <c r="AZ486" s="48">
        <f t="shared" ref="AZ486" si="280">WEEKDAY(A486,2)</f>
        <v>6</v>
      </c>
      <c r="BA486" s="48">
        <v>2752</v>
      </c>
      <c r="BB486" s="49">
        <v>132</v>
      </c>
      <c r="BC486" s="48">
        <v>56</v>
      </c>
      <c r="BD486" s="49">
        <v>29251</v>
      </c>
      <c r="BE486" s="48">
        <v>528</v>
      </c>
      <c r="BF486" s="49">
        <v>28575282</v>
      </c>
      <c r="BG486" s="49">
        <v>642455</v>
      </c>
    </row>
    <row r="487" spans="1:78" ht="12.5" thickBot="1" x14ac:dyDescent="0.35">
      <c r="A487" s="37">
        <v>44395</v>
      </c>
      <c r="B487" s="38">
        <v>1558</v>
      </c>
      <c r="C487" s="38">
        <v>11</v>
      </c>
      <c r="D487" s="38">
        <v>457312</v>
      </c>
      <c r="E487" s="38">
        <v>10</v>
      </c>
      <c r="F487" s="38">
        <v>12850</v>
      </c>
      <c r="G487" s="48">
        <v>123</v>
      </c>
      <c r="I487" s="39">
        <v>43956</v>
      </c>
      <c r="J487" s="40">
        <v>3</v>
      </c>
      <c r="K487" s="41">
        <v>0</v>
      </c>
      <c r="L487" s="42">
        <v>164517</v>
      </c>
      <c r="M487" s="43">
        <v>89</v>
      </c>
      <c r="N487" s="44">
        <v>3</v>
      </c>
      <c r="O487" s="45">
        <v>178459</v>
      </c>
      <c r="P487" s="46">
        <v>2011</v>
      </c>
      <c r="Q487" s="47">
        <v>54</v>
      </c>
      <c r="R487" s="42">
        <v>65487</v>
      </c>
      <c r="S487" s="43">
        <v>10747</v>
      </c>
      <c r="T487" s="44">
        <v>66</v>
      </c>
      <c r="U487" s="39">
        <v>23121</v>
      </c>
      <c r="V487" s="40">
        <v>1</v>
      </c>
      <c r="W487" s="41">
        <v>0</v>
      </c>
      <c r="X487" s="42">
        <v>87079</v>
      </c>
      <c r="Y487" s="43">
        <v>71</v>
      </c>
      <c r="Z487" s="44">
        <v>0</v>
      </c>
      <c r="AA487" s="45">
        <v>89840</v>
      </c>
      <c r="AB487" s="46">
        <v>1364</v>
      </c>
      <c r="AC487" s="47">
        <v>34</v>
      </c>
      <c r="AD487" s="42">
        <v>31242</v>
      </c>
      <c r="AE487" s="43">
        <v>5949</v>
      </c>
      <c r="AF487" s="44">
        <v>40</v>
      </c>
      <c r="AG487" s="39">
        <v>20834</v>
      </c>
      <c r="AH487" s="40">
        <v>2</v>
      </c>
      <c r="AI487" s="41">
        <v>0</v>
      </c>
      <c r="AJ487" s="42">
        <v>77429</v>
      </c>
      <c r="AK487" s="43">
        <v>18</v>
      </c>
      <c r="AL487" s="44">
        <v>3</v>
      </c>
      <c r="AM487" s="45">
        <v>88605</v>
      </c>
      <c r="AN487" s="46">
        <v>647</v>
      </c>
      <c r="AO487" s="47">
        <v>20</v>
      </c>
      <c r="AP487" s="42">
        <v>34239</v>
      </c>
      <c r="AQ487" s="43">
        <v>4798</v>
      </c>
      <c r="AR487" s="44">
        <v>26</v>
      </c>
      <c r="AS487" s="38">
        <v>5635171</v>
      </c>
      <c r="AT487" s="38">
        <v>6073461</v>
      </c>
      <c r="AU487" s="38">
        <v>4</v>
      </c>
      <c r="AY487" s="38" t="str">
        <f t="shared" ref="AY487" si="281">_xlfn.CONCAT(YEAR(A487),"-W",_xlfn.ISOWEEKNUM(A487))</f>
        <v>2021-W28</v>
      </c>
      <c r="AZ487" s="48">
        <f t="shared" ref="AZ487" si="282">WEEKDAY(A487,2)</f>
        <v>7</v>
      </c>
      <c r="BA487" s="48">
        <v>2757</v>
      </c>
      <c r="BB487" s="49">
        <v>141</v>
      </c>
      <c r="BC487" s="48">
        <v>44</v>
      </c>
      <c r="BD487" s="49">
        <v>10971</v>
      </c>
      <c r="BE487" s="48">
        <v>223</v>
      </c>
      <c r="BF487" s="49">
        <v>28633837</v>
      </c>
      <c r="BG487" s="49">
        <v>650169</v>
      </c>
      <c r="BH487" s="86">
        <f>1008857*0.81/100</f>
        <v>8171.7417000000005</v>
      </c>
      <c r="BI487" s="50">
        <f>(S487-S480)/(F487-F480)</f>
        <v>0.86206896551724133</v>
      </c>
      <c r="BJ487" s="38">
        <f>SUM(E481:E487)*1000000/10718565</f>
        <v>5.4111721111921236</v>
      </c>
      <c r="BK487" s="50">
        <f>(D487-D480)/(AS487+AT487-AS480-AT480)</f>
        <v>3.6206771721029984E-2</v>
      </c>
      <c r="BL487" s="97">
        <f>(I487-I480)/(I487+L487+O487+R487-I480-L480-O480-R480)</f>
        <v>0.19606256742179073</v>
      </c>
      <c r="BM487" s="97">
        <f>(L487-L480)/(I487+L487+O487+R487-I480-L480-O480-R480)</f>
        <v>0.56666666666666665</v>
      </c>
      <c r="BN487" s="97">
        <f>(O487-O480)/(I487+L487+O487+R487-I480-L480-O480-R480)</f>
        <v>0.20722761596548003</v>
      </c>
      <c r="BO487" s="97">
        <f>(R487-R480)/(I487+L487+O487+R487-I480-L480-O480-R480)</f>
        <v>3.0043149946062567E-2</v>
      </c>
      <c r="BP487" s="97">
        <f>AVERAGE(K481:K487)/AVERAGE(G481:G487)</f>
        <v>0</v>
      </c>
      <c r="BQ487" s="97">
        <f>AVERAGE(N481:N487)/AVERAGE(G481:G487)</f>
        <v>2.3102310231023101E-2</v>
      </c>
      <c r="BR487" s="97">
        <f>AVERAGE(Q481:Q487)/AVERAGE(G481:G487)</f>
        <v>0.41694169416941695</v>
      </c>
      <c r="BS487" s="97">
        <f>AVERAGE(T481:T487)/AVERAGE(G481:G487)</f>
        <v>0.55995599559955989</v>
      </c>
      <c r="BT487" s="97">
        <f>(J487-J480)/(J487+M487+P487+S487-S480-P480-M480-J480)</f>
        <v>0</v>
      </c>
      <c r="BU487" s="97">
        <f>(M487-M480)/(J487+M487+P487+S487-S480-P480-M480-J480)</f>
        <v>0</v>
      </c>
      <c r="BV487" s="97">
        <f>(P487-P480)/(J487+M487+P487+S487-S480-P480-M480-J480)</f>
        <v>0.13793103448275862</v>
      </c>
      <c r="BW487" s="97">
        <f>(S487-S480)/(J487+M487+P487+S487-S480-P480-M480-J480)</f>
        <v>0.86206896551724133</v>
      </c>
      <c r="BX487" s="48">
        <f>SUM(BB481:BB487)</f>
        <v>820</v>
      </c>
      <c r="BY487" s="38">
        <f>F487-F480</f>
        <v>58</v>
      </c>
      <c r="BZ487" s="50">
        <f>BY487/BX480</f>
        <v>0.12831858407079647</v>
      </c>
    </row>
    <row r="488" spans="1:78" x14ac:dyDescent="0.3">
      <c r="A488" s="93">
        <v>44396</v>
      </c>
      <c r="B488" s="62">
        <v>1834</v>
      </c>
      <c r="C488" s="62">
        <v>14</v>
      </c>
      <c r="D488" s="62">
        <v>459146</v>
      </c>
      <c r="E488" s="62">
        <v>8</v>
      </c>
      <c r="F488" s="62">
        <v>12858</v>
      </c>
      <c r="G488" s="65">
        <v>123</v>
      </c>
      <c r="H488" s="99"/>
      <c r="I488" s="63">
        <v>44315</v>
      </c>
      <c r="J488" s="62">
        <v>3</v>
      </c>
      <c r="K488" s="64">
        <v>0</v>
      </c>
      <c r="L488" s="63">
        <v>165417</v>
      </c>
      <c r="M488" s="62">
        <v>89</v>
      </c>
      <c r="N488" s="64">
        <v>3</v>
      </c>
      <c r="O488" s="63">
        <v>178958</v>
      </c>
      <c r="P488" s="62">
        <v>2013</v>
      </c>
      <c r="Q488" s="64">
        <v>51</v>
      </c>
      <c r="R488" s="63">
        <v>65576</v>
      </c>
      <c r="S488" s="62">
        <v>10753</v>
      </c>
      <c r="T488" s="64">
        <v>69</v>
      </c>
      <c r="U488" s="63">
        <v>23308</v>
      </c>
      <c r="V488" s="62">
        <v>1</v>
      </c>
      <c r="W488" s="64">
        <v>0</v>
      </c>
      <c r="X488" s="63">
        <v>87565</v>
      </c>
      <c r="Y488" s="62">
        <v>71</v>
      </c>
      <c r="Z488" s="64">
        <v>0</v>
      </c>
      <c r="AA488" s="63">
        <v>90086</v>
      </c>
      <c r="AB488" s="62">
        <v>1366</v>
      </c>
      <c r="AC488" s="64">
        <v>32</v>
      </c>
      <c r="AD488" s="63">
        <v>31287</v>
      </c>
      <c r="AE488" s="62">
        <v>5951</v>
      </c>
      <c r="AF488" s="64">
        <v>43</v>
      </c>
      <c r="AG488" s="63">
        <v>21006</v>
      </c>
      <c r="AH488" s="62">
        <v>2</v>
      </c>
      <c r="AI488" s="64">
        <v>0</v>
      </c>
      <c r="AJ488" s="63">
        <v>77843</v>
      </c>
      <c r="AK488" s="62">
        <v>18</v>
      </c>
      <c r="AL488" s="64">
        <v>3</v>
      </c>
      <c r="AM488" s="63">
        <v>88858</v>
      </c>
      <c r="AN488" s="62">
        <v>647</v>
      </c>
      <c r="AO488" s="64">
        <v>19</v>
      </c>
      <c r="AP488" s="63">
        <v>34283</v>
      </c>
      <c r="AQ488" s="62">
        <v>4802</v>
      </c>
      <c r="AR488" s="64">
        <v>26</v>
      </c>
      <c r="AS488" s="62">
        <v>5641011</v>
      </c>
      <c r="AT488" s="62">
        <v>6106168</v>
      </c>
      <c r="AU488" s="62">
        <v>8</v>
      </c>
      <c r="AV488" s="62"/>
      <c r="AW488" s="62"/>
      <c r="AX488" s="62"/>
      <c r="AY488" s="62" t="str">
        <f>_xlfn.CONCAT(YEAR(A488),"-W",_xlfn.ISOWEEKNUM(A488))</f>
        <v>2021-W29</v>
      </c>
      <c r="AZ488" s="65">
        <v>1</v>
      </c>
      <c r="BA488" s="65">
        <v>2760</v>
      </c>
      <c r="BB488" s="99">
        <v>136</v>
      </c>
      <c r="BC488" s="65">
        <v>91</v>
      </c>
      <c r="BD488" s="65">
        <v>10178</v>
      </c>
      <c r="BE488" s="65">
        <v>340</v>
      </c>
      <c r="BF488" s="99">
        <v>28697313</v>
      </c>
      <c r="BG488" s="99">
        <v>654280</v>
      </c>
      <c r="BH488" s="65"/>
      <c r="BI488" s="65"/>
      <c r="BJ488" s="65"/>
      <c r="BK488" s="65"/>
      <c r="BL488" s="65"/>
      <c r="BM488" s="65"/>
      <c r="BN488" s="65"/>
      <c r="BO488" s="65"/>
    </row>
    <row r="489" spans="1:78" x14ac:dyDescent="0.3">
      <c r="A489" s="37">
        <v>44397</v>
      </c>
      <c r="B489" s="38">
        <v>3565</v>
      </c>
      <c r="C489" s="38">
        <v>7</v>
      </c>
      <c r="D489" s="38">
        <v>463473</v>
      </c>
      <c r="E489" s="38">
        <v>9</v>
      </c>
      <c r="F489" s="38">
        <v>12867</v>
      </c>
      <c r="G489" s="48">
        <v>121</v>
      </c>
      <c r="I489" s="39">
        <v>45003</v>
      </c>
      <c r="J489" s="40">
        <v>3</v>
      </c>
      <c r="K489" s="41">
        <v>0</v>
      </c>
      <c r="L489" s="42">
        <v>167638</v>
      </c>
      <c r="M489" s="43">
        <v>89</v>
      </c>
      <c r="N489" s="44">
        <v>3</v>
      </c>
      <c r="O489" s="45">
        <v>180176</v>
      </c>
      <c r="P489" s="46">
        <v>2016</v>
      </c>
      <c r="Q489" s="47">
        <v>52</v>
      </c>
      <c r="R489" s="42">
        <v>65791</v>
      </c>
      <c r="S489" s="43">
        <v>10759</v>
      </c>
      <c r="T489" s="44">
        <v>66</v>
      </c>
      <c r="U489" s="39">
        <v>23654</v>
      </c>
      <c r="V489" s="40">
        <v>1</v>
      </c>
      <c r="W489" s="41">
        <v>0</v>
      </c>
      <c r="X489" s="42">
        <v>88756</v>
      </c>
      <c r="Y489" s="43">
        <v>71</v>
      </c>
      <c r="Z489" s="44">
        <v>0</v>
      </c>
      <c r="AA489" s="45">
        <v>90663</v>
      </c>
      <c r="AB489" s="46">
        <v>1367</v>
      </c>
      <c r="AC489" s="47">
        <v>32</v>
      </c>
      <c r="AD489" s="42">
        <v>31383</v>
      </c>
      <c r="AE489" s="43">
        <v>5955</v>
      </c>
      <c r="AF489" s="44">
        <v>40</v>
      </c>
      <c r="AG489" s="39">
        <v>21347</v>
      </c>
      <c r="AH489" s="40">
        <v>2</v>
      </c>
      <c r="AI489" s="41">
        <v>0</v>
      </c>
      <c r="AJ489" s="42">
        <v>78873</v>
      </c>
      <c r="AK489" s="43">
        <v>18</v>
      </c>
      <c r="AL489" s="44">
        <v>3</v>
      </c>
      <c r="AM489" s="45">
        <v>89499</v>
      </c>
      <c r="AN489" s="46">
        <v>649</v>
      </c>
      <c r="AO489" s="47">
        <v>20</v>
      </c>
      <c r="AP489" s="42">
        <v>34402</v>
      </c>
      <c r="AQ489" s="43">
        <v>4804</v>
      </c>
      <c r="AR489" s="44">
        <v>26</v>
      </c>
      <c r="AS489" s="38">
        <v>5659771</v>
      </c>
      <c r="AT489" s="38">
        <v>6176929</v>
      </c>
      <c r="AU489" s="38">
        <v>4</v>
      </c>
      <c r="AY489" s="38" t="str">
        <f t="shared" ref="AY489" si="283">_xlfn.CONCAT(YEAR(A489),"-W",_xlfn.ISOWEEKNUM(A489))</f>
        <v>2021-W29</v>
      </c>
      <c r="AZ489" s="48">
        <f t="shared" ref="AZ489" si="284">WEEKDAY(A489,2)</f>
        <v>2</v>
      </c>
      <c r="BA489" s="48">
        <v>2765</v>
      </c>
      <c r="BB489" s="49">
        <v>161</v>
      </c>
      <c r="BC489" s="48">
        <v>95</v>
      </c>
      <c r="BD489" s="49">
        <v>23611</v>
      </c>
      <c r="BE489" s="48">
        <v>643</v>
      </c>
      <c r="BF489" s="49">
        <v>29143346</v>
      </c>
      <c r="BG489" s="49">
        <v>669238</v>
      </c>
    </row>
    <row r="490" spans="1:78" x14ac:dyDescent="0.3">
      <c r="A490" s="37">
        <v>44398</v>
      </c>
      <c r="B490" s="38">
        <v>2972</v>
      </c>
      <c r="C490" s="38">
        <v>19</v>
      </c>
      <c r="D490" s="38">
        <v>466441</v>
      </c>
      <c r="E490" s="38">
        <v>3</v>
      </c>
      <c r="F490" s="38">
        <v>12870</v>
      </c>
      <c r="G490" s="48">
        <v>125</v>
      </c>
      <c r="I490" s="39">
        <v>45544</v>
      </c>
      <c r="J490" s="40">
        <v>3</v>
      </c>
      <c r="K490" s="41">
        <v>0</v>
      </c>
      <c r="L490" s="42">
        <v>169176</v>
      </c>
      <c r="M490" s="43">
        <v>89</v>
      </c>
      <c r="N490" s="44">
        <v>3</v>
      </c>
      <c r="O490" s="45">
        <v>180907</v>
      </c>
      <c r="P490" s="46">
        <v>2016</v>
      </c>
      <c r="Q490" s="47">
        <v>56</v>
      </c>
      <c r="R490" s="42">
        <v>65949</v>
      </c>
      <c r="S490" s="43">
        <v>10762</v>
      </c>
      <c r="T490" s="44">
        <v>66</v>
      </c>
      <c r="U490" s="39">
        <v>23941</v>
      </c>
      <c r="V490" s="40">
        <v>1</v>
      </c>
      <c r="W490" s="41">
        <v>0</v>
      </c>
      <c r="X490" s="42">
        <v>89574</v>
      </c>
      <c r="Y490" s="43">
        <v>71</v>
      </c>
      <c r="Z490" s="44">
        <v>0</v>
      </c>
      <c r="AA490" s="45">
        <v>91030</v>
      </c>
      <c r="AB490" s="46">
        <v>1367</v>
      </c>
      <c r="AC490" s="47">
        <v>36</v>
      </c>
      <c r="AD490" s="42">
        <v>31452</v>
      </c>
      <c r="AE490" s="43">
        <v>5956</v>
      </c>
      <c r="AF490" s="44">
        <v>40</v>
      </c>
      <c r="AG490" s="39">
        <v>21601</v>
      </c>
      <c r="AH490" s="40">
        <v>2</v>
      </c>
      <c r="AI490" s="41">
        <v>0</v>
      </c>
      <c r="AJ490" s="42">
        <v>79593</v>
      </c>
      <c r="AK490" s="43">
        <v>18</v>
      </c>
      <c r="AL490" s="44">
        <v>3</v>
      </c>
      <c r="AM490" s="45">
        <v>89863</v>
      </c>
      <c r="AN490" s="46">
        <v>649</v>
      </c>
      <c r="AO490" s="47">
        <v>20</v>
      </c>
      <c r="AP490" s="42">
        <v>34491</v>
      </c>
      <c r="AQ490" s="43">
        <v>4806</v>
      </c>
      <c r="AR490" s="44">
        <v>26</v>
      </c>
      <c r="AS490" s="38">
        <v>5674056</v>
      </c>
      <c r="AT490" s="38">
        <v>6238222</v>
      </c>
      <c r="AU490" s="38">
        <v>9</v>
      </c>
      <c r="AY490" s="38" t="str">
        <f t="shared" ref="AY490" si="285">_xlfn.CONCAT(YEAR(A490),"-W",_xlfn.ISOWEEKNUM(A490))</f>
        <v>2021-W29</v>
      </c>
      <c r="AZ490" s="48">
        <f t="shared" ref="AZ490" si="286">WEEKDAY(A490,2)</f>
        <v>3</v>
      </c>
      <c r="BA490" s="48">
        <v>2770</v>
      </c>
      <c r="BB490" s="49">
        <v>173</v>
      </c>
      <c r="BC490" s="48">
        <v>102</v>
      </c>
      <c r="BD490" s="49">
        <v>21641</v>
      </c>
      <c r="BE490" s="48">
        <v>500</v>
      </c>
      <c r="BF490" s="49">
        <v>29261358</v>
      </c>
      <c r="BG490" s="49">
        <v>677282</v>
      </c>
      <c r="BH490" s="48">
        <v>55691</v>
      </c>
    </row>
    <row r="491" spans="1:78" x14ac:dyDescent="0.3">
      <c r="A491" s="37">
        <v>44399</v>
      </c>
      <c r="B491" s="38">
        <v>2604</v>
      </c>
      <c r="C491" s="38">
        <v>11</v>
      </c>
      <c r="D491" s="38">
        <v>469042</v>
      </c>
      <c r="E491" s="38">
        <v>5</v>
      </c>
      <c r="F491" s="38">
        <v>12875</v>
      </c>
      <c r="G491" s="48">
        <v>126</v>
      </c>
      <c r="I491" s="39">
        <v>46051</v>
      </c>
      <c r="J491" s="40">
        <v>3</v>
      </c>
      <c r="K491" s="41">
        <v>0</v>
      </c>
      <c r="L491" s="42">
        <v>170523</v>
      </c>
      <c r="M491" s="43">
        <v>89</v>
      </c>
      <c r="N491" s="44">
        <v>3</v>
      </c>
      <c r="O491" s="45">
        <v>181536</v>
      </c>
      <c r="P491" s="46">
        <v>2017</v>
      </c>
      <c r="Q491" s="47">
        <v>56</v>
      </c>
      <c r="R491" s="42">
        <v>66066</v>
      </c>
      <c r="S491" s="43">
        <v>10766</v>
      </c>
      <c r="T491" s="44">
        <v>67</v>
      </c>
      <c r="U491" s="39">
        <v>24192</v>
      </c>
      <c r="V491" s="40">
        <v>1</v>
      </c>
      <c r="W491" s="41">
        <v>0</v>
      </c>
      <c r="X491" s="42">
        <v>90292</v>
      </c>
      <c r="Y491" s="43">
        <v>71</v>
      </c>
      <c r="Z491" s="44">
        <v>0</v>
      </c>
      <c r="AA491" s="45">
        <v>91332</v>
      </c>
      <c r="AB491" s="46">
        <v>1367</v>
      </c>
      <c r="AC491" s="47">
        <v>35</v>
      </c>
      <c r="AD491" s="42">
        <v>31503</v>
      </c>
      <c r="AE491" s="43">
        <v>5959</v>
      </c>
      <c r="AF491" s="44">
        <v>41</v>
      </c>
      <c r="AG491" s="39">
        <v>21857</v>
      </c>
      <c r="AH491" s="40">
        <v>2</v>
      </c>
      <c r="AI491" s="41">
        <v>0</v>
      </c>
      <c r="AJ491" s="42">
        <v>80222</v>
      </c>
      <c r="AK491" s="43">
        <v>18</v>
      </c>
      <c r="AL491" s="44">
        <v>3</v>
      </c>
      <c r="AM491" s="45">
        <v>90190</v>
      </c>
      <c r="AN491" s="46">
        <v>650</v>
      </c>
      <c r="AO491" s="47">
        <v>21</v>
      </c>
      <c r="AP491" s="42">
        <v>34557</v>
      </c>
      <c r="AQ491" s="43">
        <v>4807</v>
      </c>
      <c r="AR491" s="44">
        <v>26</v>
      </c>
      <c r="AS491" s="38">
        <v>5689384</v>
      </c>
      <c r="AT491" s="38">
        <v>6307518</v>
      </c>
      <c r="AU491" s="38">
        <v>12</v>
      </c>
      <c r="AY491" s="38" t="str">
        <f t="shared" ref="AY491" si="287">_xlfn.CONCAT(YEAR(A491),"-W",_xlfn.ISOWEEKNUM(A491))</f>
        <v>2021-W29</v>
      </c>
      <c r="AZ491" s="48">
        <f t="shared" ref="AZ491" si="288">WEEKDAY(A491,2)</f>
        <v>4</v>
      </c>
      <c r="BA491" s="48">
        <v>2774</v>
      </c>
      <c r="BB491" s="49">
        <v>145</v>
      </c>
      <c r="BC491" s="48">
        <v>103</v>
      </c>
      <c r="BD491" s="49">
        <v>22844</v>
      </c>
      <c r="BE491" s="48">
        <v>503</v>
      </c>
      <c r="BF491" s="49">
        <v>29358635</v>
      </c>
      <c r="BG491" s="49">
        <v>690393</v>
      </c>
    </row>
    <row r="492" spans="1:78" x14ac:dyDescent="0.3">
      <c r="A492" s="37">
        <v>44400</v>
      </c>
      <c r="B492" s="38">
        <v>2854</v>
      </c>
      <c r="C492" s="38">
        <v>7</v>
      </c>
      <c r="D492" s="38">
        <v>471894</v>
      </c>
      <c r="E492" s="38">
        <v>7</v>
      </c>
      <c r="F492" s="38">
        <v>12882</v>
      </c>
      <c r="G492" s="48">
        <v>130</v>
      </c>
      <c r="I492" s="39">
        <v>46644</v>
      </c>
      <c r="J492" s="40">
        <v>3</v>
      </c>
      <c r="K492" s="41">
        <v>0</v>
      </c>
      <c r="L492" s="42">
        <v>171977</v>
      </c>
      <c r="M492" s="43">
        <v>89</v>
      </c>
      <c r="N492" s="44">
        <v>4</v>
      </c>
      <c r="O492" s="45">
        <v>182214</v>
      </c>
      <c r="P492" s="46">
        <v>2019</v>
      </c>
      <c r="Q492" s="47">
        <v>58</v>
      </c>
      <c r="R492" s="42">
        <v>66192</v>
      </c>
      <c r="S492" s="43">
        <v>10771</v>
      </c>
      <c r="T492" s="44">
        <v>68</v>
      </c>
      <c r="U492" s="39">
        <v>24472</v>
      </c>
      <c r="V492" s="40">
        <v>1</v>
      </c>
      <c r="W492" s="41">
        <v>0</v>
      </c>
      <c r="X492" s="42">
        <v>91043</v>
      </c>
      <c r="Y492" s="43">
        <v>71</v>
      </c>
      <c r="Z492" s="44">
        <v>0</v>
      </c>
      <c r="AA492" s="45">
        <v>91650</v>
      </c>
      <c r="AB492" s="46">
        <v>1367</v>
      </c>
      <c r="AC492" s="47">
        <v>35</v>
      </c>
      <c r="AD492" s="42">
        <v>31563</v>
      </c>
      <c r="AE492" s="43">
        <v>5960</v>
      </c>
      <c r="AF492" s="44">
        <v>40</v>
      </c>
      <c r="AG492" s="39">
        <v>22170</v>
      </c>
      <c r="AH492" s="40">
        <v>2</v>
      </c>
      <c r="AI492" s="41">
        <v>0</v>
      </c>
      <c r="AJ492" s="42">
        <v>80925</v>
      </c>
      <c r="AK492" s="43">
        <v>18</v>
      </c>
      <c r="AL492" s="44">
        <v>4</v>
      </c>
      <c r="AM492" s="45">
        <v>90550</v>
      </c>
      <c r="AN492" s="46">
        <v>652</v>
      </c>
      <c r="AO492" s="47">
        <v>23</v>
      </c>
      <c r="AP492" s="42">
        <v>34623</v>
      </c>
      <c r="AQ492" s="43">
        <v>4811</v>
      </c>
      <c r="AR492" s="44">
        <v>28</v>
      </c>
      <c r="AS492" s="38">
        <v>5705040</v>
      </c>
      <c r="AT492" s="38">
        <v>6380182</v>
      </c>
      <c r="AU492" s="38">
        <v>8</v>
      </c>
      <c r="AY492" s="38" t="str">
        <f t="shared" ref="AY492" si="289">_xlfn.CONCAT(YEAR(A492),"-W",_xlfn.ISOWEEKNUM(A492))</f>
        <v>2021-W29</v>
      </c>
      <c r="AZ492" s="48">
        <f t="shared" ref="AZ492" si="290">WEEKDAY(A492,2)</f>
        <v>5</v>
      </c>
      <c r="BA492" s="48">
        <v>2778</v>
      </c>
      <c r="BB492" s="49">
        <v>178</v>
      </c>
      <c r="BC492" s="48">
        <v>115</v>
      </c>
      <c r="BD492" s="49">
        <v>24088</v>
      </c>
      <c r="BE492" s="48">
        <v>460</v>
      </c>
      <c r="BF492" s="49">
        <v>29423484</v>
      </c>
      <c r="BG492" s="49">
        <v>704900</v>
      </c>
    </row>
    <row r="493" spans="1:78" x14ac:dyDescent="0.3">
      <c r="A493" s="37">
        <v>44401</v>
      </c>
      <c r="B493" s="38">
        <v>2472</v>
      </c>
      <c r="C493" s="38">
        <v>13</v>
      </c>
      <c r="D493" s="38">
        <v>474366</v>
      </c>
      <c r="E493" s="38">
        <v>8</v>
      </c>
      <c r="F493" s="38">
        <v>12890</v>
      </c>
      <c r="G493" s="48">
        <v>133</v>
      </c>
      <c r="I493" s="39">
        <v>47186</v>
      </c>
      <c r="J493" s="40">
        <v>3</v>
      </c>
      <c r="K493" s="41">
        <v>0</v>
      </c>
      <c r="L493" s="42">
        <v>173277</v>
      </c>
      <c r="M493" s="43">
        <v>89</v>
      </c>
      <c r="N493" s="44">
        <v>5</v>
      </c>
      <c r="O493" s="45">
        <v>182745</v>
      </c>
      <c r="P493" s="46">
        <v>2020</v>
      </c>
      <c r="Q493" s="47">
        <v>59</v>
      </c>
      <c r="R493" s="42">
        <v>66291</v>
      </c>
      <c r="S493" s="43">
        <v>10778</v>
      </c>
      <c r="T493" s="44">
        <v>69</v>
      </c>
      <c r="U493" s="39">
        <v>24729</v>
      </c>
      <c r="V493" s="40">
        <v>1</v>
      </c>
      <c r="W493" s="41">
        <v>0</v>
      </c>
      <c r="X493" s="42">
        <v>91721</v>
      </c>
      <c r="Y493" s="43">
        <v>71</v>
      </c>
      <c r="Z493" s="44">
        <v>1</v>
      </c>
      <c r="AA493" s="45">
        <v>91925</v>
      </c>
      <c r="AB493" s="46">
        <v>1368</v>
      </c>
      <c r="AC493" s="47">
        <v>37</v>
      </c>
      <c r="AD493" s="42">
        <v>31602</v>
      </c>
      <c r="AE493" s="43">
        <v>5964</v>
      </c>
      <c r="AF493" s="44">
        <v>42</v>
      </c>
      <c r="AG493" s="39">
        <v>22455</v>
      </c>
      <c r="AH493" s="40">
        <v>2</v>
      </c>
      <c r="AI493" s="41">
        <v>0</v>
      </c>
      <c r="AJ493" s="42">
        <v>81547</v>
      </c>
      <c r="AK493" s="43">
        <v>18</v>
      </c>
      <c r="AL493" s="44">
        <v>4</v>
      </c>
      <c r="AM493" s="45">
        <v>90806</v>
      </c>
      <c r="AN493" s="46">
        <v>652</v>
      </c>
      <c r="AO493" s="47">
        <v>22</v>
      </c>
      <c r="AP493" s="42">
        <v>34683</v>
      </c>
      <c r="AQ493" s="43">
        <v>4814</v>
      </c>
      <c r="AR493" s="44">
        <v>27</v>
      </c>
      <c r="AS493" s="38">
        <v>5719829</v>
      </c>
      <c r="AT493" s="38">
        <v>6460717</v>
      </c>
      <c r="AU493" s="38">
        <v>2</v>
      </c>
      <c r="AY493" s="38" t="str">
        <f t="shared" ref="AY493" si="291">_xlfn.CONCAT(YEAR(A493),"-W",_xlfn.ISOWEEKNUM(A493))</f>
        <v>2021-W29</v>
      </c>
      <c r="AZ493" s="48">
        <f t="shared" ref="AZ493" si="292">WEEKDAY(A493,2)</f>
        <v>6</v>
      </c>
      <c r="BA493" s="48">
        <v>2785</v>
      </c>
      <c r="BB493" s="49">
        <v>164</v>
      </c>
      <c r="BC493" s="48">
        <v>90</v>
      </c>
      <c r="BD493" s="49">
        <v>27960</v>
      </c>
      <c r="BE493" s="48">
        <v>528</v>
      </c>
      <c r="BF493" s="49">
        <v>29484510</v>
      </c>
      <c r="BG493" s="49">
        <v>721857</v>
      </c>
    </row>
    <row r="494" spans="1:78" ht="12.5" thickBot="1" x14ac:dyDescent="0.35">
      <c r="A494" s="37">
        <v>44402</v>
      </c>
      <c r="B494" s="38">
        <v>1553</v>
      </c>
      <c r="C494" s="38">
        <v>8</v>
      </c>
      <c r="D494" s="38">
        <v>475919</v>
      </c>
      <c r="E494" s="38">
        <v>8</v>
      </c>
      <c r="F494" s="38">
        <v>12898</v>
      </c>
      <c r="G494" s="48">
        <v>134</v>
      </c>
      <c r="I494" s="39">
        <v>47575</v>
      </c>
      <c r="J494" s="40">
        <v>3</v>
      </c>
      <c r="K494" s="41">
        <v>0</v>
      </c>
      <c r="L494" s="42">
        <v>174033</v>
      </c>
      <c r="M494" s="43">
        <v>90</v>
      </c>
      <c r="N494" s="44">
        <v>5</v>
      </c>
      <c r="O494" s="45">
        <v>183081</v>
      </c>
      <c r="P494" s="46">
        <v>2023</v>
      </c>
      <c r="Q494" s="47">
        <v>61</v>
      </c>
      <c r="R494" s="42">
        <v>66371</v>
      </c>
      <c r="S494" s="43">
        <v>10782</v>
      </c>
      <c r="T494" s="44">
        <v>68</v>
      </c>
      <c r="U494" s="39">
        <v>24916</v>
      </c>
      <c r="V494" s="40">
        <v>1</v>
      </c>
      <c r="W494" s="41">
        <v>0</v>
      </c>
      <c r="X494" s="42">
        <v>92126</v>
      </c>
      <c r="Y494" s="43">
        <v>71</v>
      </c>
      <c r="Z494" s="44">
        <v>0</v>
      </c>
      <c r="AA494" s="45">
        <v>92087</v>
      </c>
      <c r="AB494" s="46">
        <v>1369</v>
      </c>
      <c r="AC494" s="47">
        <v>39</v>
      </c>
      <c r="AD494" s="42">
        <v>31641</v>
      </c>
      <c r="AE494" s="43">
        <v>5967</v>
      </c>
      <c r="AF494" s="44">
        <v>40</v>
      </c>
      <c r="AG494" s="39">
        <v>22657</v>
      </c>
      <c r="AH494" s="40">
        <v>2</v>
      </c>
      <c r="AI494" s="41">
        <v>0</v>
      </c>
      <c r="AJ494" s="42">
        <v>81898</v>
      </c>
      <c r="AK494" s="43">
        <v>19</v>
      </c>
      <c r="AL494" s="44">
        <v>5</v>
      </c>
      <c r="AM494" s="45">
        <v>90980</v>
      </c>
      <c r="AN494" s="46">
        <v>654</v>
      </c>
      <c r="AO494" s="47">
        <v>22</v>
      </c>
      <c r="AP494" s="42">
        <v>34724</v>
      </c>
      <c r="AQ494" s="43">
        <v>4815</v>
      </c>
      <c r="AR494" s="44">
        <v>28</v>
      </c>
      <c r="AS494" s="38">
        <v>5727737</v>
      </c>
      <c r="AT494" s="38">
        <v>6514732</v>
      </c>
      <c r="AU494" s="38">
        <v>4</v>
      </c>
      <c r="AY494" s="38" t="str">
        <f t="shared" ref="AY494" si="293">_xlfn.CONCAT(YEAR(A494),"-W",_xlfn.ISOWEEKNUM(A494))</f>
        <v>2021-W29</v>
      </c>
      <c r="AZ494" s="48">
        <f t="shared" ref="AZ494" si="294">WEEKDAY(A494,2)</f>
        <v>7</v>
      </c>
      <c r="BA494" s="48">
        <v>2788</v>
      </c>
      <c r="BB494" s="49">
        <v>158</v>
      </c>
      <c r="BC494" s="48">
        <v>63</v>
      </c>
      <c r="BD494" s="49">
        <v>11097</v>
      </c>
      <c r="BE494" s="48">
        <v>214</v>
      </c>
      <c r="BF494" s="49">
        <v>29558027</v>
      </c>
      <c r="BG494" s="49">
        <v>733056</v>
      </c>
      <c r="BH494" s="86">
        <f>894838*0.79/100</f>
        <v>7069.2201999999997</v>
      </c>
      <c r="BI494" s="50">
        <f>(S494-S487)/(F494-F487)</f>
        <v>0.72916666666666663</v>
      </c>
      <c r="BJ494" s="38">
        <f>SUM(E488:E494)*1000000/10718565</f>
        <v>4.4782114023658952</v>
      </c>
      <c r="BK494" s="50">
        <f>(D494-D487)/(AS494+AT494-AS487-AT487)</f>
        <v>3.4855208612366698E-2</v>
      </c>
      <c r="BL494" s="97">
        <f>(I494-I487)/(I494+L494+O494+R494-I487-L487-O487-R487)</f>
        <v>0.19414194517461508</v>
      </c>
      <c r="BM494" s="97">
        <f>(L494-L487)/(I494+L494+O494+R494-I487-L487-O487-R487)</f>
        <v>0.51048763478354164</v>
      </c>
      <c r="BN494" s="97">
        <f>(O494-O487)/(I494+L494+O494+R494-I487-L487-O487-R487)</f>
        <v>0.24794807145539402</v>
      </c>
      <c r="BO494" s="97">
        <f>(R494-R487)/(I494+L494+O494+R494-I487-L487-O487-R487)</f>
        <v>4.7422348586449226E-2</v>
      </c>
      <c r="BP494" s="97">
        <f>AVERAGE(K488:K494)/AVERAGE(G488:G494)</f>
        <v>0</v>
      </c>
      <c r="BQ494" s="97">
        <f>AVERAGE(N488:N494)/AVERAGE(G488:G494)</f>
        <v>2.914798206278027E-2</v>
      </c>
      <c r="BR494" s="97">
        <f>AVERAGE(Q488:Q494)/AVERAGE(G488:G494)</f>
        <v>0.4405829596412556</v>
      </c>
      <c r="BS494" s="97">
        <f>AVERAGE(T488:T494)/AVERAGE(G488:G494)</f>
        <v>0.53026905829596405</v>
      </c>
      <c r="BT494" s="97">
        <f>(J494-J487)/(J494+M494+P494+S494-S487-P487-M487-J487)</f>
        <v>0</v>
      </c>
      <c r="BU494" s="97">
        <f>(M494-M487)/(J494+M494+P494+S494-S487-P487-M487-J487)</f>
        <v>2.0833333333333332E-2</v>
      </c>
      <c r="BV494" s="97">
        <f>(P494-P487)/(J494+M494+P494+S494-S487-P487-M487-J487)</f>
        <v>0.25</v>
      </c>
      <c r="BW494" s="97">
        <f>(S494-S487)/(J494+M494+P494+S494-S487-P487-M487-J487)</f>
        <v>0.72916666666666663</v>
      </c>
      <c r="BX494" s="48">
        <f>SUM(BB488:BB494)</f>
        <v>1115</v>
      </c>
      <c r="BY494" s="38">
        <f>F494-F487</f>
        <v>48</v>
      </c>
      <c r="BZ494" s="50">
        <f>BY494/BX487</f>
        <v>5.8536585365853662E-2</v>
      </c>
    </row>
    <row r="495" spans="1:78" x14ac:dyDescent="0.3">
      <c r="A495" s="93">
        <v>44403</v>
      </c>
      <c r="B495" s="62">
        <v>2070</v>
      </c>
      <c r="C495" s="62">
        <v>13</v>
      </c>
      <c r="D495" s="62">
        <v>477975</v>
      </c>
      <c r="E495" s="62">
        <v>5</v>
      </c>
      <c r="F495" s="62">
        <v>12903</v>
      </c>
      <c r="G495" s="65">
        <v>147</v>
      </c>
      <c r="H495" s="99"/>
      <c r="I495" s="63">
        <v>48074</v>
      </c>
      <c r="J495" s="62">
        <v>3</v>
      </c>
      <c r="K495" s="64">
        <v>0</v>
      </c>
      <c r="L495" s="63">
        <v>175024</v>
      </c>
      <c r="M495" s="62">
        <v>90</v>
      </c>
      <c r="N495" s="64">
        <v>5</v>
      </c>
      <c r="O495" s="63">
        <v>183558</v>
      </c>
      <c r="P495" s="62">
        <v>2023</v>
      </c>
      <c r="Q495" s="64">
        <v>65</v>
      </c>
      <c r="R495" s="63">
        <v>66465</v>
      </c>
      <c r="S495" s="62">
        <v>10787</v>
      </c>
      <c r="T495" s="64">
        <v>77</v>
      </c>
      <c r="U495" s="63">
        <v>25153</v>
      </c>
      <c r="V495" s="62">
        <v>1</v>
      </c>
      <c r="W495" s="64">
        <v>0</v>
      </c>
      <c r="X495" s="63">
        <v>92701</v>
      </c>
      <c r="Y495" s="62">
        <v>71</v>
      </c>
      <c r="Z495" s="64">
        <v>0</v>
      </c>
      <c r="AA495" s="63">
        <v>92318</v>
      </c>
      <c r="AB495" s="62">
        <v>1369</v>
      </c>
      <c r="AC495" s="64">
        <v>40</v>
      </c>
      <c r="AD495" s="63">
        <v>31691</v>
      </c>
      <c r="AE495" s="62">
        <v>5970</v>
      </c>
      <c r="AF495" s="64">
        <v>47</v>
      </c>
      <c r="AG495" s="63">
        <v>22919</v>
      </c>
      <c r="AH495" s="62">
        <v>2</v>
      </c>
      <c r="AI495" s="64">
        <v>0</v>
      </c>
      <c r="AJ495" s="63">
        <v>82314</v>
      </c>
      <c r="AK495" s="62">
        <v>19</v>
      </c>
      <c r="AL495" s="64">
        <v>5</v>
      </c>
      <c r="AM495" s="63">
        <v>91226</v>
      </c>
      <c r="AN495" s="62">
        <v>654</v>
      </c>
      <c r="AO495" s="64">
        <v>25</v>
      </c>
      <c r="AP495" s="63">
        <v>34768</v>
      </c>
      <c r="AQ495" s="62">
        <v>4817</v>
      </c>
      <c r="AR495" s="64">
        <v>30</v>
      </c>
      <c r="AS495" s="62">
        <v>5733194</v>
      </c>
      <c r="AT495" s="62">
        <v>6554268</v>
      </c>
      <c r="AU495" s="62">
        <v>1</v>
      </c>
      <c r="AV495" s="62"/>
      <c r="AW495" s="62"/>
      <c r="AX495" s="62"/>
      <c r="AY495" s="62" t="str">
        <f>_xlfn.CONCAT(YEAR(A495),"-W",_xlfn.ISOWEEKNUM(A495))</f>
        <v>2021-W30</v>
      </c>
      <c r="AZ495" s="65">
        <v>1</v>
      </c>
      <c r="BA495" s="65">
        <v>2791</v>
      </c>
      <c r="BB495" s="99">
        <v>153</v>
      </c>
      <c r="BC495" s="65">
        <v>108</v>
      </c>
      <c r="BD495" s="65">
        <v>9695</v>
      </c>
      <c r="BE495" s="65">
        <v>335</v>
      </c>
      <c r="BF495" s="99">
        <v>29588510</v>
      </c>
      <c r="BG495" s="99">
        <v>736057</v>
      </c>
      <c r="BH495" s="65"/>
      <c r="BI495" s="65"/>
      <c r="BJ495" s="65"/>
      <c r="BK495" s="65"/>
      <c r="BL495" s="65"/>
      <c r="BM495" s="65"/>
      <c r="BN495" s="65"/>
      <c r="BO495" s="65"/>
    </row>
    <row r="496" spans="1:78" x14ac:dyDescent="0.3">
      <c r="A496" s="37">
        <v>44404</v>
      </c>
      <c r="B496" s="38">
        <v>3593</v>
      </c>
      <c r="C496" s="38">
        <v>15</v>
      </c>
      <c r="D496" s="38">
        <v>482145</v>
      </c>
      <c r="E496" s="38">
        <v>8</v>
      </c>
      <c r="F496" s="38">
        <v>12911</v>
      </c>
      <c r="G496" s="48">
        <v>142</v>
      </c>
      <c r="I496" s="39">
        <v>48956</v>
      </c>
      <c r="J496" s="40">
        <v>3</v>
      </c>
      <c r="K496" s="41">
        <v>0</v>
      </c>
      <c r="L496" s="42">
        <v>177057</v>
      </c>
      <c r="M496" s="43">
        <v>90</v>
      </c>
      <c r="N496" s="44">
        <v>6</v>
      </c>
      <c r="O496" s="45">
        <v>184606</v>
      </c>
      <c r="P496" s="46">
        <v>2024</v>
      </c>
      <c r="Q496" s="47">
        <v>64</v>
      </c>
      <c r="R496" s="42">
        <v>66676</v>
      </c>
      <c r="S496" s="43">
        <v>10794</v>
      </c>
      <c r="T496" s="44">
        <v>72</v>
      </c>
      <c r="U496" s="39">
        <v>25630</v>
      </c>
      <c r="V496" s="40">
        <v>1</v>
      </c>
      <c r="W496" s="41">
        <v>0</v>
      </c>
      <c r="X496" s="42">
        <v>93784</v>
      </c>
      <c r="Y496" s="43">
        <v>71</v>
      </c>
      <c r="Z496" s="44">
        <v>1</v>
      </c>
      <c r="AA496" s="45">
        <v>92808</v>
      </c>
      <c r="AB496" s="46">
        <v>1370</v>
      </c>
      <c r="AC496" s="47">
        <v>40</v>
      </c>
      <c r="AD496" s="42">
        <v>31782</v>
      </c>
      <c r="AE496" s="43">
        <v>5973</v>
      </c>
      <c r="AF496" s="44">
        <v>44</v>
      </c>
      <c r="AG496" s="39">
        <v>23324</v>
      </c>
      <c r="AH496" s="40">
        <v>2</v>
      </c>
      <c r="AI496" s="41">
        <v>0</v>
      </c>
      <c r="AJ496" s="42">
        <v>83264</v>
      </c>
      <c r="AK496" s="43">
        <v>19</v>
      </c>
      <c r="AL496" s="44">
        <v>5</v>
      </c>
      <c r="AM496" s="45">
        <v>91784</v>
      </c>
      <c r="AN496" s="46">
        <v>654</v>
      </c>
      <c r="AO496" s="47">
        <v>24</v>
      </c>
      <c r="AP496" s="42">
        <v>34888</v>
      </c>
      <c r="AQ496" s="43">
        <v>4821</v>
      </c>
      <c r="AR496" s="44">
        <v>28</v>
      </c>
      <c r="AS496" s="38">
        <v>5750783</v>
      </c>
      <c r="AT496" s="38">
        <v>6634343</v>
      </c>
      <c r="AU496" s="38">
        <v>9</v>
      </c>
      <c r="AY496" s="38" t="str">
        <f t="shared" ref="AY496" si="295">_xlfn.CONCAT(YEAR(A496),"-W",_xlfn.ISOWEEKNUM(A496))</f>
        <v>2021-W30</v>
      </c>
      <c r="AZ496" s="48">
        <f t="shared" ref="AZ496" si="296">WEEKDAY(A496,2)</f>
        <v>2</v>
      </c>
      <c r="BA496" s="48">
        <v>2794</v>
      </c>
      <c r="BB496" s="49">
        <v>196</v>
      </c>
      <c r="BC496" s="48">
        <v>177</v>
      </c>
      <c r="BD496" s="49">
        <v>26495</v>
      </c>
      <c r="BE496" s="48">
        <v>707</v>
      </c>
      <c r="BF496" s="49">
        <v>29823977</v>
      </c>
      <c r="BG496" s="49">
        <v>746283</v>
      </c>
    </row>
    <row r="497" spans="1:78" x14ac:dyDescent="0.3">
      <c r="A497" s="37">
        <v>44405</v>
      </c>
      <c r="B497" s="38">
        <v>2874</v>
      </c>
      <c r="C497" s="38">
        <v>10</v>
      </c>
      <c r="D497" s="38">
        <v>485015</v>
      </c>
      <c r="E497" s="38">
        <v>15</v>
      </c>
      <c r="F497" s="38">
        <v>12926</v>
      </c>
      <c r="G497" s="48">
        <v>144</v>
      </c>
      <c r="I497" s="39">
        <v>49574</v>
      </c>
      <c r="J497" s="40">
        <v>3</v>
      </c>
      <c r="K497" s="41">
        <v>0</v>
      </c>
      <c r="L497" s="42">
        <v>178489</v>
      </c>
      <c r="M497" s="43">
        <v>90</v>
      </c>
      <c r="N497" s="44">
        <v>6</v>
      </c>
      <c r="O497" s="45">
        <v>185273</v>
      </c>
      <c r="P497" s="46">
        <v>2027</v>
      </c>
      <c r="Q497" s="47">
        <v>65</v>
      </c>
      <c r="R497" s="42">
        <v>66840</v>
      </c>
      <c r="S497" s="43">
        <v>10806</v>
      </c>
      <c r="T497" s="44">
        <v>73</v>
      </c>
      <c r="U497" s="39">
        <v>25916</v>
      </c>
      <c r="V497" s="40">
        <v>1</v>
      </c>
      <c r="W497" s="41">
        <v>0</v>
      </c>
      <c r="X497" s="42">
        <v>94575</v>
      </c>
      <c r="Y497" s="43">
        <v>71</v>
      </c>
      <c r="Z497" s="44">
        <v>1</v>
      </c>
      <c r="AA497" s="45">
        <v>93113</v>
      </c>
      <c r="AB497" s="46">
        <v>1371</v>
      </c>
      <c r="AC497" s="47">
        <v>41</v>
      </c>
      <c r="AD497" s="42">
        <v>31851</v>
      </c>
      <c r="AE497" s="43">
        <v>5979</v>
      </c>
      <c r="AF497" s="44">
        <v>46</v>
      </c>
      <c r="AG497" s="39">
        <v>23656</v>
      </c>
      <c r="AH497" s="40">
        <v>2</v>
      </c>
      <c r="AI497" s="41">
        <v>0</v>
      </c>
      <c r="AJ497" s="42">
        <v>83905</v>
      </c>
      <c r="AK497" s="43">
        <v>19</v>
      </c>
      <c r="AL497" s="44">
        <v>5</v>
      </c>
      <c r="AM497" s="45">
        <v>92146</v>
      </c>
      <c r="AN497" s="46">
        <v>656</v>
      </c>
      <c r="AO497" s="47">
        <v>24</v>
      </c>
      <c r="AP497" s="42">
        <v>34983</v>
      </c>
      <c r="AQ497" s="43">
        <v>4827</v>
      </c>
      <c r="AR497" s="44">
        <v>27</v>
      </c>
      <c r="AS497" s="38">
        <v>5764524</v>
      </c>
      <c r="AT497" s="38">
        <v>6706725</v>
      </c>
      <c r="AU497" s="38">
        <v>5</v>
      </c>
      <c r="AY497" s="38" t="str">
        <f t="shared" ref="AY497" si="297">_xlfn.CONCAT(YEAR(A497),"-W",_xlfn.ISOWEEKNUM(A497))</f>
        <v>2021-W30</v>
      </c>
      <c r="AZ497" s="48">
        <f t="shared" ref="AZ497" si="298">WEEKDAY(A497,2)</f>
        <v>3</v>
      </c>
      <c r="BA497" s="48">
        <v>2799</v>
      </c>
      <c r="BB497" s="49">
        <v>173</v>
      </c>
      <c r="BC497" s="48">
        <v>158</v>
      </c>
      <c r="BD497" s="49">
        <v>24934</v>
      </c>
      <c r="BE497" s="48">
        <v>514</v>
      </c>
      <c r="BF497" s="49">
        <v>30084807</v>
      </c>
      <c r="BG497" s="49">
        <v>756469</v>
      </c>
      <c r="BH497" s="48">
        <v>62084</v>
      </c>
    </row>
    <row r="498" spans="1:78" x14ac:dyDescent="0.3">
      <c r="A498" s="37">
        <v>44406</v>
      </c>
      <c r="B498" s="38">
        <v>2696</v>
      </c>
      <c r="C498" s="38">
        <v>9</v>
      </c>
      <c r="D498" s="38">
        <v>487709</v>
      </c>
      <c r="E498" s="38">
        <v>9</v>
      </c>
      <c r="F498" s="38">
        <v>12935</v>
      </c>
      <c r="G498" s="48">
        <v>157</v>
      </c>
      <c r="I498" s="39">
        <v>50185</v>
      </c>
      <c r="J498" s="40">
        <v>3</v>
      </c>
      <c r="K498" s="41">
        <v>0</v>
      </c>
      <c r="L498" s="42">
        <v>179827</v>
      </c>
      <c r="M498" s="43">
        <v>90</v>
      </c>
      <c r="N498" s="44">
        <v>9</v>
      </c>
      <c r="O498" s="45">
        <v>185895</v>
      </c>
      <c r="P498" s="46">
        <v>2030</v>
      </c>
      <c r="Q498" s="47">
        <v>67</v>
      </c>
      <c r="R498" s="42">
        <v>66966</v>
      </c>
      <c r="S498" s="43">
        <v>10812</v>
      </c>
      <c r="T498" s="44">
        <v>81</v>
      </c>
      <c r="U498" s="39">
        <v>26219</v>
      </c>
      <c r="V498" s="40">
        <v>1</v>
      </c>
      <c r="W498" s="41">
        <v>0</v>
      </c>
      <c r="X498" s="42">
        <v>95329</v>
      </c>
      <c r="Y498" s="43">
        <v>71</v>
      </c>
      <c r="Z498" s="44">
        <v>3</v>
      </c>
      <c r="AA498" s="45">
        <v>93415</v>
      </c>
      <c r="AB498" s="46">
        <v>1373</v>
      </c>
      <c r="AC498" s="47">
        <v>43</v>
      </c>
      <c r="AD498" s="42">
        <v>31909</v>
      </c>
      <c r="AE498" s="43">
        <v>5984</v>
      </c>
      <c r="AF498" s="44">
        <v>51</v>
      </c>
      <c r="AG498" s="39">
        <v>23964</v>
      </c>
      <c r="AH498" s="40">
        <v>2</v>
      </c>
      <c r="AI498" s="41">
        <v>0</v>
      </c>
      <c r="AJ498" s="42">
        <v>84489</v>
      </c>
      <c r="AK498" s="43">
        <v>19</v>
      </c>
      <c r="AL498" s="44">
        <v>6</v>
      </c>
      <c r="AM498" s="45">
        <v>92466</v>
      </c>
      <c r="AN498" s="46">
        <v>657</v>
      </c>
      <c r="AO498" s="47">
        <v>24</v>
      </c>
      <c r="AP498" s="42">
        <v>35051</v>
      </c>
      <c r="AQ498" s="43">
        <v>4828</v>
      </c>
      <c r="AR498" s="44">
        <v>30</v>
      </c>
      <c r="AS498" s="38">
        <v>5779685</v>
      </c>
      <c r="AT498" s="38">
        <v>6793598</v>
      </c>
      <c r="AU498" s="38">
        <v>1</v>
      </c>
      <c r="AY498" s="38" t="str">
        <f t="shared" ref="AY498" si="299">_xlfn.CONCAT(YEAR(A498),"-W",_xlfn.ISOWEEKNUM(A498))</f>
        <v>2021-W30</v>
      </c>
      <c r="AZ498" s="48">
        <f t="shared" ref="AZ498" si="300">WEEKDAY(A498,2)</f>
        <v>4</v>
      </c>
      <c r="BA498" s="48">
        <v>2802</v>
      </c>
      <c r="BB498" s="49">
        <v>207</v>
      </c>
      <c r="BC498" s="48">
        <v>137</v>
      </c>
      <c r="BD498" s="49">
        <v>30904</v>
      </c>
      <c r="BE498" s="48">
        <v>503</v>
      </c>
      <c r="BF498" s="49">
        <v>30178826</v>
      </c>
      <c r="BG498" s="49">
        <v>773032</v>
      </c>
    </row>
    <row r="499" spans="1:78" x14ac:dyDescent="0.3">
      <c r="A499" s="37">
        <v>44407</v>
      </c>
      <c r="B499" s="38">
        <v>2845</v>
      </c>
      <c r="C499" s="38">
        <v>8</v>
      </c>
      <c r="D499" s="38">
        <v>490552</v>
      </c>
      <c r="E499" s="38">
        <v>12</v>
      </c>
      <c r="F499" s="38">
        <v>12948</v>
      </c>
      <c r="G499" s="48">
        <v>165</v>
      </c>
      <c r="I499" s="39">
        <v>50762</v>
      </c>
      <c r="J499" s="40">
        <v>3</v>
      </c>
      <c r="K499" s="41">
        <v>0</v>
      </c>
      <c r="L499" s="42">
        <v>181294</v>
      </c>
      <c r="M499" s="43">
        <v>91</v>
      </c>
      <c r="N499" s="44">
        <v>7</v>
      </c>
      <c r="O499" s="45">
        <v>186546</v>
      </c>
      <c r="P499" s="46">
        <v>2031</v>
      </c>
      <c r="Q499" s="47">
        <v>70</v>
      </c>
      <c r="R499" s="42">
        <v>67114</v>
      </c>
      <c r="S499" s="43">
        <v>10823</v>
      </c>
      <c r="T499" s="44">
        <v>88</v>
      </c>
      <c r="U499" s="39">
        <v>26506</v>
      </c>
      <c r="V499" s="40">
        <v>1</v>
      </c>
      <c r="W499" s="41">
        <v>0</v>
      </c>
      <c r="X499" s="42">
        <v>96121</v>
      </c>
      <c r="Y499" s="43">
        <v>72</v>
      </c>
      <c r="Z499" s="44">
        <v>3</v>
      </c>
      <c r="AA499" s="45">
        <v>93736</v>
      </c>
      <c r="AB499" s="46">
        <v>1374</v>
      </c>
      <c r="AC499" s="47">
        <v>45</v>
      </c>
      <c r="AD499" s="42">
        <v>31975</v>
      </c>
      <c r="AE499" s="43">
        <v>5992</v>
      </c>
      <c r="AF499" s="44">
        <v>55</v>
      </c>
      <c r="AG499" s="39">
        <v>24255</v>
      </c>
      <c r="AH499" s="40">
        <v>2</v>
      </c>
      <c r="AI499" s="41">
        <v>0</v>
      </c>
      <c r="AJ499" s="42">
        <v>85167</v>
      </c>
      <c r="AK499" s="43">
        <v>19</v>
      </c>
      <c r="AL499" s="44">
        <v>4</v>
      </c>
      <c r="AM499" s="45">
        <v>92796</v>
      </c>
      <c r="AN499" s="46">
        <v>657</v>
      </c>
      <c r="AO499" s="47">
        <v>25</v>
      </c>
      <c r="AP499" s="42">
        <v>35133</v>
      </c>
      <c r="AQ499" s="43">
        <v>4831</v>
      </c>
      <c r="AR499" s="44">
        <v>33</v>
      </c>
      <c r="AS499" s="38">
        <v>5794970</v>
      </c>
      <c r="AT499" s="38">
        <v>6897246</v>
      </c>
      <c r="AU499" s="38">
        <v>14</v>
      </c>
      <c r="AY499" s="38" t="str">
        <f t="shared" ref="AY499" si="301">_xlfn.CONCAT(YEAR(A499),"-W",_xlfn.ISOWEEKNUM(A499))</f>
        <v>2021-W30</v>
      </c>
      <c r="AZ499" s="48">
        <f t="shared" ref="AZ499" si="302">WEEKDAY(A499,2)</f>
        <v>5</v>
      </c>
      <c r="BA499" s="48">
        <v>2806</v>
      </c>
      <c r="BB499" s="49">
        <v>151</v>
      </c>
      <c r="BC499" s="48">
        <v>139</v>
      </c>
      <c r="BD499" s="49">
        <v>34986</v>
      </c>
      <c r="BE499" s="48">
        <v>493</v>
      </c>
      <c r="BF499" s="49">
        <v>30238317</v>
      </c>
      <c r="BG499" s="49">
        <v>795223</v>
      </c>
    </row>
    <row r="500" spans="1:78" x14ac:dyDescent="0.3">
      <c r="A500" s="37">
        <v>44408</v>
      </c>
      <c r="B500" s="38">
        <v>2760</v>
      </c>
      <c r="C500" s="38">
        <v>12</v>
      </c>
      <c r="D500" s="38">
        <v>493304</v>
      </c>
      <c r="E500" s="38">
        <v>17</v>
      </c>
      <c r="F500" s="38">
        <v>12965</v>
      </c>
      <c r="G500" s="48">
        <v>172</v>
      </c>
      <c r="I500" s="39">
        <v>51363</v>
      </c>
      <c r="J500" s="40">
        <v>3</v>
      </c>
      <c r="K500" s="41">
        <v>0</v>
      </c>
      <c r="L500" s="42">
        <v>182690</v>
      </c>
      <c r="M500" s="43">
        <v>91</v>
      </c>
      <c r="N500" s="44">
        <v>10</v>
      </c>
      <c r="O500" s="45">
        <v>187171</v>
      </c>
      <c r="P500" s="46">
        <v>2031</v>
      </c>
      <c r="Q500" s="47">
        <v>73</v>
      </c>
      <c r="R500" s="42">
        <v>67244</v>
      </c>
      <c r="S500" s="43">
        <v>10840</v>
      </c>
      <c r="T500" s="44">
        <v>89</v>
      </c>
      <c r="U500" s="39">
        <v>26793</v>
      </c>
      <c r="V500" s="40">
        <v>1</v>
      </c>
      <c r="W500" s="41">
        <v>0</v>
      </c>
      <c r="X500" s="42">
        <v>96882</v>
      </c>
      <c r="Y500" s="43">
        <v>72</v>
      </c>
      <c r="Z500" s="44">
        <v>5</v>
      </c>
      <c r="AA500" s="45">
        <v>94033</v>
      </c>
      <c r="AB500" s="46">
        <v>1374</v>
      </c>
      <c r="AC500" s="47">
        <v>49</v>
      </c>
      <c r="AD500" s="42">
        <v>32036</v>
      </c>
      <c r="AE500" s="43">
        <v>6000</v>
      </c>
      <c r="AF500" s="44">
        <v>56</v>
      </c>
      <c r="AG500" s="39">
        <v>24569</v>
      </c>
      <c r="AH500" s="40">
        <v>2</v>
      </c>
      <c r="AI500" s="41">
        <v>0</v>
      </c>
      <c r="AJ500" s="42">
        <v>85802</v>
      </c>
      <c r="AK500" s="43">
        <v>19</v>
      </c>
      <c r="AL500" s="44">
        <v>5</v>
      </c>
      <c r="AM500" s="45">
        <v>93124</v>
      </c>
      <c r="AN500" s="46">
        <v>657</v>
      </c>
      <c r="AO500" s="47">
        <v>24</v>
      </c>
      <c r="AP500" s="42">
        <v>35202</v>
      </c>
      <c r="AQ500" s="43">
        <v>4840</v>
      </c>
      <c r="AR500" s="44">
        <v>33</v>
      </c>
      <c r="AS500" s="38">
        <v>5810257</v>
      </c>
      <c r="AT500" s="38">
        <v>6994090</v>
      </c>
      <c r="AU500" s="38">
        <v>6</v>
      </c>
      <c r="AY500" s="38" t="str">
        <f t="shared" ref="AY500" si="303">_xlfn.CONCAT(YEAR(A500),"-W",_xlfn.ISOWEEKNUM(A500))</f>
        <v>2021-W30</v>
      </c>
      <c r="AZ500" s="48">
        <f t="shared" ref="AZ500" si="304">WEEKDAY(A500,2)</f>
        <v>6</v>
      </c>
      <c r="BA500" s="48">
        <v>2808</v>
      </c>
      <c r="BB500" s="49">
        <v>163</v>
      </c>
      <c r="BC500" s="48">
        <v>111</v>
      </c>
      <c r="BD500" s="49">
        <v>33583</v>
      </c>
      <c r="BE500" s="48">
        <v>524</v>
      </c>
      <c r="BF500" s="49">
        <v>30289211</v>
      </c>
      <c r="BG500" s="49">
        <v>807943</v>
      </c>
    </row>
    <row r="501" spans="1:78" ht="12.5" thickBot="1" x14ac:dyDescent="0.35">
      <c r="A501" s="37">
        <v>44409</v>
      </c>
      <c r="B501" s="38">
        <v>1605</v>
      </c>
      <c r="C501" s="38">
        <v>12</v>
      </c>
      <c r="D501" s="38">
        <v>494907</v>
      </c>
      <c r="E501" s="38">
        <v>10</v>
      </c>
      <c r="F501" s="38">
        <v>12975</v>
      </c>
      <c r="G501" s="48">
        <v>176</v>
      </c>
      <c r="I501" s="39">
        <v>51694</v>
      </c>
      <c r="J501" s="40">
        <v>3</v>
      </c>
      <c r="K501" s="41">
        <v>0</v>
      </c>
      <c r="L501" s="42">
        <v>183466</v>
      </c>
      <c r="M501" s="43">
        <v>91</v>
      </c>
      <c r="N501" s="44">
        <v>10</v>
      </c>
      <c r="O501" s="45">
        <v>187562</v>
      </c>
      <c r="P501" s="46">
        <v>2031</v>
      </c>
      <c r="Q501" s="47">
        <v>77</v>
      </c>
      <c r="R501" s="42">
        <v>67349</v>
      </c>
      <c r="S501" s="43">
        <v>10850</v>
      </c>
      <c r="T501" s="44">
        <v>89</v>
      </c>
      <c r="U501" s="39">
        <v>26956</v>
      </c>
      <c r="V501" s="40">
        <v>1</v>
      </c>
      <c r="W501" s="41">
        <v>0</v>
      </c>
      <c r="X501" s="42">
        <v>97315</v>
      </c>
      <c r="Y501" s="43">
        <v>72</v>
      </c>
      <c r="Z501" s="44">
        <v>5</v>
      </c>
      <c r="AA501" s="45">
        <v>94217</v>
      </c>
      <c r="AB501" s="46">
        <v>1374</v>
      </c>
      <c r="AC501" s="47">
        <v>53</v>
      </c>
      <c r="AD501" s="42">
        <v>32081</v>
      </c>
      <c r="AE501" s="43">
        <v>6008</v>
      </c>
      <c r="AF501" s="44">
        <v>55</v>
      </c>
      <c r="AG501" s="39">
        <v>24737</v>
      </c>
      <c r="AH501" s="40">
        <v>2</v>
      </c>
      <c r="AI501" s="41">
        <v>0</v>
      </c>
      <c r="AJ501" s="42">
        <v>86145</v>
      </c>
      <c r="AK501" s="43">
        <v>19</v>
      </c>
      <c r="AL501" s="44">
        <v>5</v>
      </c>
      <c r="AM501" s="45">
        <v>93331</v>
      </c>
      <c r="AN501" s="46">
        <v>657</v>
      </c>
      <c r="AO501" s="47">
        <v>24</v>
      </c>
      <c r="AP501" s="42">
        <v>35262</v>
      </c>
      <c r="AQ501" s="43">
        <v>4842</v>
      </c>
      <c r="AR501" s="44">
        <v>34</v>
      </c>
      <c r="AS501" s="38">
        <v>5818109</v>
      </c>
      <c r="AT501" s="38">
        <v>7054614</v>
      </c>
      <c r="AU501" s="38">
        <v>4</v>
      </c>
      <c r="AY501" s="38" t="str">
        <f t="shared" ref="AY501" si="305">_xlfn.CONCAT(YEAR(A501),"-W",_xlfn.ISOWEEKNUM(A501))</f>
        <v>2021-W30</v>
      </c>
      <c r="AZ501" s="48">
        <f t="shared" ref="AZ501" si="306">WEEKDAY(A501,2)</f>
        <v>7</v>
      </c>
      <c r="BA501" s="48">
        <v>2808</v>
      </c>
      <c r="BB501" s="49">
        <v>167</v>
      </c>
      <c r="BC501" s="48">
        <v>56</v>
      </c>
      <c r="BD501" s="49">
        <v>11587</v>
      </c>
      <c r="BE501" s="48">
        <v>201</v>
      </c>
      <c r="BF501" s="49">
        <v>30346206</v>
      </c>
      <c r="BG501" s="49">
        <v>817284</v>
      </c>
      <c r="BH501" s="86">
        <f>0.78*671433/100</f>
        <v>5237.1773999999996</v>
      </c>
      <c r="BI501" s="50">
        <f>(S501-S494)/(F501-F494)</f>
        <v>0.88311688311688308</v>
      </c>
      <c r="BJ501" s="38">
        <f>SUM(E495:E501)*1000000/10718565</f>
        <v>7.0905013870793336</v>
      </c>
      <c r="BK501" s="50">
        <f>(D501-D494)/(AS501+AT501-AS494-AT494)</f>
        <v>3.0127535882358541E-2</v>
      </c>
      <c r="BL501" s="97">
        <f>(I501-I494)/(I501+L501+O501+R501-I494-L494-O494-R494)</f>
        <v>0.21666403661038347</v>
      </c>
      <c r="BM501" s="97">
        <f>(L501-L494)/(I501+L501+O501+R501-I494-L494-O494-R494)</f>
        <v>0.49618641838935351</v>
      </c>
      <c r="BN501" s="97">
        <f>(O501-O494)/(I501+L501+O501+R501-I494-L494-O494-R494)</f>
        <v>0.23570564410078376</v>
      </c>
      <c r="BO501" s="97">
        <f>(R501-R494)/(I501+L501+O501+R501-I494-L494-O494-R494)</f>
        <v>5.1443900899479249E-2</v>
      </c>
      <c r="BP501" s="97">
        <f>AVERAGE(K495:K501)/AVERAGE(G495:G501)</f>
        <v>0</v>
      </c>
      <c r="BQ501" s="97">
        <f>AVERAGE(N495:N501)/AVERAGE(G495:G501)</f>
        <v>4.8050770625566633E-2</v>
      </c>
      <c r="BR501" s="97">
        <f>AVERAGE(Q495:Q501)/AVERAGE(G495:G501)</f>
        <v>0.43608340888485941</v>
      </c>
      <c r="BS501" s="97">
        <f>AVERAGE(T495:T501)/AVERAGE(G495:G501)</f>
        <v>0.51586582048957386</v>
      </c>
      <c r="BT501" s="97">
        <f>(J501-J494)/(J501+M501+P501+S501-S494-P494-M494-J494)</f>
        <v>0</v>
      </c>
      <c r="BU501" s="97">
        <f>(M501-M494)/(J501+M501+P501+S501-S494-P494-M494-J494)</f>
        <v>1.2987012987012988E-2</v>
      </c>
      <c r="BV501" s="97">
        <f>(P501-P494)/(J501+M501+P501+S501-S494-P494-M494-J494)</f>
        <v>0.1038961038961039</v>
      </c>
      <c r="BW501" s="97">
        <f>(S501-S494)/(J501+M501+P501+S501-S494-P494-M494-J494)</f>
        <v>0.88311688311688308</v>
      </c>
      <c r="BX501" s="48">
        <f>SUM(BB495:BB501)</f>
        <v>1210</v>
      </c>
      <c r="BY501" s="38">
        <f>F501-F494</f>
        <v>77</v>
      </c>
      <c r="BZ501" s="50">
        <f>BY501/BX494</f>
        <v>6.9058295964125563E-2</v>
      </c>
    </row>
    <row r="502" spans="1:78" x14ac:dyDescent="0.3">
      <c r="A502" s="101">
        <v>44410</v>
      </c>
      <c r="B502" s="102">
        <v>2156</v>
      </c>
      <c r="C502" s="102">
        <v>8</v>
      </c>
      <c r="D502" s="102">
        <v>497061</v>
      </c>
      <c r="E502" s="102">
        <v>8</v>
      </c>
      <c r="F502" s="102">
        <v>12983</v>
      </c>
      <c r="G502" s="103">
        <v>188</v>
      </c>
      <c r="H502" s="106"/>
      <c r="I502" s="104">
        <v>52115</v>
      </c>
      <c r="J502" s="102">
        <v>3</v>
      </c>
      <c r="K502" s="105">
        <v>0</v>
      </c>
      <c r="L502" s="104">
        <v>184497</v>
      </c>
      <c r="M502" s="102">
        <v>91</v>
      </c>
      <c r="N502" s="105">
        <v>11</v>
      </c>
      <c r="O502" s="104">
        <v>188139</v>
      </c>
      <c r="P502" s="102">
        <v>2031</v>
      </c>
      <c r="Q502" s="105">
        <v>83</v>
      </c>
      <c r="R502" s="104">
        <v>67477</v>
      </c>
      <c r="S502" s="102">
        <v>10858</v>
      </c>
      <c r="T502" s="105">
        <v>94</v>
      </c>
      <c r="U502" s="104">
        <v>27169</v>
      </c>
      <c r="V502" s="102">
        <v>1</v>
      </c>
      <c r="W502" s="105">
        <v>0</v>
      </c>
      <c r="X502" s="104">
        <v>97860</v>
      </c>
      <c r="Y502" s="102">
        <v>72</v>
      </c>
      <c r="Z502" s="105">
        <v>6</v>
      </c>
      <c r="AA502" s="104">
        <v>94514</v>
      </c>
      <c r="AB502" s="102">
        <v>1374</v>
      </c>
      <c r="AC502" s="105">
        <v>56</v>
      </c>
      <c r="AD502" s="104">
        <v>32144</v>
      </c>
      <c r="AE502" s="102">
        <v>6011</v>
      </c>
      <c r="AF502" s="105">
        <v>60</v>
      </c>
      <c r="AG502" s="104">
        <v>24945</v>
      </c>
      <c r="AH502" s="102">
        <v>2</v>
      </c>
      <c r="AI502" s="105">
        <v>0</v>
      </c>
      <c r="AJ502" s="104">
        <v>86631</v>
      </c>
      <c r="AK502" s="102">
        <v>19</v>
      </c>
      <c r="AL502" s="105">
        <v>5</v>
      </c>
      <c r="AM502" s="104">
        <v>93611</v>
      </c>
      <c r="AN502" s="102">
        <v>657</v>
      </c>
      <c r="AO502" s="105">
        <v>27</v>
      </c>
      <c r="AP502" s="104">
        <v>35327</v>
      </c>
      <c r="AQ502" s="102">
        <v>4847</v>
      </c>
      <c r="AR502" s="105">
        <v>34</v>
      </c>
      <c r="AS502" s="102">
        <v>5823737</v>
      </c>
      <c r="AT502" s="102">
        <v>7097806</v>
      </c>
      <c r="AU502" s="102">
        <v>11</v>
      </c>
      <c r="AV502" s="102"/>
      <c r="AW502" s="102"/>
      <c r="AX502" s="102"/>
      <c r="AY502" s="102" t="str">
        <f>_xlfn.CONCAT(YEAR(A502),"-W",_xlfn.ISOWEEKNUM(A502))</f>
        <v>2021-W31</v>
      </c>
      <c r="AZ502" s="103">
        <f>WEEKDAY(A502,2)</f>
        <v>1</v>
      </c>
      <c r="BA502" s="103">
        <v>2815</v>
      </c>
      <c r="BB502" s="106">
        <v>142</v>
      </c>
      <c r="BC502" s="103">
        <v>117</v>
      </c>
      <c r="BD502" s="103">
        <v>10475</v>
      </c>
      <c r="BE502" s="103">
        <v>317</v>
      </c>
      <c r="BF502" s="106">
        <v>30375141</v>
      </c>
      <c r="BG502" s="106">
        <v>820745</v>
      </c>
      <c r="BH502" s="103"/>
      <c r="BI502" s="103"/>
      <c r="BJ502" s="103"/>
      <c r="BK502" s="103"/>
      <c r="BL502" s="103"/>
      <c r="BM502" s="103"/>
      <c r="BN502" s="103"/>
      <c r="BO502" s="103"/>
    </row>
    <row r="503" spans="1:78" x14ac:dyDescent="0.3">
      <c r="A503" s="37">
        <v>44411</v>
      </c>
      <c r="B503" s="38">
        <v>3428</v>
      </c>
      <c r="C503" s="38">
        <v>14</v>
      </c>
      <c r="D503" s="38">
        <v>501030</v>
      </c>
      <c r="E503" s="38">
        <v>14</v>
      </c>
      <c r="F503" s="38">
        <v>12997</v>
      </c>
      <c r="G503" s="48">
        <v>191</v>
      </c>
      <c r="I503" s="39">
        <v>52821</v>
      </c>
      <c r="J503" s="40">
        <v>3</v>
      </c>
      <c r="K503" s="41">
        <v>0</v>
      </c>
      <c r="L503" s="42">
        <v>186463</v>
      </c>
      <c r="M503" s="43">
        <v>91</v>
      </c>
      <c r="N503" s="44">
        <v>11</v>
      </c>
      <c r="O503" s="45">
        <v>189184</v>
      </c>
      <c r="P503" s="46">
        <v>2035</v>
      </c>
      <c r="Q503" s="47">
        <v>84</v>
      </c>
      <c r="R503" s="42">
        <v>67728</v>
      </c>
      <c r="S503" s="43">
        <v>10868</v>
      </c>
      <c r="T503" s="44">
        <v>96</v>
      </c>
      <c r="U503" s="39">
        <v>27526</v>
      </c>
      <c r="V503" s="40">
        <v>1</v>
      </c>
      <c r="W503" s="41">
        <v>0</v>
      </c>
      <c r="X503" s="42">
        <v>98908</v>
      </c>
      <c r="Y503" s="43">
        <v>72</v>
      </c>
      <c r="Z503" s="44">
        <v>6</v>
      </c>
      <c r="AA503" s="45">
        <v>95001</v>
      </c>
      <c r="AB503" s="46">
        <v>1376</v>
      </c>
      <c r="AC503" s="47">
        <v>57</v>
      </c>
      <c r="AD503" s="42">
        <v>32247</v>
      </c>
      <c r="AE503" s="43">
        <v>6016</v>
      </c>
      <c r="AF503" s="44">
        <v>61</v>
      </c>
      <c r="AG503" s="39">
        <v>25294</v>
      </c>
      <c r="AH503" s="40">
        <v>2</v>
      </c>
      <c r="AI503" s="41">
        <v>0</v>
      </c>
      <c r="AJ503" s="42">
        <v>87549</v>
      </c>
      <c r="AK503" s="43">
        <v>19</v>
      </c>
      <c r="AL503" s="44">
        <v>5</v>
      </c>
      <c r="AM503" s="45">
        <v>94169</v>
      </c>
      <c r="AN503" s="46">
        <v>659</v>
      </c>
      <c r="AO503" s="47">
        <v>27</v>
      </c>
      <c r="AP503" s="42">
        <v>35475</v>
      </c>
      <c r="AQ503" s="43">
        <v>4852</v>
      </c>
      <c r="AR503" s="44">
        <v>35</v>
      </c>
      <c r="AS503" s="38">
        <v>5841581</v>
      </c>
      <c r="AT503" s="38">
        <v>7183663</v>
      </c>
      <c r="AU503" s="38">
        <v>7</v>
      </c>
      <c r="AY503" s="38" t="str">
        <f t="shared" ref="AY503" si="307">_xlfn.CONCAT(YEAR(A503),"-W",_xlfn.ISOWEEKNUM(A503))</f>
        <v>2021-W31</v>
      </c>
      <c r="AZ503" s="48">
        <f t="shared" ref="AZ503" si="308">WEEKDAY(A503,2)</f>
        <v>2</v>
      </c>
      <c r="BA503" s="48">
        <v>2815</v>
      </c>
      <c r="BB503" s="49">
        <v>204</v>
      </c>
      <c r="BC503" s="48">
        <v>193</v>
      </c>
      <c r="BD503" s="49">
        <v>26824</v>
      </c>
      <c r="BE503" s="48">
        <v>603</v>
      </c>
      <c r="BF503" s="49">
        <v>30587713</v>
      </c>
      <c r="BG503" s="49">
        <v>832591</v>
      </c>
    </row>
    <row r="504" spans="1:78" x14ac:dyDescent="0.3">
      <c r="A504" s="37">
        <v>44412</v>
      </c>
      <c r="B504" s="38">
        <v>2856</v>
      </c>
      <c r="C504" s="38">
        <v>9</v>
      </c>
      <c r="D504" s="38">
        <v>503885</v>
      </c>
      <c r="E504" s="38">
        <v>16</v>
      </c>
      <c r="F504" s="38">
        <v>13013</v>
      </c>
      <c r="G504" s="48">
        <v>192</v>
      </c>
      <c r="I504" s="39">
        <v>53373</v>
      </c>
      <c r="J504" s="40">
        <v>3</v>
      </c>
      <c r="K504" s="41">
        <v>0</v>
      </c>
      <c r="L504" s="42">
        <v>187899</v>
      </c>
      <c r="M504" s="43">
        <v>91</v>
      </c>
      <c r="N504" s="44">
        <v>11</v>
      </c>
      <c r="O504" s="45">
        <v>189877</v>
      </c>
      <c r="P504" s="46">
        <v>2040</v>
      </c>
      <c r="Q504" s="47">
        <v>85</v>
      </c>
      <c r="R504" s="42">
        <v>67903</v>
      </c>
      <c r="S504" s="43">
        <v>10879</v>
      </c>
      <c r="T504" s="44">
        <v>96</v>
      </c>
      <c r="U504" s="39">
        <v>27797</v>
      </c>
      <c r="V504" s="40">
        <v>1</v>
      </c>
      <c r="W504" s="41">
        <v>0</v>
      </c>
      <c r="X504" s="42">
        <v>99699</v>
      </c>
      <c r="Y504" s="43">
        <v>72</v>
      </c>
      <c r="Z504" s="44">
        <v>6</v>
      </c>
      <c r="AA504" s="45">
        <v>95329</v>
      </c>
      <c r="AB504" s="46">
        <v>1379</v>
      </c>
      <c r="AC504" s="47">
        <v>58</v>
      </c>
      <c r="AD504" s="42">
        <v>32334</v>
      </c>
      <c r="AE504" s="43">
        <v>6020</v>
      </c>
      <c r="AF504" s="44">
        <v>62</v>
      </c>
      <c r="AG504" s="39">
        <v>25575</v>
      </c>
      <c r="AH504" s="40">
        <v>2</v>
      </c>
      <c r="AI504" s="41">
        <v>0</v>
      </c>
      <c r="AJ504" s="42">
        <v>88194</v>
      </c>
      <c r="AK504" s="43">
        <v>19</v>
      </c>
      <c r="AL504" s="44">
        <v>5</v>
      </c>
      <c r="AM504" s="45">
        <v>94534</v>
      </c>
      <c r="AN504" s="46">
        <v>661</v>
      </c>
      <c r="AO504" s="47">
        <v>27</v>
      </c>
      <c r="AP504" s="42">
        <v>35563</v>
      </c>
      <c r="AQ504" s="43">
        <v>4859</v>
      </c>
      <c r="AR504" s="44">
        <v>34</v>
      </c>
      <c r="AS504" s="38">
        <v>5855279</v>
      </c>
      <c r="AT504" s="38">
        <v>7257804</v>
      </c>
      <c r="AU504" s="38">
        <v>11</v>
      </c>
      <c r="AY504" s="38" t="str">
        <f t="shared" ref="AY504" si="309">_xlfn.CONCAT(YEAR(A504),"-W",_xlfn.ISOWEEKNUM(A504))</f>
        <v>2021-W31</v>
      </c>
      <c r="AZ504" s="48">
        <f t="shared" ref="AZ504" si="310">WEEKDAY(A504,2)</f>
        <v>3</v>
      </c>
      <c r="BA504" s="48">
        <v>2820</v>
      </c>
      <c r="BB504" s="49">
        <v>193</v>
      </c>
      <c r="BC504" s="48">
        <v>172</v>
      </c>
      <c r="BD504" s="49">
        <v>26060</v>
      </c>
      <c r="BE504" s="48">
        <v>519</v>
      </c>
      <c r="BF504" s="49">
        <v>30840240</v>
      </c>
      <c r="BG504" s="49">
        <v>848565</v>
      </c>
      <c r="BH504" s="48">
        <v>67389</v>
      </c>
    </row>
    <row r="505" spans="1:78" x14ac:dyDescent="0.3">
      <c r="A505" s="37">
        <v>44413</v>
      </c>
      <c r="B505" s="38">
        <v>2800</v>
      </c>
      <c r="C505" s="38">
        <v>14</v>
      </c>
      <c r="D505" s="38">
        <v>506672</v>
      </c>
      <c r="E505" s="38">
        <v>12</v>
      </c>
      <c r="F505" s="38">
        <v>13026</v>
      </c>
      <c r="G505" s="48">
        <v>192</v>
      </c>
      <c r="I505" s="39">
        <v>53868</v>
      </c>
      <c r="J505" s="40">
        <v>3</v>
      </c>
      <c r="K505" s="41">
        <v>0</v>
      </c>
      <c r="L505" s="42">
        <v>189314</v>
      </c>
      <c r="M505" s="43">
        <v>91</v>
      </c>
      <c r="N505" s="44">
        <v>12</v>
      </c>
      <c r="O505" s="45">
        <v>190550</v>
      </c>
      <c r="P505" s="46">
        <v>2041</v>
      </c>
      <c r="Q505" s="47">
        <v>87</v>
      </c>
      <c r="R505" s="42">
        <v>68108</v>
      </c>
      <c r="S505" s="43">
        <v>10891</v>
      </c>
      <c r="T505" s="44">
        <v>93</v>
      </c>
      <c r="U505" s="39">
        <v>28058</v>
      </c>
      <c r="V505" s="40">
        <v>1</v>
      </c>
      <c r="W505" s="41">
        <v>0</v>
      </c>
      <c r="X505" s="42">
        <v>100516</v>
      </c>
      <c r="Y505" s="43">
        <v>72</v>
      </c>
      <c r="Z505" s="44">
        <v>7</v>
      </c>
      <c r="AA505" s="45">
        <v>95639</v>
      </c>
      <c r="AB505" s="46">
        <v>1380</v>
      </c>
      <c r="AC505" s="47">
        <v>58</v>
      </c>
      <c r="AD505" s="42">
        <v>32417</v>
      </c>
      <c r="AE505" s="43">
        <v>6027</v>
      </c>
      <c r="AF505" s="44">
        <v>59</v>
      </c>
      <c r="AG505" s="39">
        <v>25809</v>
      </c>
      <c r="AH505" s="40">
        <v>2</v>
      </c>
      <c r="AI505" s="41">
        <v>0</v>
      </c>
      <c r="AJ505" s="42">
        <v>88792</v>
      </c>
      <c r="AK505" s="43">
        <v>19</v>
      </c>
      <c r="AL505" s="44">
        <v>5</v>
      </c>
      <c r="AM505" s="45">
        <v>94897</v>
      </c>
      <c r="AN505" s="46">
        <v>661</v>
      </c>
      <c r="AO505" s="47">
        <v>29</v>
      </c>
      <c r="AP505" s="42">
        <v>35685</v>
      </c>
      <c r="AQ505" s="43">
        <v>4864</v>
      </c>
      <c r="AR505" s="44">
        <v>34</v>
      </c>
      <c r="AS505" s="38">
        <v>5868867</v>
      </c>
      <c r="AT505" s="38">
        <v>7349741</v>
      </c>
      <c r="AU505" s="38">
        <v>2</v>
      </c>
      <c r="AY505" s="38" t="str">
        <f t="shared" ref="AY505" si="311">_xlfn.CONCAT(YEAR(A505),"-W",_xlfn.ISOWEEKNUM(A505))</f>
        <v>2021-W31</v>
      </c>
      <c r="AZ505" s="48">
        <f t="shared" ref="AZ505" si="312">WEEKDAY(A505,2)</f>
        <v>4</v>
      </c>
      <c r="BA505" s="48">
        <v>2829</v>
      </c>
      <c r="BB505" s="49">
        <v>207</v>
      </c>
      <c r="BC505" s="48">
        <v>151</v>
      </c>
      <c r="BD505" s="49">
        <v>33788</v>
      </c>
      <c r="BE505" s="48">
        <v>474</v>
      </c>
      <c r="BF505" s="49">
        <v>30928183</v>
      </c>
      <c r="BG505" s="49">
        <v>867397</v>
      </c>
    </row>
    <row r="506" spans="1:78" x14ac:dyDescent="0.3">
      <c r="A506" s="37">
        <v>44414</v>
      </c>
      <c r="B506" s="38">
        <v>2925</v>
      </c>
      <c r="C506" s="38">
        <v>6</v>
      </c>
      <c r="D506" s="38">
        <v>509596</v>
      </c>
      <c r="E506" s="38">
        <v>21</v>
      </c>
      <c r="F506" s="38">
        <v>13048</v>
      </c>
      <c r="G506" s="48">
        <v>191</v>
      </c>
      <c r="I506" s="39">
        <v>54401</v>
      </c>
      <c r="J506" s="40">
        <v>3</v>
      </c>
      <c r="K506" s="41">
        <v>1</v>
      </c>
      <c r="L506" s="42">
        <v>190713</v>
      </c>
      <c r="M506" s="43">
        <v>91</v>
      </c>
      <c r="N506" s="44">
        <v>12</v>
      </c>
      <c r="O506" s="45">
        <v>191342</v>
      </c>
      <c r="P506" s="46">
        <v>2050</v>
      </c>
      <c r="Q506" s="47">
        <v>84</v>
      </c>
      <c r="R506" s="42">
        <v>68308</v>
      </c>
      <c r="S506" s="43">
        <v>10904</v>
      </c>
      <c r="T506" s="44">
        <v>94</v>
      </c>
      <c r="U506" s="39">
        <v>28342</v>
      </c>
      <c r="V506" s="40">
        <v>1</v>
      </c>
      <c r="W506" s="41">
        <v>0</v>
      </c>
      <c r="X506" s="42">
        <v>101284</v>
      </c>
      <c r="Y506" s="43">
        <v>72</v>
      </c>
      <c r="Z506" s="44">
        <v>7</v>
      </c>
      <c r="AA506" s="45">
        <v>96004</v>
      </c>
      <c r="AB506" s="46">
        <v>1387</v>
      </c>
      <c r="AC506" s="47">
        <v>55</v>
      </c>
      <c r="AD506" s="42">
        <v>32502</v>
      </c>
      <c r="AE506" s="43">
        <v>6032</v>
      </c>
      <c r="AF506" s="44">
        <v>58</v>
      </c>
      <c r="AG506" s="39">
        <v>26058</v>
      </c>
      <c r="AH506" s="40">
        <v>2</v>
      </c>
      <c r="AI506" s="41">
        <v>1</v>
      </c>
      <c r="AJ506" s="42">
        <v>89423</v>
      </c>
      <c r="AK506" s="43">
        <v>19</v>
      </c>
      <c r="AL506" s="44">
        <v>5</v>
      </c>
      <c r="AM506" s="45">
        <v>95324</v>
      </c>
      <c r="AN506" s="46">
        <v>663</v>
      </c>
      <c r="AO506" s="47">
        <v>29</v>
      </c>
      <c r="AP506" s="42">
        <v>35800</v>
      </c>
      <c r="AQ506" s="43">
        <v>4872</v>
      </c>
      <c r="AR506" s="44">
        <v>36</v>
      </c>
      <c r="AS506" s="38">
        <v>5882813</v>
      </c>
      <c r="AT506" s="38">
        <v>7456887</v>
      </c>
      <c r="AU506" s="38">
        <v>1</v>
      </c>
      <c r="AY506" s="38" t="str">
        <f t="shared" ref="AY506" si="313">_xlfn.CONCAT(YEAR(A506),"-W",_xlfn.ISOWEEKNUM(A506))</f>
        <v>2021-W31</v>
      </c>
      <c r="AZ506" s="48">
        <f t="shared" ref="AZ506" si="314">WEEKDAY(A506,2)</f>
        <v>5</v>
      </c>
      <c r="BA506" s="48">
        <v>2836</v>
      </c>
      <c r="BB506" s="49">
        <v>209</v>
      </c>
      <c r="BC506" s="48">
        <v>162</v>
      </c>
      <c r="BD506" s="49">
        <v>38156</v>
      </c>
      <c r="BE506" s="48">
        <v>481</v>
      </c>
      <c r="BF506" s="49">
        <v>30976493</v>
      </c>
      <c r="BG506" s="49">
        <v>892299</v>
      </c>
    </row>
    <row r="507" spans="1:78" x14ac:dyDescent="0.3">
      <c r="A507" s="37">
        <v>44415</v>
      </c>
      <c r="B507" s="38">
        <v>2768</v>
      </c>
      <c r="C507" s="38">
        <v>7</v>
      </c>
      <c r="D507" s="38">
        <v>512342</v>
      </c>
      <c r="E507" s="38">
        <v>10</v>
      </c>
      <c r="F507" s="38">
        <v>13058</v>
      </c>
      <c r="G507" s="48">
        <v>198</v>
      </c>
      <c r="I507" s="39">
        <v>54980</v>
      </c>
      <c r="J507" s="40">
        <v>3</v>
      </c>
      <c r="K507" s="41">
        <v>1</v>
      </c>
      <c r="L507" s="42">
        <v>191962</v>
      </c>
      <c r="M507" s="43">
        <v>91</v>
      </c>
      <c r="N507" s="44">
        <v>12</v>
      </c>
      <c r="O507" s="45">
        <v>192064</v>
      </c>
      <c r="P507" s="46">
        <v>2051</v>
      </c>
      <c r="Q507" s="47">
        <v>89</v>
      </c>
      <c r="R507" s="42">
        <v>68503</v>
      </c>
      <c r="S507" s="43">
        <v>10913</v>
      </c>
      <c r="T507" s="44">
        <v>96</v>
      </c>
      <c r="U507" s="39">
        <v>28625</v>
      </c>
      <c r="V507" s="40">
        <v>1</v>
      </c>
      <c r="W507" s="41">
        <v>0</v>
      </c>
      <c r="X507" s="42">
        <v>101956</v>
      </c>
      <c r="Y507" s="43">
        <v>72</v>
      </c>
      <c r="Z507" s="44">
        <v>7</v>
      </c>
      <c r="AA507" s="45">
        <v>96354</v>
      </c>
      <c r="AB507" s="46">
        <v>1388</v>
      </c>
      <c r="AC507" s="47">
        <v>57</v>
      </c>
      <c r="AD507" s="42">
        <v>32574</v>
      </c>
      <c r="AE507" s="43">
        <v>6036</v>
      </c>
      <c r="AF507" s="44">
        <v>57</v>
      </c>
      <c r="AG507" s="39">
        <v>26354</v>
      </c>
      <c r="AH507" s="40">
        <v>2</v>
      </c>
      <c r="AI507" s="41">
        <v>1</v>
      </c>
      <c r="AJ507" s="42">
        <v>90000</v>
      </c>
      <c r="AK507" s="43">
        <v>19</v>
      </c>
      <c r="AL507" s="44">
        <v>5</v>
      </c>
      <c r="AM507" s="45">
        <v>95696</v>
      </c>
      <c r="AN507" s="46">
        <v>663</v>
      </c>
      <c r="AO507" s="47">
        <v>32</v>
      </c>
      <c r="AP507" s="42">
        <v>35923</v>
      </c>
      <c r="AQ507" s="43">
        <v>4877</v>
      </c>
      <c r="AR507" s="44">
        <v>39</v>
      </c>
      <c r="AS507" s="38">
        <v>5897544</v>
      </c>
      <c r="AT507" s="38">
        <v>7541082</v>
      </c>
      <c r="AU507" s="38">
        <v>8</v>
      </c>
      <c r="AY507" s="38" t="str">
        <f t="shared" ref="AY507" si="315">_xlfn.CONCAT(YEAR(A507),"-W",_xlfn.ISOWEEKNUM(A507))</f>
        <v>2021-W31</v>
      </c>
      <c r="AZ507" s="48">
        <f t="shared" ref="AZ507" si="316">WEEKDAY(A507,2)</f>
        <v>6</v>
      </c>
      <c r="BA507" s="48">
        <v>2838</v>
      </c>
      <c r="BB507" s="49">
        <v>209</v>
      </c>
      <c r="BC507" s="48">
        <v>151</v>
      </c>
      <c r="BD507" s="49">
        <v>28245</v>
      </c>
      <c r="BE507" s="48">
        <v>506</v>
      </c>
      <c r="BF507" s="49">
        <v>31017609</v>
      </c>
      <c r="BG507" s="49">
        <v>907514</v>
      </c>
    </row>
    <row r="508" spans="1:78" ht="12.5" thickBot="1" x14ac:dyDescent="0.35">
      <c r="A508" s="37">
        <v>44416</v>
      </c>
      <c r="B508" s="38">
        <v>1852</v>
      </c>
      <c r="C508" s="38">
        <v>9</v>
      </c>
      <c r="D508" s="38">
        <v>514192</v>
      </c>
      <c r="E508" s="38">
        <v>17</v>
      </c>
      <c r="F508" s="38">
        <v>13075</v>
      </c>
      <c r="G508" s="48">
        <v>204</v>
      </c>
      <c r="I508" s="39">
        <v>55407</v>
      </c>
      <c r="J508" s="40">
        <v>3</v>
      </c>
      <c r="K508" s="41">
        <v>1</v>
      </c>
      <c r="L508" s="42">
        <v>192765</v>
      </c>
      <c r="M508" s="43">
        <v>91</v>
      </c>
      <c r="N508" s="44">
        <v>12</v>
      </c>
      <c r="O508" s="45">
        <v>192561</v>
      </c>
      <c r="P508" s="46">
        <v>2055</v>
      </c>
      <c r="Q508" s="47">
        <v>89</v>
      </c>
      <c r="R508" s="42">
        <v>68629</v>
      </c>
      <c r="S508" s="43">
        <v>10926</v>
      </c>
      <c r="T508" s="44">
        <v>102</v>
      </c>
      <c r="U508" s="39">
        <v>28842</v>
      </c>
      <c r="V508" s="40">
        <v>1</v>
      </c>
      <c r="W508" s="41">
        <v>0</v>
      </c>
      <c r="X508" s="42">
        <v>102384</v>
      </c>
      <c r="Y508" s="43">
        <v>72</v>
      </c>
      <c r="Z508" s="44">
        <v>7</v>
      </c>
      <c r="AA508" s="45">
        <v>96601</v>
      </c>
      <c r="AB508" s="46">
        <v>1390</v>
      </c>
      <c r="AC508" s="47">
        <v>59</v>
      </c>
      <c r="AD508" s="42">
        <v>32636</v>
      </c>
      <c r="AE508" s="43">
        <v>6041</v>
      </c>
      <c r="AF508" s="44">
        <v>61</v>
      </c>
      <c r="AG508" s="39">
        <v>26564</v>
      </c>
      <c r="AH508" s="40">
        <v>2</v>
      </c>
      <c r="AI508" s="41">
        <v>1</v>
      </c>
      <c r="AJ508" s="42">
        <v>90375</v>
      </c>
      <c r="AK508" s="43">
        <v>19</v>
      </c>
      <c r="AL508" s="44">
        <v>5</v>
      </c>
      <c r="AM508" s="45">
        <v>95946</v>
      </c>
      <c r="AN508" s="46">
        <v>665</v>
      </c>
      <c r="AO508" s="47">
        <v>30</v>
      </c>
      <c r="AP508" s="42">
        <v>35987</v>
      </c>
      <c r="AQ508" s="43">
        <v>4885</v>
      </c>
      <c r="AR508" s="44">
        <v>41</v>
      </c>
      <c r="AS508" s="38">
        <v>5905486</v>
      </c>
      <c r="AT508" s="38">
        <v>7595267</v>
      </c>
      <c r="AU508" s="38">
        <v>15</v>
      </c>
      <c r="AY508" s="38" t="str">
        <f t="shared" ref="AY508" si="317">_xlfn.CONCAT(YEAR(A508),"-W",_xlfn.ISOWEEKNUM(A508))</f>
        <v>2021-W31</v>
      </c>
      <c r="AZ508" s="48">
        <f t="shared" ref="AZ508" si="318">WEEKDAY(A508,2)</f>
        <v>7</v>
      </c>
      <c r="BA508" s="48">
        <v>2842</v>
      </c>
      <c r="BB508" s="49">
        <v>212</v>
      </c>
      <c r="BC508" s="48">
        <v>72</v>
      </c>
      <c r="BD508" s="49">
        <v>10456</v>
      </c>
      <c r="BE508" s="48">
        <v>277</v>
      </c>
      <c r="BF508" s="49">
        <v>31060935</v>
      </c>
      <c r="BG508" s="49">
        <v>916479</v>
      </c>
      <c r="BH508" s="86">
        <f>0.79%*709364</f>
        <v>5603.9756000000007</v>
      </c>
      <c r="BI508" s="50">
        <f>(S508-S501)/(F508-F501)</f>
        <v>0.76</v>
      </c>
      <c r="BJ508" s="38">
        <f>SUM(E502:E508)*1000000/10718565</f>
        <v>9.1430149464970363</v>
      </c>
      <c r="BK508" s="50">
        <f>(D508-D501)/(AS508+AT508-AS501-AT501)</f>
        <v>3.0707131824912824E-2</v>
      </c>
      <c r="BL508" s="97">
        <f>(I508-I501)/(I508+L508+O508+R508-I501-L501-O501-R501)</f>
        <v>0.19247317401897257</v>
      </c>
      <c r="BM508" s="97">
        <f>(L508-L501)/(I508+L508+O508+R508-I501-L501-O501-R501)</f>
        <v>0.48203825618163909</v>
      </c>
      <c r="BN508" s="97">
        <f>(O508-O501)/(I508+L508+O508+R508-I501-L501-O501-R501)</f>
        <v>0.25913638484267276</v>
      </c>
      <c r="BO508" s="97">
        <f>(R508-R501)/(I508+L508+O508+R508-I501-L501-O501-R501)</f>
        <v>6.6352184956715562E-2</v>
      </c>
      <c r="BP508" s="97">
        <f>AVERAGE(K502:K508)/AVERAGE(G502:G508)</f>
        <v>2.2123893805309734E-3</v>
      </c>
      <c r="BQ508" s="97">
        <f>AVERAGE(N502:N508)/AVERAGE(G502:G508)</f>
        <v>5.9734513274336279E-2</v>
      </c>
      <c r="BR508" s="97">
        <f>AVERAGE(Q502:Q508)/AVERAGE(G502:G508)</f>
        <v>0.44321533923303835</v>
      </c>
      <c r="BS508" s="97">
        <f>AVERAGE(T502:T508)/AVERAGE(G502:G508)</f>
        <v>0.49483775811209441</v>
      </c>
      <c r="BT508" s="97">
        <f>(J508-J501)/(J508+M508+P508+S508-S501-P501-M501-J501)</f>
        <v>0</v>
      </c>
      <c r="BU508" s="97">
        <f>(M508-M501)/(J508+M508+P508+S508-S501-P501-M501-J501)</f>
        <v>0</v>
      </c>
      <c r="BV508" s="97">
        <f>(P508-P501)/(J508+M508+P508+S508-S501-P501-M501-J501)</f>
        <v>0.24</v>
      </c>
      <c r="BW508" s="97">
        <f>(S508-S501)/(J508+M508+P508+S508-S501-P501-M501-J501)</f>
        <v>0.76</v>
      </c>
      <c r="BX508" s="48">
        <f>SUM(BB502:BB508)</f>
        <v>1376</v>
      </c>
      <c r="BY508" s="38">
        <f>F508-F501</f>
        <v>100</v>
      </c>
      <c r="BZ508" s="50">
        <f>BY508/BX501</f>
        <v>8.2644628099173556E-2</v>
      </c>
    </row>
    <row r="509" spans="1:78" x14ac:dyDescent="0.3">
      <c r="A509" s="93">
        <v>44417</v>
      </c>
      <c r="B509" s="62">
        <v>2595</v>
      </c>
      <c r="C509" s="62">
        <v>9</v>
      </c>
      <c r="D509" s="62">
        <v>516785</v>
      </c>
      <c r="E509" s="62">
        <v>20</v>
      </c>
      <c r="F509" s="62">
        <v>13097</v>
      </c>
      <c r="G509" s="65">
        <v>207</v>
      </c>
      <c r="H509" s="99"/>
      <c r="I509" s="63">
        <v>55975</v>
      </c>
      <c r="J509" s="62">
        <v>3</v>
      </c>
      <c r="K509" s="64">
        <v>1</v>
      </c>
      <c r="L509" s="63">
        <v>193861</v>
      </c>
      <c r="M509" s="62">
        <v>91</v>
      </c>
      <c r="N509" s="64">
        <v>12</v>
      </c>
      <c r="O509" s="63">
        <v>193271</v>
      </c>
      <c r="P509" s="62">
        <v>2059</v>
      </c>
      <c r="Q509" s="64">
        <v>88</v>
      </c>
      <c r="R509" s="63">
        <v>68847</v>
      </c>
      <c r="S509" s="62">
        <v>10944</v>
      </c>
      <c r="T509" s="64">
        <v>106</v>
      </c>
      <c r="U509" s="63">
        <v>29118</v>
      </c>
      <c r="V509" s="62">
        <v>1</v>
      </c>
      <c r="W509" s="64">
        <v>0</v>
      </c>
      <c r="X509" s="63">
        <v>103016</v>
      </c>
      <c r="Y509" s="62">
        <v>72</v>
      </c>
      <c r="Z509" s="64">
        <v>6</v>
      </c>
      <c r="AA509" s="63">
        <v>96969</v>
      </c>
      <c r="AB509" s="62">
        <v>1393</v>
      </c>
      <c r="AC509" s="64">
        <v>59</v>
      </c>
      <c r="AD509" s="63">
        <v>32747</v>
      </c>
      <c r="AE509" s="62">
        <v>6053</v>
      </c>
      <c r="AF509" s="64">
        <v>62</v>
      </c>
      <c r="AG509" s="63">
        <v>26856</v>
      </c>
      <c r="AH509" s="62">
        <v>2</v>
      </c>
      <c r="AI509" s="64">
        <v>1</v>
      </c>
      <c r="AJ509" s="63">
        <v>90839</v>
      </c>
      <c r="AK509" s="62">
        <v>19</v>
      </c>
      <c r="AL509" s="64">
        <v>6</v>
      </c>
      <c r="AM509" s="63">
        <v>96288</v>
      </c>
      <c r="AN509" s="62">
        <v>666</v>
      </c>
      <c r="AO509" s="64">
        <v>29</v>
      </c>
      <c r="AP509" s="63">
        <v>36094</v>
      </c>
      <c r="AQ509" s="62">
        <v>4891</v>
      </c>
      <c r="AR509" s="64">
        <v>44</v>
      </c>
      <c r="AS509" s="62">
        <v>5911547</v>
      </c>
      <c r="AT509" s="62">
        <v>7633981</v>
      </c>
      <c r="AU509" s="62">
        <f>13-9</f>
        <v>4</v>
      </c>
      <c r="AV509" s="62"/>
      <c r="AW509" s="62"/>
      <c r="AX509" s="62"/>
      <c r="AY509" s="62" t="str">
        <f>_xlfn.CONCAT(YEAR(A509),"-W",_xlfn.ISOWEEKNUM(A509))</f>
        <v>2021-W32</v>
      </c>
      <c r="AZ509" s="65">
        <f>WEEKDAY(A509,2)</f>
        <v>1</v>
      </c>
      <c r="BA509" s="65">
        <v>2842</v>
      </c>
      <c r="BB509" s="99">
        <v>211</v>
      </c>
      <c r="BC509" s="65">
        <v>166</v>
      </c>
      <c r="BD509" s="65">
        <v>9535</v>
      </c>
      <c r="BE509" s="65">
        <v>381</v>
      </c>
      <c r="BF509" s="99">
        <v>31077150</v>
      </c>
      <c r="BG509" s="99">
        <v>919703</v>
      </c>
      <c r="BH509" s="65"/>
      <c r="BI509" s="65"/>
      <c r="BJ509" s="65"/>
      <c r="BK509" s="65"/>
      <c r="BL509" s="65"/>
      <c r="BM509" s="65"/>
      <c r="BN509" s="65"/>
      <c r="BO509" s="65"/>
    </row>
    <row r="510" spans="1:78" x14ac:dyDescent="0.3">
      <c r="A510" s="37">
        <v>44418</v>
      </c>
      <c r="B510" s="38">
        <v>4181</v>
      </c>
      <c r="C510" s="38">
        <v>11</v>
      </c>
      <c r="D510" s="38">
        <v>521399</v>
      </c>
      <c r="E510" s="38">
        <v>19</v>
      </c>
      <c r="F510" s="38">
        <v>13118</v>
      </c>
      <c r="G510" s="48">
        <v>219</v>
      </c>
      <c r="I510" s="39">
        <v>56944</v>
      </c>
      <c r="J510" s="40">
        <v>3</v>
      </c>
      <c r="K510" s="41">
        <v>1</v>
      </c>
      <c r="L510" s="42">
        <v>195833</v>
      </c>
      <c r="M510" s="43">
        <v>92</v>
      </c>
      <c r="N510" s="44">
        <v>12</v>
      </c>
      <c r="O510" s="45">
        <v>194616</v>
      </c>
      <c r="P510" s="46">
        <v>2060</v>
      </c>
      <c r="Q510" s="47">
        <v>95</v>
      </c>
      <c r="R510" s="42">
        <v>69174</v>
      </c>
      <c r="S510" s="43">
        <v>10963</v>
      </c>
      <c r="T510" s="44">
        <v>111</v>
      </c>
      <c r="U510" s="39">
        <v>29611</v>
      </c>
      <c r="V510" s="40">
        <v>1</v>
      </c>
      <c r="W510" s="41">
        <v>0</v>
      </c>
      <c r="X510" s="42">
        <v>104043</v>
      </c>
      <c r="Y510" s="43">
        <v>73</v>
      </c>
      <c r="Z510" s="44">
        <v>7</v>
      </c>
      <c r="AA510" s="45">
        <v>97621</v>
      </c>
      <c r="AB510" s="46">
        <v>1394</v>
      </c>
      <c r="AC510" s="47">
        <v>63</v>
      </c>
      <c r="AD510" s="42">
        <v>32891</v>
      </c>
      <c r="AE510" s="43">
        <v>6064</v>
      </c>
      <c r="AF510" s="44">
        <v>63</v>
      </c>
      <c r="AG510" s="39">
        <v>27332</v>
      </c>
      <c r="AH510" s="40">
        <v>2</v>
      </c>
      <c r="AI510" s="41">
        <v>1</v>
      </c>
      <c r="AJ510" s="42">
        <v>91784</v>
      </c>
      <c r="AK510" s="43">
        <v>19</v>
      </c>
      <c r="AL510" s="44">
        <v>5</v>
      </c>
      <c r="AM510" s="45">
        <v>96981</v>
      </c>
      <c r="AN510" s="46">
        <v>666</v>
      </c>
      <c r="AO510" s="47">
        <v>32</v>
      </c>
      <c r="AP510" s="42">
        <v>36277</v>
      </c>
      <c r="AQ510" s="43">
        <v>4899</v>
      </c>
      <c r="AR510" s="44">
        <v>48</v>
      </c>
      <c r="AS510" s="38">
        <v>5929425</v>
      </c>
      <c r="AT510" s="38">
        <v>7718378</v>
      </c>
      <c r="AU510" s="38">
        <v>4</v>
      </c>
      <c r="AY510" s="38" t="str">
        <f t="shared" ref="AY510" si="319">_xlfn.CONCAT(YEAR(A510),"-W",_xlfn.ISOWEEKNUM(A510))</f>
        <v>2021-W32</v>
      </c>
      <c r="AZ510" s="48">
        <f t="shared" ref="AZ510" si="320">WEEKDAY(A510,2)</f>
        <v>2</v>
      </c>
      <c r="BA510" s="48">
        <v>2848</v>
      </c>
      <c r="BB510" s="49">
        <v>246</v>
      </c>
      <c r="BC510" s="48">
        <v>200</v>
      </c>
      <c r="BD510" s="49">
        <v>26869</v>
      </c>
      <c r="BE510" s="48">
        <v>917</v>
      </c>
      <c r="BF510" s="49">
        <v>31247841</v>
      </c>
      <c r="BG510" s="49">
        <v>930795</v>
      </c>
    </row>
    <row r="511" spans="1:78" x14ac:dyDescent="0.3">
      <c r="A511" s="37">
        <v>44419</v>
      </c>
      <c r="B511" s="38">
        <v>3475</v>
      </c>
      <c r="C511" s="38">
        <v>15</v>
      </c>
      <c r="D511" s="38">
        <v>524871</v>
      </c>
      <c r="E511" s="38">
        <v>19</v>
      </c>
      <c r="F511" s="38">
        <v>13138</v>
      </c>
      <c r="G511" s="48">
        <v>226</v>
      </c>
      <c r="I511" s="39">
        <v>57726</v>
      </c>
      <c r="J511" s="40">
        <v>3</v>
      </c>
      <c r="K511" s="41">
        <v>1</v>
      </c>
      <c r="L511" s="42">
        <v>197268</v>
      </c>
      <c r="M511" s="43">
        <v>92</v>
      </c>
      <c r="N511" s="44">
        <v>13</v>
      </c>
      <c r="O511" s="45">
        <v>195577</v>
      </c>
      <c r="P511" s="46">
        <v>2063</v>
      </c>
      <c r="Q511" s="47">
        <v>94</v>
      </c>
      <c r="R511" s="42">
        <v>69468</v>
      </c>
      <c r="S511" s="43">
        <v>10980</v>
      </c>
      <c r="T511" s="44">
        <v>118</v>
      </c>
      <c r="U511" s="39">
        <v>29993</v>
      </c>
      <c r="V511" s="40">
        <v>1</v>
      </c>
      <c r="W511" s="41">
        <v>0</v>
      </c>
      <c r="X511" s="42">
        <v>104839</v>
      </c>
      <c r="Y511" s="43">
        <v>73</v>
      </c>
      <c r="Z511" s="44">
        <v>8</v>
      </c>
      <c r="AA511" s="45">
        <v>98078</v>
      </c>
      <c r="AB511" s="46">
        <v>1396</v>
      </c>
      <c r="AC511" s="47">
        <v>62</v>
      </c>
      <c r="AD511" s="42">
        <v>33008</v>
      </c>
      <c r="AE511" s="43">
        <v>6074</v>
      </c>
      <c r="AF511" s="44">
        <v>65</v>
      </c>
      <c r="AG511" s="39">
        <v>27732</v>
      </c>
      <c r="AH511" s="40">
        <v>2</v>
      </c>
      <c r="AI511" s="41">
        <v>1</v>
      </c>
      <c r="AJ511" s="42">
        <v>92423</v>
      </c>
      <c r="AK511" s="43">
        <v>19</v>
      </c>
      <c r="AL511" s="44">
        <v>5</v>
      </c>
      <c r="AM511" s="45">
        <v>97485</v>
      </c>
      <c r="AN511" s="46">
        <v>667</v>
      </c>
      <c r="AO511" s="47">
        <v>32</v>
      </c>
      <c r="AP511" s="42">
        <v>36454</v>
      </c>
      <c r="AQ511" s="43">
        <v>4906</v>
      </c>
      <c r="AR511" s="44">
        <v>53</v>
      </c>
      <c r="AS511" s="38">
        <v>5943256</v>
      </c>
      <c r="AT511" s="38">
        <v>7792616</v>
      </c>
      <c r="AU511" s="38">
        <v>7</v>
      </c>
      <c r="AY511" s="38" t="str">
        <f t="shared" ref="AY511" si="321">_xlfn.CONCAT(YEAR(A511),"-W",_xlfn.ISOWEEKNUM(A511))</f>
        <v>2021-W32</v>
      </c>
      <c r="AZ511" s="48">
        <f t="shared" ref="AZ511" si="322">WEEKDAY(A511,2)</f>
        <v>3</v>
      </c>
      <c r="BA511" s="48">
        <v>2854</v>
      </c>
      <c r="BB511" s="49">
        <v>200</v>
      </c>
      <c r="BC511" s="48">
        <v>213</v>
      </c>
      <c r="BD511" s="49">
        <v>25619</v>
      </c>
      <c r="BE511" s="48">
        <v>709</v>
      </c>
      <c r="BF511" s="49">
        <v>31357757</v>
      </c>
      <c r="BG511" s="49">
        <v>941447</v>
      </c>
      <c r="BH511" s="48">
        <v>73465</v>
      </c>
    </row>
    <row r="512" spans="1:78" x14ac:dyDescent="0.3">
      <c r="A512" s="37">
        <v>44420</v>
      </c>
      <c r="B512" s="38">
        <v>3605</v>
      </c>
      <c r="C512" s="38">
        <v>14</v>
      </c>
      <c r="D512" s="38">
        <v>528474</v>
      </c>
      <c r="E512" s="38">
        <v>20</v>
      </c>
      <c r="F512" s="38">
        <v>13158</v>
      </c>
      <c r="G512" s="48">
        <v>240</v>
      </c>
      <c r="I512" s="39">
        <v>58561</v>
      </c>
      <c r="J512" s="40">
        <v>3</v>
      </c>
      <c r="K512" s="41">
        <v>1</v>
      </c>
      <c r="L512" s="42">
        <v>198838</v>
      </c>
      <c r="M512" s="43">
        <v>92</v>
      </c>
      <c r="N512" s="44">
        <v>14</v>
      </c>
      <c r="O512" s="45">
        <v>196494</v>
      </c>
      <c r="P512" s="46">
        <v>2065</v>
      </c>
      <c r="Q512" s="47">
        <v>105</v>
      </c>
      <c r="R512" s="42">
        <v>69749</v>
      </c>
      <c r="S512" s="43">
        <v>10998</v>
      </c>
      <c r="T512" s="44">
        <v>120</v>
      </c>
      <c r="U512" s="39">
        <v>30390</v>
      </c>
      <c r="V512" s="40">
        <v>1</v>
      </c>
      <c r="W512" s="41">
        <v>0</v>
      </c>
      <c r="X512" s="42">
        <v>105634</v>
      </c>
      <c r="Y512" s="43">
        <v>73</v>
      </c>
      <c r="Z512" s="44">
        <v>8</v>
      </c>
      <c r="AA512" s="45">
        <v>98509</v>
      </c>
      <c r="AB512" s="46">
        <v>1396</v>
      </c>
      <c r="AC512" s="47">
        <v>71</v>
      </c>
      <c r="AD512" s="42">
        <v>33134</v>
      </c>
      <c r="AE512" s="43">
        <v>6081</v>
      </c>
      <c r="AF512" s="44">
        <v>73</v>
      </c>
      <c r="AG512" s="39">
        <v>28170</v>
      </c>
      <c r="AH512" s="40">
        <v>2</v>
      </c>
      <c r="AI512" s="41">
        <v>1</v>
      </c>
      <c r="AJ512" s="42">
        <v>93198</v>
      </c>
      <c r="AK512" s="43">
        <v>19</v>
      </c>
      <c r="AL512" s="44">
        <v>6</v>
      </c>
      <c r="AM512" s="45">
        <v>97971</v>
      </c>
      <c r="AN512" s="46">
        <v>669</v>
      </c>
      <c r="AO512" s="47">
        <v>34</v>
      </c>
      <c r="AP512" s="42">
        <v>36609</v>
      </c>
      <c r="AQ512" s="43">
        <v>4917</v>
      </c>
      <c r="AR512" s="44">
        <v>47</v>
      </c>
      <c r="AS512" s="38">
        <v>5956225</v>
      </c>
      <c r="AT512" s="38">
        <v>7881308</v>
      </c>
      <c r="AU512" s="38">
        <v>10</v>
      </c>
      <c r="AY512" s="38" t="str">
        <f t="shared" ref="AY512" si="323">_xlfn.CONCAT(YEAR(A512),"-W",_xlfn.ISOWEEKNUM(A512))</f>
        <v>2021-W32</v>
      </c>
      <c r="AZ512" s="48">
        <f t="shared" ref="AZ512" si="324">WEEKDAY(A512,2)</f>
        <v>4</v>
      </c>
      <c r="BA512" s="48">
        <v>2863</v>
      </c>
      <c r="BB512" s="49">
        <v>255</v>
      </c>
      <c r="BC512" s="48">
        <v>189</v>
      </c>
      <c r="BD512" s="49">
        <v>32983</v>
      </c>
      <c r="BE512" s="48">
        <v>734</v>
      </c>
      <c r="BF512" s="49">
        <v>31364109</v>
      </c>
      <c r="BG512" s="49">
        <v>960360</v>
      </c>
    </row>
    <row r="513" spans="1:78" x14ac:dyDescent="0.3">
      <c r="A513" s="37">
        <v>44421</v>
      </c>
      <c r="B513" s="38">
        <v>3493</v>
      </c>
      <c r="C513" s="38">
        <v>9</v>
      </c>
      <c r="D513" s="38">
        <v>531967</v>
      </c>
      <c r="E513" s="38">
        <v>24</v>
      </c>
      <c r="F513" s="38">
        <v>13182</v>
      </c>
      <c r="G513" s="48">
        <v>235</v>
      </c>
      <c r="I513" s="39">
        <v>59339</v>
      </c>
      <c r="J513" s="40">
        <v>3</v>
      </c>
      <c r="K513" s="41">
        <v>1</v>
      </c>
      <c r="L513" s="42">
        <v>200326</v>
      </c>
      <c r="M513" s="43">
        <v>92</v>
      </c>
      <c r="N513" s="44">
        <v>14</v>
      </c>
      <c r="O513" s="45">
        <v>197452</v>
      </c>
      <c r="P513" s="46">
        <v>2070</v>
      </c>
      <c r="Q513" s="47">
        <v>102</v>
      </c>
      <c r="R513" s="42">
        <v>70017</v>
      </c>
      <c r="S513" s="43">
        <v>11017</v>
      </c>
      <c r="T513" s="44">
        <v>118</v>
      </c>
      <c r="U513" s="39">
        <v>30780</v>
      </c>
      <c r="V513" s="40">
        <v>1</v>
      </c>
      <c r="W513" s="41">
        <v>0</v>
      </c>
      <c r="X513" s="42">
        <v>106454</v>
      </c>
      <c r="Y513" s="43">
        <v>73</v>
      </c>
      <c r="Z513" s="44">
        <v>8</v>
      </c>
      <c r="AA513" s="45">
        <v>98945</v>
      </c>
      <c r="AB513" s="46">
        <v>1401</v>
      </c>
      <c r="AC513" s="47">
        <v>68</v>
      </c>
      <c r="AD513" s="42">
        <v>33248</v>
      </c>
      <c r="AE513" s="43">
        <v>6092</v>
      </c>
      <c r="AF513" s="44">
        <v>73</v>
      </c>
      <c r="AG513" s="39">
        <v>28558</v>
      </c>
      <c r="AH513" s="40">
        <v>2</v>
      </c>
      <c r="AI513" s="41">
        <v>1</v>
      </c>
      <c r="AJ513" s="42">
        <v>93866</v>
      </c>
      <c r="AK513" s="43">
        <v>19</v>
      </c>
      <c r="AL513" s="44">
        <v>6</v>
      </c>
      <c r="AM513" s="45">
        <v>98493</v>
      </c>
      <c r="AN513" s="46">
        <v>669</v>
      </c>
      <c r="AO513" s="47">
        <v>34</v>
      </c>
      <c r="AP513" s="42">
        <v>36763</v>
      </c>
      <c r="AQ513" s="43">
        <v>4925</v>
      </c>
      <c r="AR513" s="44">
        <v>45</v>
      </c>
      <c r="AS513" s="38">
        <v>5969345</v>
      </c>
      <c r="AT513" s="38">
        <v>7985880</v>
      </c>
      <c r="AU513" s="38">
        <v>3</v>
      </c>
      <c r="AY513" s="38" t="str">
        <f t="shared" ref="AY513:AY514" si="325">_xlfn.CONCAT(YEAR(A513),"-W",_xlfn.ISOWEEKNUM(A513))</f>
        <v>2021-W32</v>
      </c>
      <c r="AZ513" s="48">
        <f t="shared" ref="AZ513:AZ514" si="326">WEEKDAY(A513,2)</f>
        <v>5</v>
      </c>
      <c r="BA513" s="48">
        <v>2868</v>
      </c>
      <c r="BB513" s="49">
        <v>285</v>
      </c>
      <c r="BC513" s="48">
        <v>191</v>
      </c>
      <c r="BD513" s="49">
        <v>37743</v>
      </c>
      <c r="BE513" s="48">
        <v>697</v>
      </c>
      <c r="BF513" s="49">
        <v>31470007</v>
      </c>
      <c r="BG513" s="49">
        <v>984167</v>
      </c>
    </row>
    <row r="514" spans="1:78" x14ac:dyDescent="0.3">
      <c r="A514" s="37">
        <v>44422</v>
      </c>
      <c r="B514" s="38">
        <v>3270</v>
      </c>
      <c r="C514" s="38">
        <v>16</v>
      </c>
      <c r="D514" s="38">
        <v>535237</v>
      </c>
      <c r="E514" s="38">
        <v>24</v>
      </c>
      <c r="F514" s="38">
        <v>13206</v>
      </c>
      <c r="G514" s="48">
        <v>236</v>
      </c>
      <c r="I514" s="39">
        <v>60090</v>
      </c>
      <c r="J514" s="40">
        <v>3</v>
      </c>
      <c r="K514" s="41">
        <v>1</v>
      </c>
      <c r="L514" s="42">
        <v>201681</v>
      </c>
      <c r="M514" s="43">
        <v>94</v>
      </c>
      <c r="N514" s="44">
        <v>14</v>
      </c>
      <c r="O514" s="45">
        <v>198366</v>
      </c>
      <c r="P514" s="46">
        <v>2072</v>
      </c>
      <c r="Q514" s="47">
        <v>101</v>
      </c>
      <c r="R514" s="42">
        <v>70266</v>
      </c>
      <c r="S514" s="43">
        <v>11037</v>
      </c>
      <c r="T514" s="44">
        <v>120</v>
      </c>
      <c r="U514" s="39">
        <v>31154</v>
      </c>
      <c r="V514" s="40">
        <v>1</v>
      </c>
      <c r="W514" s="41">
        <v>0</v>
      </c>
      <c r="X514" s="42">
        <v>107183</v>
      </c>
      <c r="Y514" s="43">
        <v>74</v>
      </c>
      <c r="Z514" s="44">
        <v>9</v>
      </c>
      <c r="AA514" s="45">
        <v>99377</v>
      </c>
      <c r="AB514" s="46">
        <v>1401</v>
      </c>
      <c r="AC514" s="47">
        <v>69</v>
      </c>
      <c r="AD514" s="42">
        <v>33359</v>
      </c>
      <c r="AE514" s="43">
        <v>6102</v>
      </c>
      <c r="AF514" s="44">
        <v>72</v>
      </c>
      <c r="AG514" s="39">
        <v>28935</v>
      </c>
      <c r="AH514" s="40">
        <v>2</v>
      </c>
      <c r="AI514" s="41">
        <v>1</v>
      </c>
      <c r="AJ514" s="42">
        <v>94492</v>
      </c>
      <c r="AK514" s="43">
        <v>20</v>
      </c>
      <c r="AL514" s="44">
        <v>5</v>
      </c>
      <c r="AM514" s="45">
        <v>98975</v>
      </c>
      <c r="AN514" s="46">
        <v>671</v>
      </c>
      <c r="AO514" s="47">
        <v>32</v>
      </c>
      <c r="AP514" s="42">
        <v>36901</v>
      </c>
      <c r="AQ514" s="43">
        <v>4935</v>
      </c>
      <c r="AR514" s="44">
        <v>48</v>
      </c>
      <c r="AS514" s="38">
        <v>5983197</v>
      </c>
      <c r="AT514" s="38">
        <v>8070641</v>
      </c>
      <c r="AU514" s="38">
        <v>7</v>
      </c>
      <c r="AY514" s="38" t="str">
        <f t="shared" si="325"/>
        <v>2021-W32</v>
      </c>
      <c r="AZ514" s="48">
        <f t="shared" si="326"/>
        <v>6</v>
      </c>
      <c r="BA514" s="48">
        <v>2873</v>
      </c>
      <c r="BB514" s="49">
        <v>211</v>
      </c>
      <c r="BC514" s="48">
        <v>166</v>
      </c>
      <c r="BD514" s="49">
        <v>30100</v>
      </c>
      <c r="BE514" s="48">
        <v>778</v>
      </c>
      <c r="BF514" s="49">
        <v>31506060</v>
      </c>
      <c r="BG514" s="49">
        <v>998772</v>
      </c>
    </row>
    <row r="515" spans="1:78" ht="12.5" thickBot="1" x14ac:dyDescent="0.35">
      <c r="A515" s="37">
        <v>44423</v>
      </c>
      <c r="B515" s="38">
        <v>1888</v>
      </c>
      <c r="C515" s="38">
        <v>16</v>
      </c>
      <c r="D515" s="38">
        <v>537125</v>
      </c>
      <c r="E515" s="38">
        <v>17</v>
      </c>
      <c r="F515" s="38">
        <v>13223</v>
      </c>
      <c r="G515" s="48">
        <v>241</v>
      </c>
      <c r="I515" s="39">
        <v>60500</v>
      </c>
      <c r="J515" s="40">
        <v>3</v>
      </c>
      <c r="K515" s="41">
        <v>1</v>
      </c>
      <c r="L515" s="42">
        <v>202485</v>
      </c>
      <c r="M515" s="43">
        <v>94</v>
      </c>
      <c r="N515" s="44">
        <v>14</v>
      </c>
      <c r="O515" s="45">
        <v>198896</v>
      </c>
      <c r="P515" s="46">
        <v>2073</v>
      </c>
      <c r="Q515" s="47">
        <v>105</v>
      </c>
      <c r="R515" s="42">
        <v>70409</v>
      </c>
      <c r="S515" s="43">
        <v>11053</v>
      </c>
      <c r="T515" s="44">
        <v>121</v>
      </c>
      <c r="U515" s="39">
        <v>31354</v>
      </c>
      <c r="V515" s="40">
        <v>1</v>
      </c>
      <c r="W515" s="41">
        <v>0</v>
      </c>
      <c r="X515" s="42">
        <v>107611</v>
      </c>
      <c r="Y515" s="43">
        <v>74</v>
      </c>
      <c r="Z515" s="44">
        <v>9</v>
      </c>
      <c r="AA515" s="45">
        <v>99637</v>
      </c>
      <c r="AB515" s="46">
        <v>1402</v>
      </c>
      <c r="AC515" s="47">
        <v>70</v>
      </c>
      <c r="AD515" s="42">
        <v>33421</v>
      </c>
      <c r="AE515" s="43">
        <v>6111</v>
      </c>
      <c r="AF515" s="44">
        <v>67</v>
      </c>
      <c r="AG515" s="39">
        <v>29145</v>
      </c>
      <c r="AH515" s="40">
        <v>2</v>
      </c>
      <c r="AI515" s="41">
        <v>1</v>
      </c>
      <c r="AJ515" s="42">
        <v>94868</v>
      </c>
      <c r="AK515" s="43">
        <v>20</v>
      </c>
      <c r="AL515" s="44">
        <v>5</v>
      </c>
      <c r="AM515" s="45">
        <v>99245</v>
      </c>
      <c r="AN515" s="46">
        <v>671</v>
      </c>
      <c r="AO515" s="47">
        <v>35</v>
      </c>
      <c r="AP515" s="42">
        <v>36982</v>
      </c>
      <c r="AQ515" s="43">
        <v>4942</v>
      </c>
      <c r="AR515" s="44">
        <v>54</v>
      </c>
      <c r="AS515" s="38">
        <v>5990781</v>
      </c>
      <c r="AT515" s="38">
        <v>8122329</v>
      </c>
      <c r="AU515" s="38">
        <v>3</v>
      </c>
      <c r="AY515" s="38" t="str">
        <f t="shared" ref="AY515" si="327">_xlfn.CONCAT(YEAR(A515),"-W",_xlfn.ISOWEEKNUM(A515))</f>
        <v>2021-W32</v>
      </c>
      <c r="AZ515" s="48">
        <f t="shared" ref="AZ515" si="328">WEEKDAY(A515,2)</f>
        <v>7</v>
      </c>
      <c r="BA515" s="48">
        <v>2877</v>
      </c>
      <c r="BB515" s="49">
        <v>224</v>
      </c>
      <c r="BC515" s="48">
        <v>75</v>
      </c>
      <c r="BD515" s="49">
        <v>11843</v>
      </c>
      <c r="BE515" s="48">
        <v>351</v>
      </c>
      <c r="BF515" s="49">
        <v>31530684</v>
      </c>
      <c r="BG515" s="49">
        <v>1004543</v>
      </c>
      <c r="BH515" s="86">
        <f>1.31%*483918</f>
        <v>6339.3258000000005</v>
      </c>
      <c r="BI515" s="50">
        <f>(S515-S508)/(F515-F508)</f>
        <v>0.85810810810810811</v>
      </c>
      <c r="BJ515" s="38">
        <f>SUM(E509:E515)*1000000/10718565</f>
        <v>13.341338136215063</v>
      </c>
      <c r="BK515" s="50">
        <f>(D515-D508)/(AS515+AT515-AS508-AT508)</f>
        <v>3.7450376169456706E-2</v>
      </c>
      <c r="BL515" s="97">
        <f>(I515-I508)/(I515+L515+O515+R515-I508-L508-O508-R508)</f>
        <v>0.22213014654570831</v>
      </c>
      <c r="BM515" s="97">
        <f>(L515-L508)/(I515+L515+O515+R515-I508-L508-O508-R508)</f>
        <v>0.42393579902302864</v>
      </c>
      <c r="BN515" s="97">
        <f>(O515-O508)/(I515+L515+O515+R515-I508-L508-O508-R508)</f>
        <v>0.27629972086531751</v>
      </c>
      <c r="BO515" s="97">
        <f>(R515-R508)/(I515+L515+O515+R515-I508-L508-O508-R508)</f>
        <v>7.7634333565945568E-2</v>
      </c>
      <c r="BP515" s="97">
        <f>AVERAGE(K509:K515)/AVERAGE(G509:G515)</f>
        <v>4.3640897755610969E-3</v>
      </c>
      <c r="BQ515" s="97">
        <f>AVERAGE(N509:N515)/AVERAGE(G509:G515)</f>
        <v>5.7980049875311725E-2</v>
      </c>
      <c r="BR515" s="97">
        <f>AVERAGE(Q509:Q515)/AVERAGE(G509:G515)</f>
        <v>0.43017456359102246</v>
      </c>
      <c r="BS515" s="97">
        <f>AVERAGE(T509:T515)/AVERAGE(G509:G515)</f>
        <v>0.50748129675810483</v>
      </c>
      <c r="BT515" s="97">
        <f>(J515-J508)/(J515+M515+P515+S515-S508-P508-M508-J508)</f>
        <v>0</v>
      </c>
      <c r="BU515" s="97">
        <f>(M515-M508)/(J515+M515+P515+S515-S508-P508-M508-J508)</f>
        <v>2.0270270270270271E-2</v>
      </c>
      <c r="BV515" s="97">
        <f>(P515-P508)/(J515+M515+P515+S515-S508-P508-M508-J508)</f>
        <v>0.12162162162162163</v>
      </c>
      <c r="BW515" s="97">
        <f>(S515-S508)/(J515+M515+P515+S515-S508-P508-M508-J508)</f>
        <v>0.85810810810810811</v>
      </c>
      <c r="BX515" s="48">
        <f>SUM(BB509:BB515)</f>
        <v>1632</v>
      </c>
      <c r="BY515" s="38">
        <f>F515-F508</f>
        <v>148</v>
      </c>
      <c r="BZ515" s="50">
        <f>BY515/BX508</f>
        <v>0.10755813953488372</v>
      </c>
    </row>
    <row r="516" spans="1:78" x14ac:dyDescent="0.3">
      <c r="A516" s="93">
        <v>44424</v>
      </c>
      <c r="B516" s="62">
        <v>2218</v>
      </c>
      <c r="C516" s="62">
        <v>7</v>
      </c>
      <c r="D516" s="62">
        <v>539337</v>
      </c>
      <c r="E516" s="62">
        <v>13</v>
      </c>
      <c r="F516" s="62">
        <v>13237</v>
      </c>
      <c r="G516" s="65">
        <v>250</v>
      </c>
      <c r="H516" s="99"/>
      <c r="I516" s="63">
        <v>60949</v>
      </c>
      <c r="J516" s="62">
        <v>3</v>
      </c>
      <c r="K516" s="64">
        <v>1</v>
      </c>
      <c r="L516" s="63">
        <v>203435</v>
      </c>
      <c r="M516" s="62">
        <v>94</v>
      </c>
      <c r="N516" s="64">
        <v>13</v>
      </c>
      <c r="O516" s="63">
        <v>199676</v>
      </c>
      <c r="P516" s="62">
        <v>2075</v>
      </c>
      <c r="Q516" s="64">
        <v>111</v>
      </c>
      <c r="R516" s="63">
        <v>70666</v>
      </c>
      <c r="S516" s="62">
        <v>11065</v>
      </c>
      <c r="T516" s="64">
        <v>125</v>
      </c>
      <c r="U516" s="63">
        <v>31567</v>
      </c>
      <c r="V516" s="62">
        <v>1</v>
      </c>
      <c r="W516" s="64">
        <v>0</v>
      </c>
      <c r="X516" s="63">
        <v>108108</v>
      </c>
      <c r="Y516" s="62">
        <v>74</v>
      </c>
      <c r="Z516" s="64">
        <v>9</v>
      </c>
      <c r="AA516" s="63">
        <v>100023</v>
      </c>
      <c r="AB516" s="62">
        <v>1403</v>
      </c>
      <c r="AC516" s="64">
        <v>72</v>
      </c>
      <c r="AD516" s="63">
        <v>33542</v>
      </c>
      <c r="AE516" s="62">
        <v>6117</v>
      </c>
      <c r="AF516" s="64">
        <v>69</v>
      </c>
      <c r="AG516" s="63">
        <v>29381</v>
      </c>
      <c r="AH516" s="62">
        <v>2</v>
      </c>
      <c r="AI516" s="64">
        <v>1</v>
      </c>
      <c r="AJ516" s="63">
        <v>95321</v>
      </c>
      <c r="AK516" s="62">
        <v>20</v>
      </c>
      <c r="AL516" s="64">
        <v>4</v>
      </c>
      <c r="AM516" s="63">
        <v>99639</v>
      </c>
      <c r="AN516" s="62">
        <v>672</v>
      </c>
      <c r="AO516" s="64">
        <v>39</v>
      </c>
      <c r="AP516" s="63">
        <v>37118</v>
      </c>
      <c r="AQ516" s="62">
        <v>4948</v>
      </c>
      <c r="AR516" s="64">
        <v>56</v>
      </c>
      <c r="AS516" s="62">
        <v>5996157</v>
      </c>
      <c r="AT516" s="62">
        <v>8155270</v>
      </c>
      <c r="AU516" s="62">
        <v>5</v>
      </c>
      <c r="AV516" s="62"/>
      <c r="AW516" s="62"/>
      <c r="AX516" s="62"/>
      <c r="AY516" s="62" t="str">
        <f>_xlfn.CONCAT(YEAR(A516),"-W",_xlfn.ISOWEEKNUM(A516))</f>
        <v>2021-W33</v>
      </c>
      <c r="AZ516" s="65">
        <f>WEEKDAY(A516,2)</f>
        <v>1</v>
      </c>
      <c r="BA516" s="65">
        <v>2882</v>
      </c>
      <c r="BB516" s="99">
        <v>218</v>
      </c>
      <c r="BC516" s="65">
        <v>150</v>
      </c>
      <c r="BD516" s="65">
        <v>7418</v>
      </c>
      <c r="BE516" s="65">
        <v>372</v>
      </c>
      <c r="BF516" s="99">
        <v>31560341</v>
      </c>
      <c r="BG516" s="99">
        <v>1006487</v>
      </c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125"/>
      <c r="BU516" s="125"/>
      <c r="BV516" s="125"/>
      <c r="BW516" s="125"/>
    </row>
    <row r="517" spans="1:78" x14ac:dyDescent="0.3">
      <c r="A517" s="37">
        <v>44425</v>
      </c>
      <c r="B517" s="38">
        <v>4206</v>
      </c>
      <c r="C517" s="38">
        <v>21</v>
      </c>
      <c r="D517" s="38">
        <v>543749</v>
      </c>
      <c r="E517" s="38">
        <v>16</v>
      </c>
      <c r="F517" s="38">
        <v>13253</v>
      </c>
      <c r="G517" s="48">
        <v>258</v>
      </c>
      <c r="I517" s="39">
        <v>61870</v>
      </c>
      <c r="J517" s="40">
        <v>3</v>
      </c>
      <c r="K517" s="41">
        <v>0</v>
      </c>
      <c r="L517" s="42">
        <v>205271</v>
      </c>
      <c r="M517" s="43">
        <v>95</v>
      </c>
      <c r="N517" s="44">
        <v>13</v>
      </c>
      <c r="O517" s="45">
        <v>200953</v>
      </c>
      <c r="P517" s="46">
        <v>2076</v>
      </c>
      <c r="Q517" s="47">
        <v>116</v>
      </c>
      <c r="R517" s="42">
        <v>71050</v>
      </c>
      <c r="S517" s="43">
        <v>11079</v>
      </c>
      <c r="T517" s="44">
        <v>129</v>
      </c>
      <c r="U517" s="39">
        <v>32012</v>
      </c>
      <c r="V517" s="40">
        <v>1</v>
      </c>
      <c r="W517" s="41">
        <v>0</v>
      </c>
      <c r="X517" s="42">
        <v>109087</v>
      </c>
      <c r="Y517" s="43">
        <v>74</v>
      </c>
      <c r="Z517" s="44">
        <v>9</v>
      </c>
      <c r="AA517" s="45">
        <v>100646</v>
      </c>
      <c r="AB517" s="46">
        <v>1404</v>
      </c>
      <c r="AC517" s="47">
        <v>77</v>
      </c>
      <c r="AD517" s="42">
        <v>33710</v>
      </c>
      <c r="AE517" s="43">
        <v>6123</v>
      </c>
      <c r="AF517" s="44">
        <v>73</v>
      </c>
      <c r="AG517" s="39">
        <v>29857</v>
      </c>
      <c r="AH517" s="40">
        <v>2</v>
      </c>
      <c r="AI517" s="41">
        <v>0</v>
      </c>
      <c r="AJ517" s="42">
        <v>96178</v>
      </c>
      <c r="AK517" s="43">
        <v>21</v>
      </c>
      <c r="AL517" s="44">
        <v>4</v>
      </c>
      <c r="AM517" s="45">
        <v>100293</v>
      </c>
      <c r="AN517" s="46">
        <v>672</v>
      </c>
      <c r="AO517" s="47">
        <v>39</v>
      </c>
      <c r="AP517" s="42">
        <v>37334</v>
      </c>
      <c r="AQ517" s="43">
        <v>4956</v>
      </c>
      <c r="AR517" s="44">
        <v>56</v>
      </c>
      <c r="AS517" s="38">
        <v>6016061</v>
      </c>
      <c r="AT517" s="38">
        <v>8241505</v>
      </c>
      <c r="AU517" s="38">
        <v>7</v>
      </c>
      <c r="AY517" s="38" t="str">
        <f t="shared" ref="AY517" si="329">_xlfn.CONCAT(YEAR(A517),"-W",_xlfn.ISOWEEKNUM(A517))</f>
        <v>2021-W33</v>
      </c>
      <c r="AZ517" s="48">
        <f t="shared" ref="AZ517" si="330">WEEKDAY(A517,2)</f>
        <v>2</v>
      </c>
      <c r="BA517" s="48">
        <v>2885</v>
      </c>
      <c r="BB517" s="49">
        <v>290</v>
      </c>
      <c r="BC517" s="48">
        <v>219</v>
      </c>
      <c r="BD517" s="49">
        <v>28835</v>
      </c>
      <c r="BE517" s="48">
        <v>991</v>
      </c>
      <c r="BF517" s="49">
        <v>31703151</v>
      </c>
      <c r="BG517" s="49">
        <v>1013968</v>
      </c>
    </row>
    <row r="518" spans="1:78" x14ac:dyDescent="0.3">
      <c r="A518" s="37">
        <v>44426</v>
      </c>
      <c r="B518" s="38">
        <v>3442</v>
      </c>
      <c r="C518" s="38">
        <v>14</v>
      </c>
      <c r="D518" s="38">
        <v>547186</v>
      </c>
      <c r="E518" s="38">
        <v>25</v>
      </c>
      <c r="F518" s="38">
        <v>13278</v>
      </c>
      <c r="G518" s="48">
        <v>282</v>
      </c>
      <c r="I518" s="39">
        <v>62514</v>
      </c>
      <c r="J518" s="40">
        <v>3</v>
      </c>
      <c r="K518" s="41">
        <v>0</v>
      </c>
      <c r="L518" s="42">
        <v>206661</v>
      </c>
      <c r="M518" s="43">
        <v>95</v>
      </c>
      <c r="N518" s="44">
        <v>13</v>
      </c>
      <c r="O518" s="45">
        <v>201983</v>
      </c>
      <c r="P518" s="46">
        <v>2080</v>
      </c>
      <c r="Q518" s="47">
        <v>128</v>
      </c>
      <c r="R518" s="42">
        <v>71423</v>
      </c>
      <c r="S518" s="43">
        <v>11100</v>
      </c>
      <c r="T518" s="44">
        <v>141</v>
      </c>
      <c r="U518" s="39">
        <v>32335</v>
      </c>
      <c r="V518" s="40">
        <v>1</v>
      </c>
      <c r="W518" s="41">
        <v>0</v>
      </c>
      <c r="X518" s="42">
        <v>109847</v>
      </c>
      <c r="Y518" s="43">
        <v>74</v>
      </c>
      <c r="Z518" s="44">
        <v>9</v>
      </c>
      <c r="AA518" s="45">
        <v>101110</v>
      </c>
      <c r="AB518" s="46">
        <v>1408</v>
      </c>
      <c r="AC518" s="47">
        <v>86</v>
      </c>
      <c r="AD518" s="42">
        <v>33879</v>
      </c>
      <c r="AE518" s="43">
        <v>6132</v>
      </c>
      <c r="AF518" s="44">
        <v>82</v>
      </c>
      <c r="AG518" s="39">
        <v>30178</v>
      </c>
      <c r="AH518" s="40">
        <v>2</v>
      </c>
      <c r="AI518" s="41">
        <v>0</v>
      </c>
      <c r="AJ518" s="42">
        <v>96808</v>
      </c>
      <c r="AK518" s="43">
        <v>21</v>
      </c>
      <c r="AL518" s="44">
        <v>4</v>
      </c>
      <c r="AM518" s="45">
        <v>100859</v>
      </c>
      <c r="AN518" s="46">
        <v>672</v>
      </c>
      <c r="AO518" s="47">
        <v>42</v>
      </c>
      <c r="AP518" s="42">
        <v>37538</v>
      </c>
      <c r="AQ518" s="43">
        <v>4968</v>
      </c>
      <c r="AR518" s="44">
        <v>59</v>
      </c>
      <c r="AS518" s="38">
        <v>6032075</v>
      </c>
      <c r="AT518" s="38">
        <v>8317390</v>
      </c>
      <c r="AU518" s="38">
        <v>2</v>
      </c>
      <c r="AY518" s="38" t="str">
        <f t="shared" ref="AY518" si="331">_xlfn.CONCAT(YEAR(A518),"-W",_xlfn.ISOWEEKNUM(A518))</f>
        <v>2021-W33</v>
      </c>
      <c r="AZ518" s="48">
        <f t="shared" ref="AZ518" si="332">WEEKDAY(A518,2)</f>
        <v>3</v>
      </c>
      <c r="BA518" s="48">
        <v>2889</v>
      </c>
      <c r="BB518" s="49">
        <v>276</v>
      </c>
      <c r="BC518" s="48">
        <v>188</v>
      </c>
      <c r="BD518" s="49">
        <v>28750</v>
      </c>
      <c r="BE518" s="48">
        <v>732</v>
      </c>
      <c r="BF518" s="49">
        <v>31868209</v>
      </c>
      <c r="BG518" s="49">
        <v>1023779</v>
      </c>
      <c r="BH518" s="48">
        <v>79685</v>
      </c>
    </row>
    <row r="519" spans="1:78" x14ac:dyDescent="0.3">
      <c r="A519" s="37">
        <v>44427</v>
      </c>
      <c r="B519" s="38">
        <v>3273</v>
      </c>
      <c r="C519" s="38">
        <v>12</v>
      </c>
      <c r="D519" s="38">
        <v>550459</v>
      </c>
      <c r="E519" s="38">
        <v>20</v>
      </c>
      <c r="F519" s="38">
        <v>13298</v>
      </c>
      <c r="G519" s="48">
        <v>286</v>
      </c>
      <c r="I519" s="39">
        <v>63180</v>
      </c>
      <c r="J519" s="40">
        <v>3</v>
      </c>
      <c r="K519" s="41">
        <v>0</v>
      </c>
      <c r="L519" s="42">
        <v>208057</v>
      </c>
      <c r="M519" s="43">
        <v>95</v>
      </c>
      <c r="N519" s="44">
        <v>12</v>
      </c>
      <c r="O519" s="45">
        <v>202899</v>
      </c>
      <c r="P519" s="46">
        <v>2083</v>
      </c>
      <c r="Q519" s="47">
        <v>130</v>
      </c>
      <c r="R519" s="42">
        <v>71718</v>
      </c>
      <c r="S519" s="43">
        <v>11117</v>
      </c>
      <c r="T519" s="44">
        <v>144</v>
      </c>
      <c r="U519" s="39">
        <v>32682</v>
      </c>
      <c r="V519" s="40">
        <v>1</v>
      </c>
      <c r="W519" s="41">
        <v>0</v>
      </c>
      <c r="X519" s="42">
        <v>110606</v>
      </c>
      <c r="Y519" s="43">
        <v>74</v>
      </c>
      <c r="Z519" s="44">
        <v>9</v>
      </c>
      <c r="AA519" s="45">
        <v>101529</v>
      </c>
      <c r="AB519" s="46">
        <v>1410</v>
      </c>
      <c r="AC519" s="47">
        <v>88</v>
      </c>
      <c r="AD519" s="42">
        <v>33992</v>
      </c>
      <c r="AE519" s="43">
        <v>6142</v>
      </c>
      <c r="AF519" s="44">
        <v>80</v>
      </c>
      <c r="AG519" s="39">
        <v>30497</v>
      </c>
      <c r="AH519" s="40">
        <v>2</v>
      </c>
      <c r="AI519" s="41">
        <v>0</v>
      </c>
      <c r="AJ519" s="42">
        <v>97445</v>
      </c>
      <c r="AK519" s="43">
        <v>21</v>
      </c>
      <c r="AL519" s="44">
        <v>3</v>
      </c>
      <c r="AM519" s="45">
        <v>101356</v>
      </c>
      <c r="AN519" s="46">
        <v>673</v>
      </c>
      <c r="AO519" s="47">
        <v>42</v>
      </c>
      <c r="AP519" s="42">
        <v>37720</v>
      </c>
      <c r="AQ519" s="43">
        <v>4975</v>
      </c>
      <c r="AR519" s="44">
        <v>64</v>
      </c>
      <c r="AS519" s="38">
        <v>6047250</v>
      </c>
      <c r="AT519" s="38">
        <v>8404513</v>
      </c>
      <c r="AU519" s="38">
        <v>6</v>
      </c>
      <c r="AY519" s="38" t="str">
        <f t="shared" ref="AY519" si="333">_xlfn.CONCAT(YEAR(A519),"-W",_xlfn.ISOWEEKNUM(A519))</f>
        <v>2021-W33</v>
      </c>
      <c r="AZ519" s="48">
        <f t="shared" ref="AZ519" si="334">WEEKDAY(A519,2)</f>
        <v>4</v>
      </c>
      <c r="BA519" s="48">
        <v>2896</v>
      </c>
      <c r="BB519" s="49">
        <v>267</v>
      </c>
      <c r="BC519" s="48">
        <v>211</v>
      </c>
      <c r="BD519" s="49">
        <v>33515</v>
      </c>
      <c r="BE519" s="48">
        <v>710</v>
      </c>
      <c r="BF519" s="49">
        <v>31932277</v>
      </c>
      <c r="BG519" s="49">
        <v>1040959</v>
      </c>
    </row>
    <row r="520" spans="1:78" x14ac:dyDescent="0.3">
      <c r="A520" s="37">
        <v>44428</v>
      </c>
      <c r="B520" s="38">
        <v>3625</v>
      </c>
      <c r="C520" s="38">
        <v>16</v>
      </c>
      <c r="D520" s="38">
        <v>554055</v>
      </c>
      <c r="E520" s="38">
        <v>30</v>
      </c>
      <c r="F520" s="38">
        <v>13328</v>
      </c>
      <c r="G520" s="48">
        <v>296</v>
      </c>
      <c r="I520" s="39">
        <v>63859</v>
      </c>
      <c r="J520" s="40">
        <v>3</v>
      </c>
      <c r="K520" s="41">
        <v>1</v>
      </c>
      <c r="L520" s="42">
        <v>209596</v>
      </c>
      <c r="M520" s="43">
        <v>95</v>
      </c>
      <c r="N520" s="44">
        <v>13</v>
      </c>
      <c r="O520" s="45">
        <v>203913</v>
      </c>
      <c r="P520" s="46">
        <v>2085</v>
      </c>
      <c r="Q520" s="47">
        <v>140</v>
      </c>
      <c r="R520" s="42">
        <v>72082</v>
      </c>
      <c r="S520" s="43">
        <v>11145</v>
      </c>
      <c r="T520" s="44">
        <v>142</v>
      </c>
      <c r="U520" s="39">
        <v>33036</v>
      </c>
      <c r="V520" s="40">
        <v>1</v>
      </c>
      <c r="W520" s="41">
        <v>1</v>
      </c>
      <c r="X520" s="42">
        <v>111460</v>
      </c>
      <c r="Y520" s="43">
        <v>74</v>
      </c>
      <c r="Z520" s="44">
        <v>9</v>
      </c>
      <c r="AA520" s="45">
        <v>101989</v>
      </c>
      <c r="AB520" s="46">
        <v>1411</v>
      </c>
      <c r="AC520" s="47">
        <v>94</v>
      </c>
      <c r="AD520" s="42">
        <v>34153</v>
      </c>
      <c r="AE520" s="43">
        <v>6158</v>
      </c>
      <c r="AF520" s="44">
        <v>79</v>
      </c>
      <c r="AG520" s="39">
        <v>30822</v>
      </c>
      <c r="AH520" s="40">
        <v>2</v>
      </c>
      <c r="AI520" s="41">
        <v>0</v>
      </c>
      <c r="AJ520" s="42">
        <v>98130</v>
      </c>
      <c r="AK520" s="43">
        <v>21</v>
      </c>
      <c r="AL520" s="44">
        <v>4</v>
      </c>
      <c r="AM520" s="45">
        <v>101910</v>
      </c>
      <c r="AN520" s="46">
        <v>674</v>
      </c>
      <c r="AO520" s="47">
        <v>46</v>
      </c>
      <c r="AP520" s="42">
        <v>37923</v>
      </c>
      <c r="AQ520" s="43">
        <v>4987</v>
      </c>
      <c r="AR520" s="44">
        <v>63</v>
      </c>
      <c r="AS520" s="38">
        <v>6062781</v>
      </c>
      <c r="AT520" s="38">
        <v>8505830</v>
      </c>
      <c r="AU520" s="38">
        <v>5</v>
      </c>
      <c r="AY520" s="38" t="str">
        <f t="shared" ref="AY520" si="335">_xlfn.CONCAT(YEAR(A520),"-W",_xlfn.ISOWEEKNUM(A520))</f>
        <v>2021-W33</v>
      </c>
      <c r="AZ520" s="48">
        <f t="shared" ref="AZ520" si="336">WEEKDAY(A520,2)</f>
        <v>5</v>
      </c>
      <c r="BA520" s="48">
        <v>2904</v>
      </c>
      <c r="BB520" s="49">
        <v>280</v>
      </c>
      <c r="BC520" s="48">
        <v>254</v>
      </c>
      <c r="BD520" s="49">
        <v>37657</v>
      </c>
      <c r="BE520" s="48">
        <v>759</v>
      </c>
      <c r="BF520" s="49">
        <v>31969789</v>
      </c>
      <c r="BG520" s="49">
        <v>1062707</v>
      </c>
    </row>
    <row r="521" spans="1:78" x14ac:dyDescent="0.3">
      <c r="A521" s="37">
        <v>44429</v>
      </c>
      <c r="B521" s="38">
        <v>3191</v>
      </c>
      <c r="C521" s="38">
        <v>19</v>
      </c>
      <c r="D521" s="38">
        <v>557239</v>
      </c>
      <c r="E521" s="38">
        <v>23</v>
      </c>
      <c r="F521" s="38">
        <v>13351</v>
      </c>
      <c r="G521" s="48">
        <v>317</v>
      </c>
      <c r="I521" s="39">
        <v>64493</v>
      </c>
      <c r="J521" s="40">
        <v>3</v>
      </c>
      <c r="K521" s="41">
        <v>1</v>
      </c>
      <c r="L521" s="42">
        <v>210946</v>
      </c>
      <c r="M521" s="43">
        <v>95</v>
      </c>
      <c r="N521" s="44">
        <v>15</v>
      </c>
      <c r="O521" s="45">
        <v>204822</v>
      </c>
      <c r="P521" s="46">
        <v>2090</v>
      </c>
      <c r="Q521" s="47">
        <v>147</v>
      </c>
      <c r="R521" s="42">
        <v>72373</v>
      </c>
      <c r="S521" s="43">
        <v>11163</v>
      </c>
      <c r="T521" s="44">
        <v>154</v>
      </c>
      <c r="U521" s="39">
        <v>33365</v>
      </c>
      <c r="V521" s="40">
        <v>1</v>
      </c>
      <c r="W521" s="41">
        <v>1</v>
      </c>
      <c r="X521" s="42">
        <v>112200</v>
      </c>
      <c r="Y521" s="43">
        <v>74</v>
      </c>
      <c r="Z521" s="44">
        <v>10</v>
      </c>
      <c r="AA521" s="45">
        <v>102403</v>
      </c>
      <c r="AB521" s="46">
        <v>1414</v>
      </c>
      <c r="AC521" s="47">
        <v>98</v>
      </c>
      <c r="AD521" s="42">
        <v>34271</v>
      </c>
      <c r="AE521" s="43">
        <v>6167</v>
      </c>
      <c r="AF521" s="44">
        <v>84</v>
      </c>
      <c r="AG521" s="39">
        <v>31127</v>
      </c>
      <c r="AH521" s="40">
        <v>2</v>
      </c>
      <c r="AI521" s="41">
        <v>0</v>
      </c>
      <c r="AJ521" s="42">
        <v>98740</v>
      </c>
      <c r="AK521" s="43">
        <v>21</v>
      </c>
      <c r="AL521" s="44">
        <v>5</v>
      </c>
      <c r="AM521" s="45">
        <v>102405</v>
      </c>
      <c r="AN521" s="46">
        <v>676</v>
      </c>
      <c r="AO521" s="47">
        <v>49</v>
      </c>
      <c r="AP521" s="42">
        <v>38096</v>
      </c>
      <c r="AQ521" s="43">
        <v>4996</v>
      </c>
      <c r="AR521" s="44">
        <v>70</v>
      </c>
      <c r="AS521" s="38">
        <v>6077788</v>
      </c>
      <c r="AT521" s="38">
        <v>8589994</v>
      </c>
      <c r="AU521" s="38">
        <v>3</v>
      </c>
      <c r="AY521" s="38" t="str">
        <f t="shared" ref="AY521" si="337">_xlfn.CONCAT(YEAR(A521),"-W",_xlfn.ISOWEEKNUM(A521))</f>
        <v>2021-W33</v>
      </c>
      <c r="AZ521" s="48">
        <f t="shared" ref="AZ521" si="338">WEEKDAY(A521,2)</f>
        <v>6</v>
      </c>
      <c r="BA521" s="48">
        <v>2913</v>
      </c>
      <c r="BB521" s="49">
        <v>229</v>
      </c>
      <c r="BC521" s="48">
        <v>143</v>
      </c>
      <c r="BD521" s="49">
        <v>33888</v>
      </c>
      <c r="BE521" s="48">
        <v>789</v>
      </c>
      <c r="BF521" s="49">
        <v>32002011</v>
      </c>
      <c r="BG521" s="49">
        <v>1074320</v>
      </c>
    </row>
    <row r="522" spans="1:78" ht="12.5" thickBot="1" x14ac:dyDescent="0.35">
      <c r="A522" s="37">
        <v>44430</v>
      </c>
      <c r="B522" s="38">
        <v>1948</v>
      </c>
      <c r="C522" s="38">
        <v>12</v>
      </c>
      <c r="D522" s="38">
        <v>559186</v>
      </c>
      <c r="E522" s="38">
        <v>33</v>
      </c>
      <c r="F522" s="38">
        <v>13384</v>
      </c>
      <c r="G522" s="48">
        <v>318</v>
      </c>
      <c r="I522" s="39">
        <v>64868</v>
      </c>
      <c r="J522" s="40">
        <v>3</v>
      </c>
      <c r="K522" s="41">
        <v>1</v>
      </c>
      <c r="L522" s="42">
        <v>211767</v>
      </c>
      <c r="M522" s="43">
        <v>96</v>
      </c>
      <c r="N522" s="44">
        <v>14</v>
      </c>
      <c r="O522" s="45">
        <v>205383</v>
      </c>
      <c r="P522" s="46">
        <v>2095</v>
      </c>
      <c r="Q522" s="47">
        <v>147</v>
      </c>
      <c r="R522" s="42">
        <v>72563</v>
      </c>
      <c r="S522" s="43">
        <v>11190</v>
      </c>
      <c r="T522" s="44">
        <v>156</v>
      </c>
      <c r="U522" s="39">
        <v>33539</v>
      </c>
      <c r="V522" s="40">
        <v>1</v>
      </c>
      <c r="W522" s="41">
        <v>1</v>
      </c>
      <c r="X522" s="42">
        <v>112639</v>
      </c>
      <c r="Y522" s="43">
        <v>75</v>
      </c>
      <c r="Z522" s="44">
        <v>9</v>
      </c>
      <c r="AA522" s="45">
        <v>102672</v>
      </c>
      <c r="AB522" s="46">
        <v>1416</v>
      </c>
      <c r="AC522" s="47">
        <v>98</v>
      </c>
      <c r="AD522" s="42">
        <v>34343</v>
      </c>
      <c r="AE522" s="43">
        <v>6185</v>
      </c>
      <c r="AF522" s="44">
        <v>86</v>
      </c>
      <c r="AG522" s="39">
        <v>31328</v>
      </c>
      <c r="AH522" s="40">
        <v>2</v>
      </c>
      <c r="AI522" s="41">
        <v>0</v>
      </c>
      <c r="AJ522" s="42">
        <v>99122</v>
      </c>
      <c r="AK522" s="43">
        <v>21</v>
      </c>
      <c r="AL522" s="44">
        <v>5</v>
      </c>
      <c r="AM522" s="45">
        <v>102697</v>
      </c>
      <c r="AN522" s="46">
        <v>679</v>
      </c>
      <c r="AO522" s="47">
        <v>49</v>
      </c>
      <c r="AP522" s="42">
        <v>38214</v>
      </c>
      <c r="AQ522" s="43">
        <v>5005</v>
      </c>
      <c r="AR522" s="44">
        <v>70</v>
      </c>
      <c r="AS522" s="38">
        <v>6086532</v>
      </c>
      <c r="AT522" s="38">
        <v>8643668</v>
      </c>
      <c r="AU522" s="38">
        <v>16</v>
      </c>
      <c r="AY522" s="38" t="str">
        <f t="shared" ref="AY522" si="339">_xlfn.CONCAT(YEAR(A522),"-W",_xlfn.ISOWEEKNUM(A522))</f>
        <v>2021-W33</v>
      </c>
      <c r="AZ522" s="48">
        <f t="shared" ref="AZ522" si="340">WEEKDAY(A522,2)</f>
        <v>7</v>
      </c>
      <c r="BA522" s="48">
        <v>2917</v>
      </c>
      <c r="BB522" s="49">
        <v>267</v>
      </c>
      <c r="BC522" s="48">
        <v>97</v>
      </c>
      <c r="BD522" s="49">
        <v>13172</v>
      </c>
      <c r="BE522" s="48">
        <v>356</v>
      </c>
      <c r="BF522" s="49">
        <v>32025185</v>
      </c>
      <c r="BG522" s="49">
        <v>1079515</v>
      </c>
      <c r="BH522" s="86">
        <f>1.19%*493947</f>
        <v>5877.9692999999997</v>
      </c>
      <c r="BI522" s="50">
        <f>(S522-S515)/(F522-F515)</f>
        <v>0.85093167701863359</v>
      </c>
      <c r="BJ522" s="38">
        <f>SUM(E516:E522)*1000000/10718565</f>
        <v>14.927371341219651</v>
      </c>
      <c r="BK522" s="50">
        <f>(D522-D515)/(AS522+AT522-AS515-AT515)</f>
        <v>3.5750052666547828E-2</v>
      </c>
      <c r="BL522" s="97">
        <f>(I522-I515)/(I522+L522+O522+R522-I515-L515-O515-R515)</f>
        <v>0.19595352384370374</v>
      </c>
      <c r="BM522" s="97">
        <f>(L522-L515)/(I522+L522+O522+R522-I515-L515-O515-R515)</f>
        <v>0.41640123816787045</v>
      </c>
      <c r="BN522" s="97">
        <f>(O522-O515)/(I522+L522+O522+R522-I515-L515-O515-R515)</f>
        <v>0.29101431070835765</v>
      </c>
      <c r="BO522" s="97">
        <f>(R522-R515)/(I522+L522+O522+R522-I515-L515-O515-R515)</f>
        <v>9.6630927280068182E-2</v>
      </c>
      <c r="BP522" s="97">
        <f>AVERAGE(K516:K522)/AVERAGE(G516:G522)</f>
        <v>1.9930244145490781E-3</v>
      </c>
      <c r="BQ522" s="97">
        <f>AVERAGE(N516:N522)/AVERAGE(G516:G522)</f>
        <v>4.6337817638266068E-2</v>
      </c>
      <c r="BR522" s="97">
        <f>AVERAGE(Q516:Q522)/AVERAGE(G516:G522)</f>
        <v>0.45789735924265068</v>
      </c>
      <c r="BS522" s="97">
        <f>AVERAGE(T516:T522)/AVERAGE(G516:G522)</f>
        <v>0.49377179870453414</v>
      </c>
      <c r="BT522" s="97">
        <f>(J522-J515)/(J522+M522+P522+S522-S515-P515-M515-J515)</f>
        <v>0</v>
      </c>
      <c r="BU522" s="97">
        <f>(M522-M515)/(J522+M522+P522+S522-S515-P515-M515-J515)</f>
        <v>1.2422360248447204E-2</v>
      </c>
      <c r="BV522" s="97">
        <f>(P522-P515)/(J522+M522+P522+S522-S515-P515-M515-J515)</f>
        <v>0.13664596273291926</v>
      </c>
      <c r="BW522" s="97">
        <f>(S522-S515)/(J522+M522+P522+S522-S515-P515-M515-J515)</f>
        <v>0.85093167701863359</v>
      </c>
      <c r="BX522" s="48">
        <f>SUM(BB516:BB522)</f>
        <v>1827</v>
      </c>
      <c r="BY522" s="38">
        <f>F522-F515</f>
        <v>161</v>
      </c>
      <c r="BZ522" s="50">
        <f>BY522/BX515</f>
        <v>9.8651960784313722E-2</v>
      </c>
    </row>
    <row r="523" spans="1:78" x14ac:dyDescent="0.3">
      <c r="A523" s="93">
        <v>44431</v>
      </c>
      <c r="B523" s="62">
        <v>2628</v>
      </c>
      <c r="C523" s="62">
        <v>19</v>
      </c>
      <c r="D523" s="62">
        <v>561812</v>
      </c>
      <c r="E523" s="62">
        <v>34</v>
      </c>
      <c r="F523" s="62">
        <v>13422</v>
      </c>
      <c r="G523" s="65">
        <v>319</v>
      </c>
      <c r="H523" s="99"/>
      <c r="I523" s="63">
        <v>65336</v>
      </c>
      <c r="J523" s="62">
        <v>3</v>
      </c>
      <c r="K523" s="64">
        <v>1</v>
      </c>
      <c r="L523" s="63">
        <v>212909</v>
      </c>
      <c r="M523" s="62">
        <v>96</v>
      </c>
      <c r="N523" s="64">
        <v>13</v>
      </c>
      <c r="O523" s="63">
        <v>206153</v>
      </c>
      <c r="P523" s="62">
        <v>2102</v>
      </c>
      <c r="Q523" s="64">
        <v>148</v>
      </c>
      <c r="R523" s="63">
        <v>72810</v>
      </c>
      <c r="S523" s="62">
        <v>11221</v>
      </c>
      <c r="T523" s="64">
        <v>157</v>
      </c>
      <c r="U523" s="63">
        <v>33798</v>
      </c>
      <c r="V523" s="62">
        <v>1</v>
      </c>
      <c r="W523" s="64">
        <v>1</v>
      </c>
      <c r="X523" s="63">
        <v>113244</v>
      </c>
      <c r="Y523" s="62">
        <v>75</v>
      </c>
      <c r="Z523" s="64">
        <v>9</v>
      </c>
      <c r="AA523" s="63">
        <v>103055</v>
      </c>
      <c r="AB523" s="62">
        <v>1422</v>
      </c>
      <c r="AC523" s="64">
        <v>96</v>
      </c>
      <c r="AD523" s="63">
        <v>34457</v>
      </c>
      <c r="AE523" s="62">
        <v>6201</v>
      </c>
      <c r="AF523" s="64">
        <v>88</v>
      </c>
      <c r="AG523" s="63">
        <v>31537</v>
      </c>
      <c r="AH523" s="62">
        <v>2</v>
      </c>
      <c r="AI523" s="64">
        <v>0</v>
      </c>
      <c r="AJ523" s="63">
        <v>99659</v>
      </c>
      <c r="AK523" s="62">
        <v>21</v>
      </c>
      <c r="AL523" s="64">
        <v>4</v>
      </c>
      <c r="AM523" s="63">
        <v>103084</v>
      </c>
      <c r="AN523" s="62">
        <v>680</v>
      </c>
      <c r="AO523" s="64">
        <v>52</v>
      </c>
      <c r="AP523" s="63">
        <v>38347</v>
      </c>
      <c r="AQ523" s="62">
        <v>5020</v>
      </c>
      <c r="AR523" s="64">
        <v>69</v>
      </c>
      <c r="AS523" s="62">
        <v>6092824</v>
      </c>
      <c r="AT523" s="62">
        <v>8684711</v>
      </c>
      <c r="AU523" s="62">
        <v>5</v>
      </c>
      <c r="AV523" s="62"/>
      <c r="AW523" s="62"/>
      <c r="AX523" s="62"/>
      <c r="AY523" s="62" t="str">
        <f>_xlfn.CONCAT(YEAR(A523),"-W",_xlfn.ISOWEEKNUM(A523))</f>
        <v>2021-W34</v>
      </c>
      <c r="AZ523" s="65">
        <f>WEEKDAY(A523,2)</f>
        <v>1</v>
      </c>
      <c r="BA523" s="65">
        <v>2916</v>
      </c>
      <c r="BB523" s="99">
        <v>293</v>
      </c>
      <c r="BC523" s="65">
        <v>180</v>
      </c>
      <c r="BD523" s="65">
        <v>12661</v>
      </c>
      <c r="BE523" s="65">
        <v>458</v>
      </c>
      <c r="BF523" s="99">
        <v>32056673</v>
      </c>
      <c r="BG523" s="99">
        <v>1081802</v>
      </c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125"/>
      <c r="BU523" s="125"/>
      <c r="BV523" s="125"/>
      <c r="BW523" s="125"/>
    </row>
    <row r="524" spans="1:78" x14ac:dyDescent="0.3">
      <c r="A524" s="37">
        <v>44432</v>
      </c>
      <c r="B524" s="38">
        <v>4608</v>
      </c>
      <c r="C524" s="38">
        <v>23</v>
      </c>
      <c r="D524" s="38">
        <v>566812</v>
      </c>
      <c r="E524" s="38">
        <v>32</v>
      </c>
      <c r="F524" s="38">
        <v>13466</v>
      </c>
      <c r="G524" s="48">
        <v>326</v>
      </c>
      <c r="I524" s="39">
        <v>66273</v>
      </c>
      <c r="J524" s="40">
        <v>3</v>
      </c>
      <c r="K524" s="41">
        <v>1</v>
      </c>
      <c r="L524" s="42">
        <v>214971</v>
      </c>
      <c r="M524" s="43">
        <v>96</v>
      </c>
      <c r="N524" s="44">
        <v>12</v>
      </c>
      <c r="O524" s="45">
        <v>207695</v>
      </c>
      <c r="P524" s="46">
        <v>2108</v>
      </c>
      <c r="Q524" s="47">
        <v>148</v>
      </c>
      <c r="R524" s="42">
        <v>73270</v>
      </c>
      <c r="S524" s="43">
        <v>11259</v>
      </c>
      <c r="T524" s="44">
        <v>165</v>
      </c>
      <c r="U524" s="39">
        <v>34275</v>
      </c>
      <c r="V524" s="40">
        <v>1</v>
      </c>
      <c r="W524" s="41">
        <v>1</v>
      </c>
      <c r="X524" s="42">
        <v>114356</v>
      </c>
      <c r="Y524" s="43">
        <v>75</v>
      </c>
      <c r="Z524" s="44">
        <v>8</v>
      </c>
      <c r="AA524" s="45">
        <v>103770</v>
      </c>
      <c r="AB524" s="46">
        <v>1426</v>
      </c>
      <c r="AC524" s="47">
        <v>94</v>
      </c>
      <c r="AD524" s="42">
        <v>34656</v>
      </c>
      <c r="AE524" s="43">
        <v>6224</v>
      </c>
      <c r="AF524" s="44">
        <v>89</v>
      </c>
      <c r="AG524" s="39">
        <v>31997</v>
      </c>
      <c r="AH524" s="40">
        <v>2</v>
      </c>
      <c r="AI524" s="41">
        <v>0</v>
      </c>
      <c r="AJ524" s="42">
        <v>100609</v>
      </c>
      <c r="AK524" s="43">
        <v>21</v>
      </c>
      <c r="AL524" s="44">
        <v>4</v>
      </c>
      <c r="AM524" s="45">
        <v>103911</v>
      </c>
      <c r="AN524" s="46">
        <v>682</v>
      </c>
      <c r="AO524" s="47">
        <v>54</v>
      </c>
      <c r="AP524" s="42">
        <v>38608</v>
      </c>
      <c r="AQ524" s="43">
        <v>5035</v>
      </c>
      <c r="AR524" s="44">
        <v>76</v>
      </c>
      <c r="AS524" s="38">
        <v>6116691</v>
      </c>
      <c r="AT524" s="38">
        <v>8782725</v>
      </c>
      <c r="AU524" s="38">
        <v>4</v>
      </c>
      <c r="AY524" s="38" t="str">
        <f t="shared" ref="AY524" si="341">_xlfn.CONCAT(YEAR(A524),"-W",_xlfn.ISOWEEKNUM(A524))</f>
        <v>2021-W34</v>
      </c>
      <c r="AZ524" s="48">
        <f t="shared" ref="AZ524" si="342">WEEKDAY(A524,2)</f>
        <v>2</v>
      </c>
      <c r="BA524" s="48">
        <v>2926</v>
      </c>
      <c r="BB524" s="49">
        <v>259</v>
      </c>
      <c r="BC524" s="48">
        <v>272</v>
      </c>
      <c r="BD524" s="49">
        <v>34138</v>
      </c>
      <c r="BE524" s="48">
        <v>1079</v>
      </c>
      <c r="BF524" s="49">
        <v>32226429</v>
      </c>
      <c r="BG524" s="49">
        <v>1091438</v>
      </c>
    </row>
    <row r="525" spans="1:78" x14ac:dyDescent="0.3">
      <c r="A525" s="37">
        <v>44433</v>
      </c>
      <c r="B525" s="38">
        <v>3273</v>
      </c>
      <c r="C525" s="38">
        <v>28</v>
      </c>
      <c r="D525" s="38">
        <v>570077</v>
      </c>
      <c r="E525" s="38">
        <v>42</v>
      </c>
      <c r="F525" s="38">
        <v>13509</v>
      </c>
      <c r="G525" s="48">
        <v>332</v>
      </c>
      <c r="I525" s="39">
        <v>66894</v>
      </c>
      <c r="J525" s="40">
        <v>3</v>
      </c>
      <c r="K525" s="41">
        <v>1</v>
      </c>
      <c r="L525" s="42">
        <v>216364</v>
      </c>
      <c r="M525" s="43">
        <v>96</v>
      </c>
      <c r="N525" s="44">
        <v>11</v>
      </c>
      <c r="O525" s="45">
        <v>208624</v>
      </c>
      <c r="P525" s="46">
        <v>2112</v>
      </c>
      <c r="Q525" s="47">
        <v>153</v>
      </c>
      <c r="R525" s="42">
        <v>73591</v>
      </c>
      <c r="S525" s="43">
        <v>11298</v>
      </c>
      <c r="T525" s="44">
        <v>167</v>
      </c>
      <c r="U525" s="39">
        <v>34604</v>
      </c>
      <c r="V525" s="40">
        <v>1</v>
      </c>
      <c r="W525" s="41">
        <v>1</v>
      </c>
      <c r="X525" s="42">
        <v>115106</v>
      </c>
      <c r="Y525" s="43">
        <v>75</v>
      </c>
      <c r="Z525" s="44">
        <v>7</v>
      </c>
      <c r="AA525" s="45">
        <v>104202</v>
      </c>
      <c r="AB525" s="46">
        <v>1429</v>
      </c>
      <c r="AC525" s="47">
        <v>98</v>
      </c>
      <c r="AD525" s="42">
        <v>34797</v>
      </c>
      <c r="AE525" s="43">
        <v>6240</v>
      </c>
      <c r="AF525" s="44">
        <v>90</v>
      </c>
      <c r="AG525" s="39">
        <v>32289</v>
      </c>
      <c r="AH525" s="40">
        <v>2</v>
      </c>
      <c r="AI525" s="41">
        <v>0</v>
      </c>
      <c r="AJ525" s="42">
        <v>101252</v>
      </c>
      <c r="AK525" s="43">
        <v>21</v>
      </c>
      <c r="AL525" s="44">
        <v>4</v>
      </c>
      <c r="AM525" s="45">
        <v>104408</v>
      </c>
      <c r="AN525" s="46">
        <v>683</v>
      </c>
      <c r="AO525" s="47">
        <v>55</v>
      </c>
      <c r="AP525" s="42">
        <v>38788</v>
      </c>
      <c r="AQ525" s="43">
        <v>5058</v>
      </c>
      <c r="AR525" s="44">
        <v>77</v>
      </c>
      <c r="AS525" s="38">
        <v>6133835</v>
      </c>
      <c r="AT525" s="38">
        <v>8859569</v>
      </c>
      <c r="AU525" s="38">
        <v>8</v>
      </c>
      <c r="AY525" s="38" t="str">
        <f t="shared" ref="AY525" si="343">_xlfn.CONCAT(YEAR(A525),"-W",_xlfn.ISOWEEKNUM(A525))</f>
        <v>2021-W34</v>
      </c>
      <c r="AZ525" s="48">
        <f t="shared" ref="AZ525" si="344">WEEKDAY(A525,2)</f>
        <v>3</v>
      </c>
      <c r="BA525" s="48">
        <v>2936</v>
      </c>
      <c r="BB525" s="49">
        <v>265</v>
      </c>
      <c r="BC525" s="48">
        <v>202</v>
      </c>
      <c r="BD525" s="49">
        <v>30748</v>
      </c>
      <c r="BE525" s="48">
        <v>711</v>
      </c>
      <c r="BF525" s="49">
        <v>32403281</v>
      </c>
      <c r="BG525" s="49">
        <v>1094215</v>
      </c>
      <c r="BH525" s="48">
        <v>85424</v>
      </c>
    </row>
    <row r="526" spans="1:78" x14ac:dyDescent="0.3">
      <c r="A526" s="37">
        <v>44434</v>
      </c>
      <c r="B526" s="38">
        <v>3538</v>
      </c>
      <c r="C526" s="38">
        <v>29</v>
      </c>
      <c r="D526" s="38">
        <v>573605</v>
      </c>
      <c r="E526" s="38">
        <v>28</v>
      </c>
      <c r="F526" s="38">
        <v>13539</v>
      </c>
      <c r="G526" s="48">
        <v>336</v>
      </c>
      <c r="I526" s="39">
        <v>67560</v>
      </c>
      <c r="J526" s="40">
        <v>3</v>
      </c>
      <c r="K526" s="41">
        <v>1</v>
      </c>
      <c r="L526" s="42">
        <v>217813</v>
      </c>
      <c r="M526" s="43">
        <v>96</v>
      </c>
      <c r="N526" s="44">
        <v>12</v>
      </c>
      <c r="O526" s="45">
        <v>209743</v>
      </c>
      <c r="P526" s="46">
        <v>2116</v>
      </c>
      <c r="Q526" s="47">
        <v>155</v>
      </c>
      <c r="R526" s="42">
        <v>73885</v>
      </c>
      <c r="S526" s="43">
        <v>11324</v>
      </c>
      <c r="T526" s="44">
        <v>168</v>
      </c>
      <c r="U526" s="39">
        <v>34947</v>
      </c>
      <c r="V526" s="40">
        <v>1</v>
      </c>
      <c r="W526" s="41">
        <v>1</v>
      </c>
      <c r="X526" s="42">
        <v>115883</v>
      </c>
      <c r="Y526" s="43">
        <v>75</v>
      </c>
      <c r="Z526" s="44">
        <v>8</v>
      </c>
      <c r="AA526" s="45">
        <v>104771</v>
      </c>
      <c r="AB526" s="46">
        <v>1431</v>
      </c>
      <c r="AC526" s="47">
        <v>101</v>
      </c>
      <c r="AD526" s="42">
        <v>34924</v>
      </c>
      <c r="AE526" s="43">
        <v>6250</v>
      </c>
      <c r="AF526" s="44">
        <v>93</v>
      </c>
      <c r="AG526" s="39">
        <v>32612</v>
      </c>
      <c r="AH526" s="40">
        <v>2</v>
      </c>
      <c r="AI526" s="41">
        <v>0</v>
      </c>
      <c r="AJ526" s="42">
        <v>101924</v>
      </c>
      <c r="AK526" s="43">
        <v>21</v>
      </c>
      <c r="AL526" s="44">
        <v>4</v>
      </c>
      <c r="AM526" s="45">
        <v>104958</v>
      </c>
      <c r="AN526" s="46">
        <v>685</v>
      </c>
      <c r="AO526" s="47">
        <v>54</v>
      </c>
      <c r="AP526" s="42">
        <v>38955</v>
      </c>
      <c r="AQ526" s="43">
        <v>5074</v>
      </c>
      <c r="AR526" s="44">
        <v>75</v>
      </c>
      <c r="AS526" s="38">
        <v>6149874</v>
      </c>
      <c r="AT526" s="38">
        <v>8946790</v>
      </c>
      <c r="AU526" s="38">
        <v>14</v>
      </c>
      <c r="AY526" s="38" t="str">
        <f t="shared" ref="AY526" si="345">_xlfn.CONCAT(YEAR(A526),"-W",_xlfn.ISOWEEKNUM(A526))</f>
        <v>2021-W34</v>
      </c>
      <c r="AZ526" s="48">
        <f t="shared" ref="AZ526" si="346">WEEKDAY(A526,2)</f>
        <v>4</v>
      </c>
      <c r="BA526" s="48">
        <v>2943</v>
      </c>
      <c r="BB526" s="49">
        <v>248</v>
      </c>
      <c r="BC526" s="48">
        <v>239</v>
      </c>
      <c r="BD526" s="49">
        <v>36341</v>
      </c>
      <c r="BE526" s="48">
        <v>667</v>
      </c>
      <c r="BF526" s="49">
        <v>32465414</v>
      </c>
      <c r="BG526" s="49">
        <v>1099570</v>
      </c>
    </row>
    <row r="527" spans="1:78" x14ac:dyDescent="0.3">
      <c r="A527" s="37">
        <v>44435</v>
      </c>
      <c r="B527" s="38">
        <v>3076</v>
      </c>
      <c r="C527" s="38">
        <v>22</v>
      </c>
      <c r="D527" s="38">
        <v>576672</v>
      </c>
      <c r="E527" s="38">
        <v>22</v>
      </c>
      <c r="F527" s="38">
        <v>13561</v>
      </c>
      <c r="G527" s="48">
        <v>337</v>
      </c>
      <c r="I527" s="39">
        <v>68136</v>
      </c>
      <c r="J527" s="40">
        <v>3</v>
      </c>
      <c r="K527" s="41">
        <v>1</v>
      </c>
      <c r="L527" s="42">
        <v>219085</v>
      </c>
      <c r="M527" s="43">
        <v>96</v>
      </c>
      <c r="N527" s="44">
        <v>13</v>
      </c>
      <c r="O527" s="45">
        <v>210678</v>
      </c>
      <c r="P527" s="46">
        <v>2118</v>
      </c>
      <c r="Q527" s="47">
        <v>157</v>
      </c>
      <c r="R527" s="42">
        <v>74169</v>
      </c>
      <c r="S527" s="43">
        <v>11344</v>
      </c>
      <c r="T527" s="44">
        <v>166</v>
      </c>
      <c r="U527" s="39">
        <v>35242</v>
      </c>
      <c r="V527" s="40">
        <v>1</v>
      </c>
      <c r="W527" s="41">
        <v>1</v>
      </c>
      <c r="X527" s="42">
        <v>116534</v>
      </c>
      <c r="Y527" s="43">
        <v>75</v>
      </c>
      <c r="Z527" s="44">
        <v>8</v>
      </c>
      <c r="AA527" s="45">
        <v>105227</v>
      </c>
      <c r="AB527" s="46">
        <v>1431</v>
      </c>
      <c r="AC527" s="47">
        <v>104</v>
      </c>
      <c r="AD527" s="42">
        <v>35051</v>
      </c>
      <c r="AE527" s="43">
        <v>6257</v>
      </c>
      <c r="AF527" s="44">
        <v>93</v>
      </c>
      <c r="AG527" s="39">
        <v>32893</v>
      </c>
      <c r="AH527" s="40">
        <v>2</v>
      </c>
      <c r="AI527" s="41">
        <v>0</v>
      </c>
      <c r="AJ527" s="42">
        <v>102545</v>
      </c>
      <c r="AK527" s="43">
        <v>21</v>
      </c>
      <c r="AL527" s="44">
        <v>5</v>
      </c>
      <c r="AM527" s="45">
        <v>105437</v>
      </c>
      <c r="AN527" s="46">
        <v>687</v>
      </c>
      <c r="AO527" s="47">
        <v>53</v>
      </c>
      <c r="AP527" s="42">
        <v>39112</v>
      </c>
      <c r="AQ527" s="43">
        <v>5087</v>
      </c>
      <c r="AR527" s="44">
        <v>73</v>
      </c>
      <c r="AS527" s="38">
        <v>6165070</v>
      </c>
      <c r="AT527" s="38">
        <v>9044523</v>
      </c>
      <c r="AU527" s="38">
        <v>7</v>
      </c>
      <c r="AY527" s="38" t="str">
        <f t="shared" ref="AY527" si="347">_xlfn.CONCAT(YEAR(A527),"-W",_xlfn.ISOWEEKNUM(A527))</f>
        <v>2021-W34</v>
      </c>
      <c r="AZ527" s="48">
        <f t="shared" ref="AZ527" si="348">WEEKDAY(A527,2)</f>
        <v>5</v>
      </c>
      <c r="BA527" s="48">
        <v>2951</v>
      </c>
      <c r="BB527" s="49">
        <v>279</v>
      </c>
      <c r="BC527" s="48">
        <v>276</v>
      </c>
      <c r="BD527" s="49">
        <v>40255</v>
      </c>
      <c r="BE527" s="48">
        <v>712</v>
      </c>
      <c r="BF527" s="49">
        <v>32499477</v>
      </c>
      <c r="BG527" s="49">
        <v>1107997</v>
      </c>
    </row>
    <row r="528" spans="1:78" x14ac:dyDescent="0.3">
      <c r="A528" s="37">
        <v>44436</v>
      </c>
      <c r="B528" s="38">
        <v>3064</v>
      </c>
      <c r="C528" s="38">
        <v>28</v>
      </c>
      <c r="D528" s="38">
        <v>579734</v>
      </c>
      <c r="E528" s="38">
        <v>35</v>
      </c>
      <c r="F528" s="38">
        <v>13599</v>
      </c>
      <c r="G528" s="48">
        <v>333</v>
      </c>
      <c r="I528" s="39">
        <v>68763</v>
      </c>
      <c r="J528" s="40">
        <v>3</v>
      </c>
      <c r="K528" s="41">
        <v>1</v>
      </c>
      <c r="L528" s="42">
        <v>220276</v>
      </c>
      <c r="M528" s="43">
        <v>96</v>
      </c>
      <c r="N528" s="44">
        <v>13</v>
      </c>
      <c r="O528" s="45">
        <v>211641</v>
      </c>
      <c r="P528" s="46">
        <v>2123</v>
      </c>
      <c r="Q528" s="47">
        <v>156</v>
      </c>
      <c r="R528" s="42">
        <v>74448</v>
      </c>
      <c r="S528" s="43">
        <v>11377</v>
      </c>
      <c r="T528" s="44">
        <v>163</v>
      </c>
      <c r="U528" s="39">
        <v>35542</v>
      </c>
      <c r="V528" s="40">
        <v>1</v>
      </c>
      <c r="W528" s="41">
        <v>1</v>
      </c>
      <c r="X528" s="42">
        <v>117121</v>
      </c>
      <c r="Y528" s="43">
        <v>75</v>
      </c>
      <c r="Z528" s="44">
        <v>8</v>
      </c>
      <c r="AA528" s="45">
        <v>105664</v>
      </c>
      <c r="AB528" s="46">
        <v>1435</v>
      </c>
      <c r="AC528" s="47">
        <v>103</v>
      </c>
      <c r="AD528" s="42">
        <v>35171</v>
      </c>
      <c r="AE528" s="43">
        <v>6276</v>
      </c>
      <c r="AF528" s="44">
        <v>89</v>
      </c>
      <c r="AG528" s="39">
        <v>33220</v>
      </c>
      <c r="AH528" s="40">
        <v>2</v>
      </c>
      <c r="AI528" s="41">
        <v>0</v>
      </c>
      <c r="AJ528" s="42">
        <v>103149</v>
      </c>
      <c r="AK528" s="43">
        <v>21</v>
      </c>
      <c r="AL528" s="44">
        <v>5</v>
      </c>
      <c r="AM528" s="45">
        <v>105963</v>
      </c>
      <c r="AN528" s="46">
        <v>688</v>
      </c>
      <c r="AO528" s="47">
        <v>53</v>
      </c>
      <c r="AP528" s="42">
        <v>39271</v>
      </c>
      <c r="AQ528" s="43">
        <v>5101</v>
      </c>
      <c r="AR528" s="44">
        <v>74</v>
      </c>
      <c r="AS528" s="38">
        <v>6181178</v>
      </c>
      <c r="AT528" s="38">
        <v>9124165</v>
      </c>
      <c r="AU528" s="38">
        <v>9</v>
      </c>
      <c r="AY528" s="38" t="str">
        <f t="shared" ref="AY528" si="349">_xlfn.CONCAT(YEAR(A528),"-W",_xlfn.ISOWEEKNUM(A528))</f>
        <v>2021-W34</v>
      </c>
      <c r="AZ528" s="48">
        <f t="shared" ref="AZ528" si="350">WEEKDAY(A528,2)</f>
        <v>6</v>
      </c>
      <c r="BA528" s="48">
        <v>2960</v>
      </c>
      <c r="BB528" s="49">
        <v>282</v>
      </c>
      <c r="BC528" s="48">
        <v>204</v>
      </c>
      <c r="BD528" s="49">
        <v>32083</v>
      </c>
      <c r="BE528" s="48">
        <v>707</v>
      </c>
      <c r="BF528" s="49">
        <v>32526983</v>
      </c>
      <c r="BG528" s="49">
        <v>1111696</v>
      </c>
    </row>
    <row r="529" spans="1:78" ht="12.5" thickBot="1" x14ac:dyDescent="0.35">
      <c r="A529" s="37">
        <v>44437</v>
      </c>
      <c r="B529" s="38">
        <v>1582</v>
      </c>
      <c r="C529" s="38">
        <v>15</v>
      </c>
      <c r="D529" s="38">
        <v>581315</v>
      </c>
      <c r="E529" s="38">
        <v>37</v>
      </c>
      <c r="F529" s="38">
        <v>13636</v>
      </c>
      <c r="G529" s="48">
        <v>334</v>
      </c>
      <c r="I529" s="39">
        <v>69059</v>
      </c>
      <c r="J529" s="40">
        <v>3</v>
      </c>
      <c r="K529" s="41">
        <v>1</v>
      </c>
      <c r="L529" s="42">
        <v>220909</v>
      </c>
      <c r="M529" s="43">
        <v>96</v>
      </c>
      <c r="N529" s="44">
        <v>14</v>
      </c>
      <c r="O529" s="45">
        <v>212150</v>
      </c>
      <c r="P529" s="46">
        <v>2132</v>
      </c>
      <c r="Q529" s="47">
        <v>155</v>
      </c>
      <c r="R529" s="42">
        <v>74591</v>
      </c>
      <c r="S529" s="43">
        <v>11405</v>
      </c>
      <c r="T529" s="44">
        <v>164</v>
      </c>
      <c r="U529" s="39">
        <v>35697</v>
      </c>
      <c r="V529" s="40">
        <v>1</v>
      </c>
      <c r="W529" s="41">
        <v>1</v>
      </c>
      <c r="X529" s="42">
        <v>117456</v>
      </c>
      <c r="Y529" s="43">
        <v>75</v>
      </c>
      <c r="Z529" s="44">
        <v>8</v>
      </c>
      <c r="AA529" s="45">
        <v>105902</v>
      </c>
      <c r="AB529" s="46">
        <v>1440</v>
      </c>
      <c r="AC529" s="47">
        <v>101</v>
      </c>
      <c r="AD529" s="42">
        <v>35240</v>
      </c>
      <c r="AE529" s="43">
        <v>6294</v>
      </c>
      <c r="AF529" s="44">
        <v>88</v>
      </c>
      <c r="AG529" s="39">
        <v>33361</v>
      </c>
      <c r="AH529" s="40">
        <v>2</v>
      </c>
      <c r="AI529" s="41">
        <v>0</v>
      </c>
      <c r="AJ529" s="42">
        <v>103447</v>
      </c>
      <c r="AK529" s="43">
        <v>21</v>
      </c>
      <c r="AL529" s="44">
        <v>6</v>
      </c>
      <c r="AM529" s="45">
        <v>106234</v>
      </c>
      <c r="AN529" s="46">
        <v>692</v>
      </c>
      <c r="AO529" s="47">
        <v>54</v>
      </c>
      <c r="AP529" s="42">
        <v>39345</v>
      </c>
      <c r="AQ529" s="43">
        <v>5111</v>
      </c>
      <c r="AR529" s="44">
        <v>76</v>
      </c>
      <c r="AS529" s="38">
        <v>6190152</v>
      </c>
      <c r="AT529" s="38">
        <v>9171706</v>
      </c>
      <c r="AU529" s="38">
        <v>2</v>
      </c>
      <c r="AY529" s="38" t="str">
        <f t="shared" ref="AY529" si="351">_xlfn.CONCAT(YEAR(A529),"-W",_xlfn.ISOWEEKNUM(A529))</f>
        <v>2021-W34</v>
      </c>
      <c r="AZ529" s="48">
        <f t="shared" ref="AZ529" si="352">WEEKDAY(A529,2)</f>
        <v>7</v>
      </c>
      <c r="BA529" s="48">
        <v>2962</v>
      </c>
      <c r="BB529" s="49">
        <v>214</v>
      </c>
      <c r="BC529" s="48">
        <v>122</v>
      </c>
      <c r="BD529" s="49">
        <v>11553</v>
      </c>
      <c r="BE529" s="48">
        <v>280</v>
      </c>
      <c r="BF529" s="49">
        <v>32547224</v>
      </c>
      <c r="BG529" s="49">
        <v>1113866</v>
      </c>
      <c r="BH529" s="86">
        <f>1%*518799</f>
        <v>5187.99</v>
      </c>
      <c r="BI529" s="50">
        <f>(S529-S522)/(F529-F522)</f>
        <v>0.85317460317460314</v>
      </c>
      <c r="BJ529" s="38">
        <f>SUM(E523:E529)*1000000/10718565</f>
        <v>21.458096303003249</v>
      </c>
      <c r="BK529" s="50">
        <f>(D529-D522)/(AS529+AT529-AS522-AT522)</f>
        <v>3.503319834467386E-2</v>
      </c>
      <c r="BL529" s="97">
        <f>(I529-I522)/(I529+L529+O529+R529-I522-L522-O522-R522)</f>
        <v>0.18939804772234273</v>
      </c>
      <c r="BM529" s="97">
        <f>(L529-L522)/(I529+L529+O529+R529-I522-L522-O522-R522)</f>
        <v>0.41314172089660162</v>
      </c>
      <c r="BN529" s="97">
        <f>(O529-O522)/(I529+L529+O529+R529-I522-L522-O522-R522)</f>
        <v>0.30581164135936373</v>
      </c>
      <c r="BO529" s="97">
        <f>(R529-R522)/(I529+L529+O529+R529-I522-L522-O522-R522)</f>
        <v>9.164859002169197E-2</v>
      </c>
      <c r="BP529" s="97">
        <f>AVERAGE(K523:K529)/AVERAGE(G523:G529)</f>
        <v>3.0211480362537764E-3</v>
      </c>
      <c r="BQ529" s="97">
        <f>AVERAGE(N523:N529)/AVERAGE(G523:G529)</f>
        <v>3.7980146741476047E-2</v>
      </c>
      <c r="BR529" s="97">
        <f>AVERAGE(Q523:Q529)/AVERAGE(G523:G529)</f>
        <v>0.46266724212343546</v>
      </c>
      <c r="BS529" s="97">
        <f>AVERAGE(T523:T529)/AVERAGE(G523:G529)</f>
        <v>0.49633146309883469</v>
      </c>
      <c r="BT529" s="97">
        <f>(J529-J522)/(J529+M529+P529+S529-S522-P522-M522-J522)</f>
        <v>0</v>
      </c>
      <c r="BU529" s="97">
        <f>(M529-M522)/(J529+M529+P529+S529-S522-P522-M522-J522)</f>
        <v>0</v>
      </c>
      <c r="BV529" s="97">
        <f>(P529-P522)/(J529+M529+P529+S529-S522-P522-M522-J522)</f>
        <v>0.14682539682539683</v>
      </c>
      <c r="BW529" s="97">
        <f>(S529-S522)/(J529+M529+P529+S529-S522-P522-M522-J522)</f>
        <v>0.85317460317460314</v>
      </c>
      <c r="BX529" s="48">
        <f>SUM(BB523:BB529)</f>
        <v>1840</v>
      </c>
      <c r="BY529" s="38">
        <f>F529-F522</f>
        <v>252</v>
      </c>
      <c r="BZ529" s="50">
        <f>BY529/BX522</f>
        <v>0.13793103448275862</v>
      </c>
    </row>
    <row r="530" spans="1:78" x14ac:dyDescent="0.3">
      <c r="A530" s="93">
        <v>44438</v>
      </c>
      <c r="B530" s="62">
        <v>2343</v>
      </c>
      <c r="C530" s="62">
        <v>24</v>
      </c>
      <c r="D530" s="62">
        <v>583658</v>
      </c>
      <c r="E530" s="62">
        <v>19</v>
      </c>
      <c r="F530" s="62">
        <v>13656</v>
      </c>
      <c r="G530" s="65">
        <v>338</v>
      </c>
      <c r="H530" s="99">
        <v>309</v>
      </c>
      <c r="I530" s="63">
        <v>69521</v>
      </c>
      <c r="J530" s="62">
        <v>3</v>
      </c>
      <c r="K530" s="64">
        <v>1</v>
      </c>
      <c r="L530" s="63">
        <v>221774</v>
      </c>
      <c r="M530" s="62">
        <v>96</v>
      </c>
      <c r="N530" s="64">
        <v>13</v>
      </c>
      <c r="O530" s="63">
        <v>212947</v>
      </c>
      <c r="P530" s="62">
        <v>2134</v>
      </c>
      <c r="Q530" s="64">
        <v>156</v>
      </c>
      <c r="R530" s="63">
        <v>74809</v>
      </c>
      <c r="S530" s="62">
        <v>11423</v>
      </c>
      <c r="T530" s="64">
        <v>168</v>
      </c>
      <c r="U530" s="63">
        <v>35943</v>
      </c>
      <c r="V530" s="62">
        <v>1</v>
      </c>
      <c r="W530" s="64">
        <v>1</v>
      </c>
      <c r="X530" s="63">
        <v>117921</v>
      </c>
      <c r="Y530" s="62">
        <v>75</v>
      </c>
      <c r="Z530" s="64">
        <v>7</v>
      </c>
      <c r="AA530" s="63">
        <v>106293</v>
      </c>
      <c r="AB530" s="62">
        <v>1442</v>
      </c>
      <c r="AC530" s="64">
        <v>99</v>
      </c>
      <c r="AD530" s="63">
        <v>35346</v>
      </c>
      <c r="AE530" s="62">
        <v>6303</v>
      </c>
      <c r="AF530" s="64">
        <v>93</v>
      </c>
      <c r="AG530" s="63">
        <v>33577</v>
      </c>
      <c r="AH530" s="62">
        <v>2</v>
      </c>
      <c r="AI530" s="64">
        <v>0</v>
      </c>
      <c r="AJ530" s="63">
        <v>103847</v>
      </c>
      <c r="AK530" s="62">
        <v>21</v>
      </c>
      <c r="AL530" s="64">
        <v>6</v>
      </c>
      <c r="AM530" s="63">
        <v>106640</v>
      </c>
      <c r="AN530" s="62">
        <v>692</v>
      </c>
      <c r="AO530" s="64">
        <v>57</v>
      </c>
      <c r="AP530" s="63">
        <v>39457</v>
      </c>
      <c r="AQ530" s="62">
        <v>5120</v>
      </c>
      <c r="AR530" s="64">
        <v>75</v>
      </c>
      <c r="AS530" s="62">
        <v>6196852</v>
      </c>
      <c r="AT530" s="62">
        <v>9214608</v>
      </c>
      <c r="AU530" s="62">
        <v>9</v>
      </c>
      <c r="AV530" s="62"/>
      <c r="AW530" s="62"/>
      <c r="AX530" s="62"/>
      <c r="AY530" s="62" t="str">
        <f>_xlfn.CONCAT(YEAR(A530),"-W",_xlfn.ISOWEEKNUM(A530))</f>
        <v>2021-W35</v>
      </c>
      <c r="AZ530" s="65">
        <f>WEEKDAY(A530,2)</f>
        <v>1</v>
      </c>
      <c r="BA530" s="65">
        <v>2962</v>
      </c>
      <c r="BB530" s="99">
        <v>239</v>
      </c>
      <c r="BC530" s="65">
        <v>192</v>
      </c>
      <c r="BD530" s="65">
        <v>11393</v>
      </c>
      <c r="BE530" s="65">
        <v>393</v>
      </c>
      <c r="BF530" s="99">
        <v>32575893</v>
      </c>
      <c r="BG530" s="99">
        <v>1114570</v>
      </c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125"/>
      <c r="BU530" s="125"/>
      <c r="BV530" s="125"/>
      <c r="BW530" s="125"/>
    </row>
    <row r="531" spans="1:78" x14ac:dyDescent="0.3">
      <c r="A531" s="37">
        <v>44439</v>
      </c>
      <c r="B531" s="38">
        <v>3628</v>
      </c>
      <c r="C531" s="38">
        <v>25</v>
      </c>
      <c r="D531" s="38">
        <v>587964</v>
      </c>
      <c r="E531" s="38">
        <v>22</v>
      </c>
      <c r="F531" s="38">
        <v>13691</v>
      </c>
      <c r="G531" s="48">
        <v>344</v>
      </c>
      <c r="H531" s="49">
        <v>319</v>
      </c>
      <c r="I531" s="39">
        <v>70356</v>
      </c>
      <c r="J531" s="40">
        <v>3</v>
      </c>
      <c r="K531" s="41">
        <v>1</v>
      </c>
      <c r="L531" s="42">
        <v>223458</v>
      </c>
      <c r="M531" s="43">
        <v>97</v>
      </c>
      <c r="N531" s="44">
        <v>13</v>
      </c>
      <c r="O531" s="45">
        <v>214340</v>
      </c>
      <c r="P531" s="46">
        <v>2139</v>
      </c>
      <c r="Q531" s="47">
        <v>160</v>
      </c>
      <c r="R531" s="42">
        <v>75203</v>
      </c>
      <c r="S531" s="43">
        <v>11452</v>
      </c>
      <c r="T531" s="44">
        <v>170</v>
      </c>
      <c r="U531" s="39">
        <v>36358</v>
      </c>
      <c r="V531" s="40">
        <v>1</v>
      </c>
      <c r="W531" s="41">
        <v>1</v>
      </c>
      <c r="X531" s="42">
        <v>118809</v>
      </c>
      <c r="Y531" s="43">
        <v>76</v>
      </c>
      <c r="Z531" s="44">
        <v>6</v>
      </c>
      <c r="AA531" s="45">
        <v>106965</v>
      </c>
      <c r="AB531" s="46">
        <v>1445</v>
      </c>
      <c r="AC531" s="47">
        <v>103</v>
      </c>
      <c r="AD531" s="42">
        <v>35535</v>
      </c>
      <c r="AE531" s="43">
        <v>6317</v>
      </c>
      <c r="AF531" s="44">
        <v>93</v>
      </c>
      <c r="AG531" s="39">
        <v>33997</v>
      </c>
      <c r="AH531" s="40">
        <v>2</v>
      </c>
      <c r="AI531" s="41">
        <v>0</v>
      </c>
      <c r="AJ531" s="42">
        <v>104643</v>
      </c>
      <c r="AK531" s="43">
        <v>21</v>
      </c>
      <c r="AL531" s="44">
        <v>7</v>
      </c>
      <c r="AM531" s="45">
        <v>107361</v>
      </c>
      <c r="AN531" s="46">
        <v>694</v>
      </c>
      <c r="AO531" s="47">
        <v>57</v>
      </c>
      <c r="AP531" s="42">
        <v>39662</v>
      </c>
      <c r="AQ531" s="43">
        <v>5135</v>
      </c>
      <c r="AR531" s="44">
        <v>77</v>
      </c>
      <c r="AS531" s="38">
        <v>6220739</v>
      </c>
      <c r="AT531" s="38">
        <v>9299398</v>
      </c>
      <c r="AU531" s="38">
        <v>3</v>
      </c>
      <c r="AY531" s="38" t="str">
        <f t="shared" ref="AY531" si="353">_xlfn.CONCAT(YEAR(A531),"-W",_xlfn.ISOWEEKNUM(A531))</f>
        <v>2021-W35</v>
      </c>
      <c r="AZ531" s="48">
        <f t="shared" ref="AZ531" si="354">WEEKDAY(A531,2)</f>
        <v>2</v>
      </c>
      <c r="BA531" s="48">
        <v>2971</v>
      </c>
      <c r="BB531" s="49">
        <v>267</v>
      </c>
      <c r="BC531" s="48">
        <v>308</v>
      </c>
      <c r="BD531" s="49">
        <v>31288</v>
      </c>
      <c r="BE531" s="48">
        <v>858</v>
      </c>
      <c r="BF531" s="49">
        <v>32733579</v>
      </c>
      <c r="BG531" s="49">
        <v>1118279</v>
      </c>
    </row>
    <row r="532" spans="1:78" x14ac:dyDescent="0.3">
      <c r="A532" s="116">
        <v>44440</v>
      </c>
      <c r="B532" s="117">
        <v>2871</v>
      </c>
      <c r="C532" s="117">
        <v>9</v>
      </c>
      <c r="D532" s="117">
        <v>590832</v>
      </c>
      <c r="E532" s="117">
        <v>47</v>
      </c>
      <c r="F532" s="117">
        <v>13743</v>
      </c>
      <c r="G532" s="118">
        <v>346</v>
      </c>
      <c r="H532" s="122">
        <v>319</v>
      </c>
      <c r="I532" s="119">
        <v>70885</v>
      </c>
      <c r="J532" s="120">
        <v>3</v>
      </c>
      <c r="K532" s="121">
        <v>1</v>
      </c>
      <c r="L532" s="119">
        <v>224562</v>
      </c>
      <c r="M532" s="120">
        <v>97</v>
      </c>
      <c r="N532" s="121">
        <v>12</v>
      </c>
      <c r="O532" s="119">
        <v>215306</v>
      </c>
      <c r="P532" s="120">
        <v>2153</v>
      </c>
      <c r="Q532" s="121">
        <v>156</v>
      </c>
      <c r="R532" s="119">
        <v>75471</v>
      </c>
      <c r="S532" s="120">
        <v>11490</v>
      </c>
      <c r="T532" s="121">
        <v>177</v>
      </c>
      <c r="U532" s="119">
        <v>36646</v>
      </c>
      <c r="V532" s="120">
        <v>1</v>
      </c>
      <c r="W532" s="121">
        <v>1</v>
      </c>
      <c r="X532" s="119">
        <v>119392</v>
      </c>
      <c r="Y532" s="120">
        <v>76</v>
      </c>
      <c r="Z532" s="121">
        <v>6</v>
      </c>
      <c r="AA532" s="119">
        <v>107407</v>
      </c>
      <c r="AB532" s="120">
        <v>1452</v>
      </c>
      <c r="AC532" s="121">
        <v>102</v>
      </c>
      <c r="AD532" s="119">
        <v>35655</v>
      </c>
      <c r="AE532" s="120">
        <v>6336</v>
      </c>
      <c r="AF532" s="121">
        <v>95</v>
      </c>
      <c r="AG532" s="119">
        <v>34238</v>
      </c>
      <c r="AH532" s="120">
        <v>2</v>
      </c>
      <c r="AI532" s="121">
        <v>0</v>
      </c>
      <c r="AJ532" s="119">
        <v>105163</v>
      </c>
      <c r="AK532" s="120">
        <v>21</v>
      </c>
      <c r="AL532" s="121">
        <v>6</v>
      </c>
      <c r="AM532" s="119">
        <v>107885</v>
      </c>
      <c r="AN532" s="120">
        <v>701</v>
      </c>
      <c r="AO532" s="121">
        <v>54</v>
      </c>
      <c r="AP532" s="119">
        <v>39810</v>
      </c>
      <c r="AQ532" s="120">
        <v>5154</v>
      </c>
      <c r="AR532" s="121">
        <v>82</v>
      </c>
      <c r="AS532" s="117">
        <v>6243487</v>
      </c>
      <c r="AT532" s="117">
        <v>9384869</v>
      </c>
      <c r="AU532" s="117">
        <v>10</v>
      </c>
      <c r="AV532" s="117"/>
      <c r="AW532" s="117"/>
      <c r="AX532" s="117"/>
      <c r="AY532" s="117" t="str">
        <f t="shared" ref="AY532" si="355">_xlfn.CONCAT(YEAR(A532),"-W",_xlfn.ISOWEEKNUM(A532))</f>
        <v>2021-W35</v>
      </c>
      <c r="AZ532" s="118">
        <f t="shared" ref="AZ532" si="356">WEEKDAY(A532,2)</f>
        <v>3</v>
      </c>
      <c r="BA532" s="118">
        <v>2980</v>
      </c>
      <c r="BB532" s="122">
        <v>232</v>
      </c>
      <c r="BC532" s="118">
        <v>222</v>
      </c>
      <c r="BD532" s="122">
        <v>31307</v>
      </c>
      <c r="BE532" s="118">
        <v>569</v>
      </c>
      <c r="BF532" s="122">
        <v>32908854</v>
      </c>
      <c r="BG532" s="122">
        <v>1121029</v>
      </c>
      <c r="BH532" s="118">
        <v>90381</v>
      </c>
      <c r="BI532" s="123"/>
      <c r="BJ532" s="117"/>
      <c r="BK532" s="123"/>
      <c r="BL532" s="124"/>
      <c r="BM532" s="124"/>
      <c r="BN532" s="118"/>
      <c r="BO532" s="118"/>
      <c r="BP532" s="124"/>
      <c r="BQ532" s="124"/>
      <c r="BR532" s="124"/>
      <c r="BS532" s="124"/>
      <c r="BT532" s="124"/>
      <c r="BU532" s="124"/>
      <c r="BV532" s="124"/>
      <c r="BW532" s="124"/>
      <c r="BX532" s="118"/>
      <c r="BY532" s="118"/>
    </row>
    <row r="533" spans="1:78" x14ac:dyDescent="0.3">
      <c r="A533" s="37">
        <v>44441</v>
      </c>
      <c r="B533" s="38">
        <v>2840</v>
      </c>
      <c r="C533" s="38">
        <v>10</v>
      </c>
      <c r="D533" s="38">
        <v>593668</v>
      </c>
      <c r="E533" s="38">
        <v>33</v>
      </c>
      <c r="F533" s="38">
        <v>13777</v>
      </c>
      <c r="G533" s="48">
        <v>362</v>
      </c>
      <c r="H533" s="49">
        <v>332</v>
      </c>
      <c r="I533" s="39">
        <v>71483</v>
      </c>
      <c r="J533" s="40">
        <v>3</v>
      </c>
      <c r="K533" s="41">
        <v>1</v>
      </c>
      <c r="L533" s="42">
        <v>225683</v>
      </c>
      <c r="M533" s="43">
        <v>97</v>
      </c>
      <c r="N533" s="44">
        <v>13</v>
      </c>
      <c r="O533" s="45">
        <v>216159</v>
      </c>
      <c r="P533" s="46">
        <v>2157</v>
      </c>
      <c r="Q533" s="47">
        <v>165</v>
      </c>
      <c r="R533" s="42">
        <v>75735</v>
      </c>
      <c r="S533" s="43">
        <v>11520</v>
      </c>
      <c r="T533" s="44">
        <v>183</v>
      </c>
      <c r="U533" s="39">
        <v>36947</v>
      </c>
      <c r="V533" s="40">
        <v>1</v>
      </c>
      <c r="W533" s="41">
        <v>1</v>
      </c>
      <c r="X533" s="42">
        <v>119966</v>
      </c>
      <c r="Y533" s="43">
        <v>76</v>
      </c>
      <c r="Z533" s="44">
        <v>8</v>
      </c>
      <c r="AA533" s="45">
        <v>107790</v>
      </c>
      <c r="AB533" s="46">
        <v>1454</v>
      </c>
      <c r="AC533" s="47">
        <v>110</v>
      </c>
      <c r="AD533" s="42">
        <v>35776</v>
      </c>
      <c r="AE533" s="43">
        <v>6346</v>
      </c>
      <c r="AF533" s="44">
        <v>100</v>
      </c>
      <c r="AG533" s="39">
        <v>34535</v>
      </c>
      <c r="AH533" s="40">
        <v>2</v>
      </c>
      <c r="AI533" s="41">
        <v>0</v>
      </c>
      <c r="AJ533" s="42">
        <v>105710</v>
      </c>
      <c r="AK533" s="43">
        <v>21</v>
      </c>
      <c r="AL533" s="44">
        <v>5</v>
      </c>
      <c r="AM533" s="45">
        <v>108355</v>
      </c>
      <c r="AN533" s="46">
        <v>703</v>
      </c>
      <c r="AO533" s="47">
        <v>55</v>
      </c>
      <c r="AP533" s="42">
        <v>39953</v>
      </c>
      <c r="AQ533" s="43">
        <v>5174</v>
      </c>
      <c r="AR533" s="44">
        <v>83</v>
      </c>
      <c r="AS533" s="38">
        <v>6265189</v>
      </c>
      <c r="AT533" s="38">
        <v>9466602</v>
      </c>
      <c r="AU533" s="38">
        <v>19</v>
      </c>
      <c r="AY533" s="38" t="str">
        <f t="shared" ref="AY533" si="357">_xlfn.CONCAT(YEAR(A533),"-W",_xlfn.ISOWEEKNUM(A533))</f>
        <v>2021-W35</v>
      </c>
      <c r="AZ533" s="48">
        <f t="shared" ref="AZ533" si="358">WEEKDAY(A533,2)</f>
        <v>4</v>
      </c>
      <c r="BA533" s="48">
        <v>2988</v>
      </c>
      <c r="BB533" s="49">
        <v>246</v>
      </c>
      <c r="BC533" s="48">
        <v>247</v>
      </c>
      <c r="BD533" s="49">
        <v>31190</v>
      </c>
      <c r="BE533" s="48">
        <v>567</v>
      </c>
      <c r="BF533" s="49">
        <v>32976310</v>
      </c>
      <c r="BG533" s="49">
        <v>1126233</v>
      </c>
    </row>
    <row r="534" spans="1:78" x14ac:dyDescent="0.3">
      <c r="A534" s="37">
        <v>44442</v>
      </c>
      <c r="B534" s="38">
        <v>2729</v>
      </c>
      <c r="C534" s="38">
        <v>13</v>
      </c>
      <c r="D534" s="38">
        <v>596383</v>
      </c>
      <c r="E534" s="38">
        <v>35</v>
      </c>
      <c r="F534" s="38">
        <v>13813</v>
      </c>
      <c r="G534" s="48">
        <v>364</v>
      </c>
      <c r="H534" s="49">
        <v>328</v>
      </c>
      <c r="I534" s="39">
        <v>72031</v>
      </c>
      <c r="J534" s="40">
        <v>3</v>
      </c>
      <c r="K534" s="41">
        <v>1</v>
      </c>
      <c r="L534" s="42">
        <v>226710</v>
      </c>
      <c r="M534" s="43">
        <v>98</v>
      </c>
      <c r="N534" s="44">
        <v>14</v>
      </c>
      <c r="O534" s="45">
        <v>217049</v>
      </c>
      <c r="P534" s="46">
        <v>2162</v>
      </c>
      <c r="Q534" s="47">
        <v>166</v>
      </c>
      <c r="R534" s="42">
        <v>75984</v>
      </c>
      <c r="S534" s="43">
        <v>11550</v>
      </c>
      <c r="T534" s="44">
        <v>183</v>
      </c>
      <c r="U534" s="39">
        <v>37219</v>
      </c>
      <c r="V534" s="40">
        <v>1</v>
      </c>
      <c r="W534" s="41">
        <v>1</v>
      </c>
      <c r="X534" s="42">
        <v>120490</v>
      </c>
      <c r="Y534" s="43">
        <v>77</v>
      </c>
      <c r="Z534" s="44">
        <v>8</v>
      </c>
      <c r="AA534" s="45">
        <v>108195</v>
      </c>
      <c r="AB534" s="46">
        <v>1458</v>
      </c>
      <c r="AC534" s="47">
        <v>108</v>
      </c>
      <c r="AD534" s="42">
        <v>35904</v>
      </c>
      <c r="AE534" s="43">
        <v>6359</v>
      </c>
      <c r="AF534" s="44">
        <v>104</v>
      </c>
      <c r="AG534" s="39">
        <v>34811</v>
      </c>
      <c r="AH534" s="40">
        <v>2</v>
      </c>
      <c r="AI534" s="41">
        <v>0</v>
      </c>
      <c r="AJ534" s="42">
        <v>106213</v>
      </c>
      <c r="AK534" s="43">
        <v>21</v>
      </c>
      <c r="AL534" s="44">
        <v>6</v>
      </c>
      <c r="AM534" s="45">
        <v>108840</v>
      </c>
      <c r="AN534" s="46">
        <v>704</v>
      </c>
      <c r="AO534" s="47">
        <v>58</v>
      </c>
      <c r="AP534" s="42">
        <v>40074</v>
      </c>
      <c r="AQ534" s="43">
        <v>5191</v>
      </c>
      <c r="AR534" s="44">
        <v>79</v>
      </c>
      <c r="AS534" s="38">
        <v>6280218</v>
      </c>
      <c r="AT534" s="38">
        <v>9560793</v>
      </c>
      <c r="AU534" s="38">
        <v>4</v>
      </c>
      <c r="AY534" s="38" t="str">
        <f t="shared" ref="AY534" si="359">_xlfn.CONCAT(YEAR(A534),"-W",_xlfn.ISOWEEKNUM(A534))</f>
        <v>2021-W35</v>
      </c>
      <c r="AZ534" s="48">
        <f t="shared" ref="AZ534" si="360">WEEKDAY(A534,2)</f>
        <v>5</v>
      </c>
      <c r="BA534" s="48">
        <v>2994</v>
      </c>
      <c r="BB534" s="49">
        <v>201</v>
      </c>
      <c r="BC534" s="48">
        <v>252</v>
      </c>
      <c r="BD534" s="49">
        <v>35737</v>
      </c>
      <c r="BE534" s="48">
        <v>536</v>
      </c>
      <c r="BF534" s="49">
        <v>33014235</v>
      </c>
      <c r="BG534" s="49">
        <v>1141518</v>
      </c>
    </row>
    <row r="535" spans="1:78" x14ac:dyDescent="0.3">
      <c r="A535" s="37">
        <v>44443</v>
      </c>
      <c r="B535" s="38">
        <v>2286</v>
      </c>
      <c r="C535" s="38">
        <v>13</v>
      </c>
      <c r="D535" s="38">
        <v>598667</v>
      </c>
      <c r="E535" s="38">
        <v>30</v>
      </c>
      <c r="F535" s="38">
        <v>13843</v>
      </c>
      <c r="G535" s="48">
        <v>381</v>
      </c>
      <c r="H535" s="49">
        <v>343</v>
      </c>
      <c r="I535" s="39">
        <v>72491</v>
      </c>
      <c r="J535" s="40">
        <v>3</v>
      </c>
      <c r="K535" s="41">
        <v>1</v>
      </c>
      <c r="L535" s="42">
        <v>227508</v>
      </c>
      <c r="M535" s="43">
        <v>98</v>
      </c>
      <c r="N535" s="44">
        <v>15</v>
      </c>
      <c r="O535" s="45">
        <v>217822</v>
      </c>
      <c r="P535" s="46">
        <v>2172</v>
      </c>
      <c r="Q535" s="47">
        <v>177</v>
      </c>
      <c r="R535" s="42">
        <v>76235</v>
      </c>
      <c r="S535" s="43">
        <v>11570</v>
      </c>
      <c r="T535" s="44">
        <v>188</v>
      </c>
      <c r="U535" s="39">
        <v>37442</v>
      </c>
      <c r="V535" s="40">
        <v>1</v>
      </c>
      <c r="W535" s="41">
        <v>1</v>
      </c>
      <c r="X535" s="42">
        <v>120893</v>
      </c>
      <c r="Y535" s="43">
        <v>77</v>
      </c>
      <c r="Z535" s="44">
        <v>8</v>
      </c>
      <c r="AA535" s="45">
        <v>108552</v>
      </c>
      <c r="AB535" s="46">
        <v>1461</v>
      </c>
      <c r="AC535" s="47">
        <v>119</v>
      </c>
      <c r="AD535" s="42">
        <v>36015</v>
      </c>
      <c r="AE535" s="43">
        <v>6370</v>
      </c>
      <c r="AF535" s="44">
        <v>103</v>
      </c>
      <c r="AG535" s="39">
        <v>35048</v>
      </c>
      <c r="AH535" s="40">
        <v>2</v>
      </c>
      <c r="AI535" s="41">
        <v>0</v>
      </c>
      <c r="AJ535" s="42">
        <v>106608</v>
      </c>
      <c r="AK535" s="43">
        <v>21</v>
      </c>
      <c r="AL535" s="44">
        <v>7</v>
      </c>
      <c r="AM535" s="45">
        <v>109256</v>
      </c>
      <c r="AN535" s="46">
        <v>711</v>
      </c>
      <c r="AO535" s="47">
        <v>58</v>
      </c>
      <c r="AP535" s="42">
        <v>40214</v>
      </c>
      <c r="AQ535" s="43">
        <v>5200</v>
      </c>
      <c r="AR535" s="44">
        <v>85</v>
      </c>
      <c r="AS535" s="38">
        <v>6295744</v>
      </c>
      <c r="AT535" s="38">
        <v>9638552</v>
      </c>
      <c r="AU535" s="38">
        <v>9</v>
      </c>
      <c r="AY535" s="38" t="str">
        <f t="shared" ref="AY535" si="361">_xlfn.CONCAT(YEAR(A535),"-W",_xlfn.ISOWEEKNUM(A535))</f>
        <v>2021-W35</v>
      </c>
      <c r="AZ535" s="48">
        <f t="shared" ref="AZ535" si="362">WEEKDAY(A535,2)</f>
        <v>6</v>
      </c>
      <c r="BA535" s="48">
        <v>2998</v>
      </c>
      <c r="BB535" s="49">
        <v>270</v>
      </c>
      <c r="BC535" s="48">
        <v>184</v>
      </c>
      <c r="BD535" s="49">
        <v>29131</v>
      </c>
      <c r="BE535" s="48">
        <v>576</v>
      </c>
      <c r="BF535" s="49">
        <v>33044003</v>
      </c>
      <c r="BG535" s="49">
        <v>1148894</v>
      </c>
    </row>
    <row r="536" spans="1:78" ht="12.5" thickBot="1" x14ac:dyDescent="0.35">
      <c r="A536" s="37">
        <v>44444</v>
      </c>
      <c r="B536" s="38">
        <v>1291</v>
      </c>
      <c r="C536" s="38">
        <v>22</v>
      </c>
      <c r="D536" s="38">
        <v>599951</v>
      </c>
      <c r="E536" s="38">
        <v>43</v>
      </c>
      <c r="F536" s="38">
        <v>13886</v>
      </c>
      <c r="G536" s="48">
        <v>381</v>
      </c>
      <c r="H536" s="49">
        <v>343</v>
      </c>
      <c r="I536" s="39">
        <v>72741</v>
      </c>
      <c r="J536" s="40">
        <v>3</v>
      </c>
      <c r="K536" s="41">
        <v>1</v>
      </c>
      <c r="L536" s="42">
        <v>227965</v>
      </c>
      <c r="M536" s="43">
        <v>99</v>
      </c>
      <c r="N536" s="44">
        <v>17</v>
      </c>
      <c r="O536" s="45">
        <v>218250</v>
      </c>
      <c r="P536" s="46">
        <v>2175</v>
      </c>
      <c r="Q536" s="47">
        <v>177</v>
      </c>
      <c r="R536" s="42">
        <v>76384</v>
      </c>
      <c r="S536" s="43">
        <v>11609</v>
      </c>
      <c r="T536" s="44">
        <v>186</v>
      </c>
      <c r="U536" s="39">
        <v>37570</v>
      </c>
      <c r="V536" s="40">
        <v>1</v>
      </c>
      <c r="W536" s="41">
        <v>1</v>
      </c>
      <c r="X536" s="42">
        <v>121112</v>
      </c>
      <c r="Y536" s="43">
        <v>77</v>
      </c>
      <c r="Z536" s="44">
        <v>10</v>
      </c>
      <c r="AA536" s="45">
        <v>108746</v>
      </c>
      <c r="AB536" s="46">
        <v>1464</v>
      </c>
      <c r="AC536" s="47">
        <v>117</v>
      </c>
      <c r="AD536" s="42">
        <v>36077</v>
      </c>
      <c r="AE536" s="43">
        <v>6388</v>
      </c>
      <c r="AF536" s="44">
        <v>104</v>
      </c>
      <c r="AG536" s="39">
        <v>35170</v>
      </c>
      <c r="AH536" s="40">
        <v>2</v>
      </c>
      <c r="AI536" s="41">
        <v>0</v>
      </c>
      <c r="AJ536" s="42">
        <v>106846</v>
      </c>
      <c r="AK536" s="43">
        <v>22</v>
      </c>
      <c r="AL536" s="44">
        <v>7</v>
      </c>
      <c r="AM536" s="45">
        <v>109490</v>
      </c>
      <c r="AN536" s="46">
        <v>711</v>
      </c>
      <c r="AO536" s="47">
        <v>60</v>
      </c>
      <c r="AP536" s="42">
        <v>40301</v>
      </c>
      <c r="AQ536" s="43">
        <v>5221</v>
      </c>
      <c r="AR536" s="44">
        <v>82</v>
      </c>
      <c r="AS536" s="38">
        <v>6303186</v>
      </c>
      <c r="AT536" s="38">
        <v>9684305</v>
      </c>
      <c r="AU536" s="38">
        <v>3</v>
      </c>
      <c r="AY536" s="38" t="str">
        <f t="shared" ref="AY536" si="363">_xlfn.CONCAT(YEAR(A536),"-W",_xlfn.ISOWEEKNUM(A536))</f>
        <v>2021-W35</v>
      </c>
      <c r="AZ536" s="48">
        <f t="shared" ref="AZ536" si="364">WEEKDAY(A536,2)</f>
        <v>7</v>
      </c>
      <c r="BA536" s="48">
        <v>3002</v>
      </c>
      <c r="BB536" s="49">
        <v>184</v>
      </c>
      <c r="BC536" s="48">
        <v>95</v>
      </c>
      <c r="BD536" s="49">
        <v>11280</v>
      </c>
      <c r="BE536" s="48">
        <v>235</v>
      </c>
      <c r="BF536" s="49">
        <v>33064375</v>
      </c>
      <c r="BG536" s="49">
        <v>1152552</v>
      </c>
      <c r="BH536" s="86">
        <f>527566*0.81%</f>
        <v>4273.2846000000009</v>
      </c>
      <c r="BI536" s="50">
        <f>(S536-S529)/(F536-F529)</f>
        <v>0.81599999999999995</v>
      </c>
      <c r="BJ536" s="38">
        <f>SUM(E530:E536)*1000000/10718565</f>
        <v>21.364800232120626</v>
      </c>
      <c r="BK536" s="50">
        <f>(D536-D529)/(AS536+AT536-AS529-AT529)</f>
        <v>2.9787431289589904E-2</v>
      </c>
      <c r="BL536" s="97">
        <f>(I536-I529)/(I536+L536+O536+R536-I529-L529-O529-R529)</f>
        <v>0.19762760989748268</v>
      </c>
      <c r="BM536" s="97">
        <f>(L536-L529)/(I536+L536+O536+R536-I529-L529-O529-R529)</f>
        <v>0.378723632655252</v>
      </c>
      <c r="BN536" s="97">
        <f>(O536-O529)/(I536+L536+O536+R536-I529-L529-O529-R529)</f>
        <v>0.32741130374107669</v>
      </c>
      <c r="BO536" s="97">
        <f>(R536-R529)/(I536+L536+O536+R536-I529-L529-O529-R529)</f>
        <v>9.6237453706188608E-2</v>
      </c>
      <c r="BP536" s="97">
        <f>AVERAGE(K530:K536)/AVERAGE(G530:G536)</f>
        <v>2.7821939586645467E-3</v>
      </c>
      <c r="BQ536" s="97">
        <f>AVERAGE(N530:N536)/AVERAGE(G530:G536)</f>
        <v>3.8553259141494434E-2</v>
      </c>
      <c r="BR536" s="97">
        <f>AVERAGE(Q530:Q536)/AVERAGE(G530:G536)</f>
        <v>0.45985691573926862</v>
      </c>
      <c r="BS536" s="97">
        <f>AVERAGE(T530:T536)/AVERAGE(G530:G536)</f>
        <v>0.49880763116057231</v>
      </c>
      <c r="BT536" s="97">
        <f>(J536-J529)/(J536+M536+P536+S536-S529-P529-M529-J529)</f>
        <v>0</v>
      </c>
      <c r="BU536" s="97">
        <f>(M536-M529)/(J536+M536+P536+S536-S529-P529-M529-J529)</f>
        <v>1.2E-2</v>
      </c>
      <c r="BV536" s="97">
        <f>(P536-P529)/(J536+M536+P536+S536-S529-P529-M529-J529)</f>
        <v>0.17199999999999999</v>
      </c>
      <c r="BW536" s="97">
        <f>(S536-S529)/(J536+M536+P536+S536-S529-P529-M529-J529)</f>
        <v>0.81599999999999995</v>
      </c>
      <c r="BX536" s="48">
        <f>SUM(BB530:BB536)</f>
        <v>1639</v>
      </c>
      <c r="BY536" s="38">
        <f>F536-F529</f>
        <v>250</v>
      </c>
      <c r="BZ536" s="50">
        <f>BY536/BX529</f>
        <v>0.1358695652173913</v>
      </c>
    </row>
    <row r="537" spans="1:78" x14ac:dyDescent="0.3">
      <c r="A537" s="93">
        <v>44445</v>
      </c>
      <c r="B537" s="62">
        <v>1765</v>
      </c>
      <c r="C537" s="62">
        <v>8</v>
      </c>
      <c r="D537" s="62">
        <v>601716</v>
      </c>
      <c r="E537" s="62">
        <v>47</v>
      </c>
      <c r="F537" s="62">
        <v>13933</v>
      </c>
      <c r="G537" s="65">
        <v>379</v>
      </c>
      <c r="H537" s="99">
        <v>343</v>
      </c>
      <c r="I537" s="63">
        <v>73083</v>
      </c>
      <c r="J537" s="62">
        <v>3</v>
      </c>
      <c r="K537" s="64">
        <v>1</v>
      </c>
      <c r="L537" s="63">
        <v>228604</v>
      </c>
      <c r="M537" s="62">
        <v>100</v>
      </c>
      <c r="N537" s="64">
        <v>17</v>
      </c>
      <c r="O537" s="63">
        <v>218856</v>
      </c>
      <c r="P537" s="62">
        <v>2182</v>
      </c>
      <c r="Q537" s="64">
        <v>173</v>
      </c>
      <c r="R537" s="63">
        <v>76561</v>
      </c>
      <c r="S537" s="62">
        <v>11648</v>
      </c>
      <c r="T537" s="64">
        <v>188</v>
      </c>
      <c r="U537" s="63">
        <v>37746</v>
      </c>
      <c r="V537" s="62">
        <v>1</v>
      </c>
      <c r="W537" s="64">
        <v>1</v>
      </c>
      <c r="X537" s="63">
        <v>121441</v>
      </c>
      <c r="Y537" s="62">
        <v>77</v>
      </c>
      <c r="Z537" s="64">
        <v>12</v>
      </c>
      <c r="AA537" s="63">
        <v>109022</v>
      </c>
      <c r="AB537" s="62">
        <v>1469</v>
      </c>
      <c r="AC537" s="64">
        <v>116</v>
      </c>
      <c r="AD537" s="63">
        <v>36159</v>
      </c>
      <c r="AE537" s="62">
        <v>6404</v>
      </c>
      <c r="AF537" s="64">
        <v>106</v>
      </c>
      <c r="AG537" s="63">
        <v>35336</v>
      </c>
      <c r="AH537" s="62">
        <v>2</v>
      </c>
      <c r="AI537" s="64">
        <v>0</v>
      </c>
      <c r="AJ537" s="63">
        <v>107156</v>
      </c>
      <c r="AK537" s="62">
        <v>23</v>
      </c>
      <c r="AL537" s="64">
        <v>5</v>
      </c>
      <c r="AM537" s="63">
        <v>109820</v>
      </c>
      <c r="AN537" s="62">
        <v>713</v>
      </c>
      <c r="AO537" s="64">
        <v>57</v>
      </c>
      <c r="AP537" s="63">
        <v>40396</v>
      </c>
      <c r="AQ537" s="62">
        <v>5244</v>
      </c>
      <c r="AR537" s="64">
        <v>82</v>
      </c>
      <c r="AS537" s="62">
        <v>6310402</v>
      </c>
      <c r="AT537" s="62">
        <v>9723452</v>
      </c>
      <c r="AU537" s="62">
        <v>7</v>
      </c>
      <c r="AV537" s="62"/>
      <c r="AW537" s="62"/>
      <c r="AX537" s="62"/>
      <c r="AY537" s="62" t="str">
        <f>_xlfn.CONCAT(YEAR(A537),"-W",_xlfn.ISOWEEKNUM(A537))</f>
        <v>2021-W36</v>
      </c>
      <c r="AZ537" s="65">
        <f>WEEKDAY(A537,2)</f>
        <v>1</v>
      </c>
      <c r="BA537" s="65">
        <v>3007</v>
      </c>
      <c r="BB537" s="99">
        <v>229</v>
      </c>
      <c r="BC537" s="65">
        <v>197</v>
      </c>
      <c r="BD537" s="65">
        <v>11009</v>
      </c>
      <c r="BE537" s="65">
        <v>253</v>
      </c>
      <c r="BF537" s="99">
        <v>33098652</v>
      </c>
      <c r="BG537" s="99">
        <v>1154257</v>
      </c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125"/>
      <c r="BU537" s="125"/>
      <c r="BV537" s="125"/>
      <c r="BW537" s="125"/>
    </row>
    <row r="538" spans="1:78" x14ac:dyDescent="0.3">
      <c r="A538" s="37">
        <v>44446</v>
      </c>
      <c r="B538" s="38">
        <v>2807</v>
      </c>
      <c r="C538" s="38">
        <v>18</v>
      </c>
      <c r="D538" s="38">
        <v>605158</v>
      </c>
      <c r="E538" s="38">
        <v>38</v>
      </c>
      <c r="F538" s="38">
        <v>13971</v>
      </c>
      <c r="G538" s="48">
        <v>388</v>
      </c>
      <c r="H538" s="49">
        <v>349</v>
      </c>
      <c r="I538" s="39">
        <v>73781</v>
      </c>
      <c r="J538" s="40">
        <v>3</v>
      </c>
      <c r="K538" s="41">
        <v>1</v>
      </c>
      <c r="L538" s="42">
        <v>229821</v>
      </c>
      <c r="M538" s="43">
        <v>100</v>
      </c>
      <c r="N538" s="44">
        <v>16</v>
      </c>
      <c r="O538" s="45">
        <v>220043</v>
      </c>
      <c r="P538" s="46">
        <v>2192</v>
      </c>
      <c r="Q538" s="47">
        <v>170</v>
      </c>
      <c r="R538" s="42">
        <v>76901</v>
      </c>
      <c r="S538" s="43">
        <v>11676</v>
      </c>
      <c r="T538" s="44">
        <v>201</v>
      </c>
      <c r="U538" s="39">
        <v>38136</v>
      </c>
      <c r="V538" s="40">
        <v>1</v>
      </c>
      <c r="W538" s="41">
        <v>1</v>
      </c>
      <c r="X538" s="42">
        <v>122057</v>
      </c>
      <c r="Y538" s="43">
        <v>77</v>
      </c>
      <c r="Z538" s="44">
        <v>11</v>
      </c>
      <c r="AA538" s="45">
        <v>109574</v>
      </c>
      <c r="AB538" s="46">
        <v>1474</v>
      </c>
      <c r="AC538" s="47">
        <v>116</v>
      </c>
      <c r="AD538" s="42">
        <v>36309</v>
      </c>
      <c r="AE538" s="43">
        <v>6412</v>
      </c>
      <c r="AF538" s="44">
        <v>109</v>
      </c>
      <c r="AG538" s="39">
        <v>35644</v>
      </c>
      <c r="AH538" s="40">
        <v>2</v>
      </c>
      <c r="AI538" s="41">
        <v>0</v>
      </c>
      <c r="AJ538" s="42">
        <v>107757</v>
      </c>
      <c r="AK538" s="43">
        <v>23</v>
      </c>
      <c r="AL538" s="44">
        <v>5</v>
      </c>
      <c r="AM538" s="45">
        <v>110455</v>
      </c>
      <c r="AN538" s="46">
        <v>718</v>
      </c>
      <c r="AO538" s="47">
        <v>54</v>
      </c>
      <c r="AP538" s="42">
        <v>40586</v>
      </c>
      <c r="AQ538" s="43">
        <v>5264</v>
      </c>
      <c r="AR538" s="44">
        <v>92</v>
      </c>
      <c r="AS538" s="38">
        <v>6332116</v>
      </c>
      <c r="AT538" s="38">
        <v>9811981</v>
      </c>
      <c r="AU538" s="38">
        <v>10</v>
      </c>
      <c r="AY538" s="38" t="str">
        <f t="shared" ref="AY538" si="365">_xlfn.CONCAT(YEAR(A538),"-W",_xlfn.ISOWEEKNUM(A538))</f>
        <v>2021-W36</v>
      </c>
      <c r="AZ538" s="48">
        <f t="shared" ref="AZ538" si="366">WEEKDAY(A538,2)</f>
        <v>2</v>
      </c>
      <c r="BA538" s="48">
        <v>3015</v>
      </c>
      <c r="BB538" s="49">
        <v>202</v>
      </c>
      <c r="BC538" s="48">
        <v>260</v>
      </c>
      <c r="BD538" s="49">
        <v>31750</v>
      </c>
      <c r="BE538" s="48">
        <v>756</v>
      </c>
      <c r="BF538" s="49">
        <v>33262364</v>
      </c>
      <c r="BG538" s="49">
        <v>1161063</v>
      </c>
    </row>
    <row r="539" spans="1:78" x14ac:dyDescent="0.3">
      <c r="A539" s="37">
        <v>44447</v>
      </c>
      <c r="B539" s="38">
        <v>2198</v>
      </c>
      <c r="C539" s="38">
        <v>16</v>
      </c>
      <c r="D539" s="38">
        <v>607356</v>
      </c>
      <c r="E539" s="38">
        <v>37</v>
      </c>
      <c r="F539" s="38">
        <v>14014</v>
      </c>
      <c r="G539" s="48">
        <v>390</v>
      </c>
      <c r="H539" s="49">
        <v>350</v>
      </c>
      <c r="I539" s="39">
        <v>74184</v>
      </c>
      <c r="J539" s="40">
        <v>3</v>
      </c>
      <c r="K539" s="41">
        <v>1</v>
      </c>
      <c r="L539" s="42">
        <v>230618</v>
      </c>
      <c r="M539" s="43">
        <v>100</v>
      </c>
      <c r="N539" s="44">
        <v>16</v>
      </c>
      <c r="O539" s="45">
        <v>220798</v>
      </c>
      <c r="P539" s="46">
        <v>2197</v>
      </c>
      <c r="Q539" s="47">
        <v>170</v>
      </c>
      <c r="R539" s="42">
        <v>77144</v>
      </c>
      <c r="S539" s="43">
        <v>11714</v>
      </c>
      <c r="T539" s="44">
        <v>203</v>
      </c>
      <c r="U539" s="39">
        <v>38354</v>
      </c>
      <c r="V539" s="40">
        <v>1</v>
      </c>
      <c r="W539" s="41">
        <v>1</v>
      </c>
      <c r="X539" s="42">
        <v>122442</v>
      </c>
      <c r="Y539" s="43">
        <v>77</v>
      </c>
      <c r="Z539" s="44">
        <v>11</v>
      </c>
      <c r="AA539" s="45">
        <v>109933</v>
      </c>
      <c r="AB539" s="46">
        <v>1478</v>
      </c>
      <c r="AC539" s="47">
        <v>115</v>
      </c>
      <c r="AD539" s="42">
        <v>36423</v>
      </c>
      <c r="AE539" s="43">
        <v>6434</v>
      </c>
      <c r="AF539" s="44">
        <v>108</v>
      </c>
      <c r="AG539" s="39">
        <v>35829</v>
      </c>
      <c r="AH539" s="40">
        <v>2</v>
      </c>
      <c r="AI539" s="41">
        <v>0</v>
      </c>
      <c r="AJ539" s="42">
        <v>108169</v>
      </c>
      <c r="AK539" s="43">
        <v>23</v>
      </c>
      <c r="AL539" s="44">
        <v>5</v>
      </c>
      <c r="AM539" s="45">
        <v>110851</v>
      </c>
      <c r="AN539" s="46">
        <v>719</v>
      </c>
      <c r="AO539" s="47">
        <v>55</v>
      </c>
      <c r="AP539" s="42">
        <v>40715</v>
      </c>
      <c r="AQ539" s="43">
        <v>5280</v>
      </c>
      <c r="AR539" s="44">
        <v>95</v>
      </c>
      <c r="AS539" s="38">
        <v>6349203</v>
      </c>
      <c r="AT539" s="38">
        <v>9893557</v>
      </c>
      <c r="AU539" s="38">
        <v>7</v>
      </c>
      <c r="AY539" s="38" t="str">
        <f t="shared" ref="AY539" si="367">_xlfn.CONCAT(YEAR(A539),"-W",_xlfn.ISOWEEKNUM(A539))</f>
        <v>2021-W36</v>
      </c>
      <c r="AZ539" s="48">
        <f t="shared" ref="AZ539" si="368">WEEKDAY(A539,2)</f>
        <v>3</v>
      </c>
      <c r="BA539" s="48">
        <v>3024</v>
      </c>
      <c r="BB539" s="49">
        <v>212</v>
      </c>
      <c r="BC539" s="48">
        <v>249</v>
      </c>
      <c r="BD539" s="49">
        <v>25909</v>
      </c>
      <c r="BE539" s="48">
        <v>445</v>
      </c>
      <c r="BF539" s="49">
        <v>33422665</v>
      </c>
      <c r="BG539" s="49">
        <v>1167412</v>
      </c>
      <c r="BH539" s="48">
        <v>94334</v>
      </c>
    </row>
    <row r="540" spans="1:78" x14ac:dyDescent="0.3">
      <c r="A540" s="37">
        <v>44448</v>
      </c>
      <c r="B540" s="38">
        <v>2170</v>
      </c>
      <c r="C540" s="38">
        <v>6</v>
      </c>
      <c r="D540" s="38">
        <v>609519</v>
      </c>
      <c r="E540" s="38">
        <v>43</v>
      </c>
      <c r="F540" s="38">
        <v>14060</v>
      </c>
      <c r="G540" s="48">
        <v>384</v>
      </c>
      <c r="H540" s="49">
        <v>343</v>
      </c>
      <c r="I540" s="39">
        <v>74665</v>
      </c>
      <c r="J540" s="40">
        <v>3</v>
      </c>
      <c r="K540" s="41">
        <v>1</v>
      </c>
      <c r="L540" s="42">
        <v>231359</v>
      </c>
      <c r="M540" s="43">
        <v>101</v>
      </c>
      <c r="N540" s="44">
        <v>15</v>
      </c>
      <c r="O540" s="45">
        <v>221500</v>
      </c>
      <c r="P540" s="46">
        <v>2203</v>
      </c>
      <c r="Q540" s="47">
        <v>171</v>
      </c>
      <c r="R540" s="42">
        <v>77383</v>
      </c>
      <c r="S540" s="43">
        <v>11753</v>
      </c>
      <c r="T540" s="44">
        <v>197</v>
      </c>
      <c r="U540" s="39">
        <v>38596</v>
      </c>
      <c r="V540" s="40">
        <v>1</v>
      </c>
      <c r="W540" s="41">
        <v>1</v>
      </c>
      <c r="X540" s="42">
        <v>122821</v>
      </c>
      <c r="Y540" s="43">
        <v>77</v>
      </c>
      <c r="Z540" s="44">
        <v>11</v>
      </c>
      <c r="AA540" s="45">
        <v>110266</v>
      </c>
      <c r="AB540" s="46">
        <v>1484</v>
      </c>
      <c r="AC540" s="47">
        <v>116</v>
      </c>
      <c r="AD540" s="42">
        <v>36551</v>
      </c>
      <c r="AE540" s="43">
        <v>6457</v>
      </c>
      <c r="AF540" s="44">
        <v>100</v>
      </c>
      <c r="AG540" s="39">
        <v>36068</v>
      </c>
      <c r="AH540" s="40">
        <v>2</v>
      </c>
      <c r="AI540" s="41">
        <v>0</v>
      </c>
      <c r="AJ540" s="42">
        <v>108531</v>
      </c>
      <c r="AK540" s="43">
        <v>24</v>
      </c>
      <c r="AL540" s="44">
        <v>4</v>
      </c>
      <c r="AM540" s="45">
        <v>111220</v>
      </c>
      <c r="AN540" s="46">
        <v>719</v>
      </c>
      <c r="AO540" s="47">
        <v>55</v>
      </c>
      <c r="AP540" s="42">
        <v>40826</v>
      </c>
      <c r="AQ540" s="43">
        <v>5296</v>
      </c>
      <c r="AR540" s="44">
        <v>97</v>
      </c>
      <c r="AS540" s="38">
        <v>6363141</v>
      </c>
      <c r="AT540" s="38">
        <v>9971494</v>
      </c>
      <c r="AU540" s="38">
        <v>5</v>
      </c>
      <c r="AY540" s="38" t="str">
        <f t="shared" ref="AY540:AY541" si="369">_xlfn.CONCAT(YEAR(A540),"-W",_xlfn.ISOWEEKNUM(A540))</f>
        <v>2021-W36</v>
      </c>
      <c r="AZ540" s="48">
        <f t="shared" ref="AZ540:AZ541" si="370">WEEKDAY(A540,2)</f>
        <v>4</v>
      </c>
      <c r="BA540" s="48">
        <v>3027</v>
      </c>
      <c r="BB540" s="49">
        <v>181</v>
      </c>
      <c r="BC540" s="48">
        <v>216</v>
      </c>
      <c r="BD540" s="49">
        <v>29565</v>
      </c>
      <c r="BE540" s="48">
        <v>438</v>
      </c>
      <c r="BF540" s="49">
        <v>33473894</v>
      </c>
      <c r="BG540" s="49">
        <v>1178221</v>
      </c>
    </row>
    <row r="541" spans="1:78" x14ac:dyDescent="0.3">
      <c r="A541" s="37">
        <v>44449</v>
      </c>
      <c r="B541" s="38">
        <v>2132</v>
      </c>
      <c r="C541" s="38">
        <v>18</v>
      </c>
      <c r="D541" s="38">
        <v>611648</v>
      </c>
      <c r="E541" s="38">
        <v>32</v>
      </c>
      <c r="F541" s="38">
        <v>14102</v>
      </c>
      <c r="G541" s="48">
        <v>378</v>
      </c>
      <c r="H541" s="49">
        <v>338</v>
      </c>
      <c r="I541" s="39">
        <v>75111</v>
      </c>
      <c r="J541" s="40">
        <v>3</v>
      </c>
      <c r="K541" s="41">
        <v>1</v>
      </c>
      <c r="L541" s="42">
        <v>232085</v>
      </c>
      <c r="M541" s="43">
        <v>101</v>
      </c>
      <c r="N541" s="44">
        <v>16</v>
      </c>
      <c r="O541" s="45">
        <v>222220</v>
      </c>
      <c r="P541" s="46">
        <v>2211</v>
      </c>
      <c r="Q541" s="47">
        <v>167</v>
      </c>
      <c r="R541" s="42">
        <v>77618</v>
      </c>
      <c r="S541" s="43">
        <v>11787</v>
      </c>
      <c r="T541" s="44">
        <v>194</v>
      </c>
      <c r="U541" s="39">
        <v>38833</v>
      </c>
      <c r="V541" s="40">
        <v>1</v>
      </c>
      <c r="W541" s="41">
        <v>1</v>
      </c>
      <c r="X541" s="42">
        <v>123180</v>
      </c>
      <c r="Y541" s="43">
        <v>77</v>
      </c>
      <c r="Z541" s="44">
        <v>12</v>
      </c>
      <c r="AA541" s="45">
        <v>110595</v>
      </c>
      <c r="AB541" s="46">
        <v>1489</v>
      </c>
      <c r="AC541" s="47">
        <v>115</v>
      </c>
      <c r="AD541" s="42">
        <v>36667</v>
      </c>
      <c r="AE541" s="43">
        <v>6472</v>
      </c>
      <c r="AF541" s="44">
        <v>99</v>
      </c>
      <c r="AG541" s="39">
        <v>36277</v>
      </c>
      <c r="AH541" s="40">
        <v>2</v>
      </c>
      <c r="AI541" s="41">
        <v>0</v>
      </c>
      <c r="AJ541" s="42">
        <v>108898</v>
      </c>
      <c r="AK541" s="43">
        <v>24</v>
      </c>
      <c r="AL541" s="44">
        <v>4</v>
      </c>
      <c r="AM541" s="45">
        <v>111611</v>
      </c>
      <c r="AN541" s="46">
        <v>722</v>
      </c>
      <c r="AO541" s="47">
        <v>52</v>
      </c>
      <c r="AP541" s="42">
        <v>40945</v>
      </c>
      <c r="AQ541" s="43">
        <v>5315</v>
      </c>
      <c r="AR541" s="44">
        <v>95</v>
      </c>
      <c r="AS541" s="38">
        <v>6376455</v>
      </c>
      <c r="AT541" s="38">
        <v>10059834</v>
      </c>
      <c r="AU541" s="38">
        <v>5</v>
      </c>
      <c r="AY541" s="38" t="str">
        <f t="shared" si="369"/>
        <v>2021-W36</v>
      </c>
      <c r="AZ541" s="48">
        <f t="shared" si="370"/>
        <v>5</v>
      </c>
      <c r="BA541" s="48">
        <v>3036</v>
      </c>
      <c r="BB541" s="49">
        <v>229</v>
      </c>
      <c r="BC541" s="48">
        <v>223</v>
      </c>
      <c r="BD541" s="49">
        <v>31440</v>
      </c>
      <c r="BE541" s="48">
        <v>422</v>
      </c>
      <c r="BF541" s="49">
        <v>33507208</v>
      </c>
      <c r="BG541" s="49">
        <v>1192476</v>
      </c>
    </row>
    <row r="542" spans="1:78" x14ac:dyDescent="0.3">
      <c r="A542" s="37">
        <v>44450</v>
      </c>
      <c r="B542" s="38">
        <v>2197</v>
      </c>
      <c r="C542" s="38">
        <v>15</v>
      </c>
      <c r="D542" s="38">
        <v>613838</v>
      </c>
      <c r="E542" s="38">
        <v>39</v>
      </c>
      <c r="F542" s="38">
        <v>14141</v>
      </c>
      <c r="G542" s="48">
        <v>375</v>
      </c>
      <c r="H542" s="49">
        <v>337</v>
      </c>
      <c r="I542" s="39">
        <v>75592</v>
      </c>
      <c r="J542" s="40">
        <v>3</v>
      </c>
      <c r="K542" s="41">
        <v>1</v>
      </c>
      <c r="L542" s="42">
        <v>232856</v>
      </c>
      <c r="M542" s="43">
        <v>101</v>
      </c>
      <c r="N542" s="44">
        <v>17</v>
      </c>
      <c r="O542" s="45">
        <v>222919</v>
      </c>
      <c r="P542" s="46">
        <v>2214</v>
      </c>
      <c r="Q542" s="47">
        <v>172</v>
      </c>
      <c r="R542" s="42">
        <v>77857</v>
      </c>
      <c r="S542" s="43">
        <v>11823</v>
      </c>
      <c r="T542" s="44">
        <v>185</v>
      </c>
      <c r="U542" s="39">
        <v>39086</v>
      </c>
      <c r="V542" s="40">
        <v>1</v>
      </c>
      <c r="W542" s="41">
        <v>1</v>
      </c>
      <c r="X542" s="42">
        <v>123545</v>
      </c>
      <c r="Y542" s="43">
        <v>77</v>
      </c>
      <c r="Z542" s="44">
        <v>12</v>
      </c>
      <c r="AA542" s="45">
        <v>110939</v>
      </c>
      <c r="AB542" s="46">
        <v>1491</v>
      </c>
      <c r="AC542" s="47">
        <v>124</v>
      </c>
      <c r="AD542" s="42">
        <v>36777</v>
      </c>
      <c r="AE542" s="43">
        <v>6487</v>
      </c>
      <c r="AF542" s="44">
        <v>97</v>
      </c>
      <c r="AG542" s="39">
        <v>36505</v>
      </c>
      <c r="AH542" s="40">
        <v>2</v>
      </c>
      <c r="AI542" s="41">
        <v>0</v>
      </c>
      <c r="AJ542" s="42">
        <v>109304</v>
      </c>
      <c r="AK542" s="43">
        <v>24</v>
      </c>
      <c r="AL542" s="44">
        <v>5</v>
      </c>
      <c r="AM542" s="45">
        <v>111966</v>
      </c>
      <c r="AN542" s="46">
        <v>723</v>
      </c>
      <c r="AO542" s="47">
        <v>48</v>
      </c>
      <c r="AP542" s="42">
        <v>41074</v>
      </c>
      <c r="AQ542" s="43">
        <v>5336</v>
      </c>
      <c r="AR542" s="44">
        <v>88</v>
      </c>
      <c r="AS542" s="38">
        <v>6389839</v>
      </c>
      <c r="AT542" s="38">
        <v>10146583</v>
      </c>
      <c r="AU542" s="38">
        <v>3</v>
      </c>
      <c r="AY542" s="38" t="str">
        <f t="shared" ref="AY542" si="371">_xlfn.CONCAT(YEAR(A542),"-W",_xlfn.ISOWEEKNUM(A542))</f>
        <v>2021-W36</v>
      </c>
      <c r="AZ542" s="48">
        <f t="shared" ref="AZ542" si="372">WEEKDAY(A542,2)</f>
        <v>6</v>
      </c>
      <c r="BA542" s="48">
        <v>3041</v>
      </c>
      <c r="BB542" s="49">
        <v>220</v>
      </c>
      <c r="BC542" s="48">
        <v>204</v>
      </c>
      <c r="BD542" s="49">
        <v>32846</v>
      </c>
      <c r="BE542" s="48">
        <v>497</v>
      </c>
      <c r="BF542" s="49">
        <v>33534265</v>
      </c>
      <c r="BG542" s="49">
        <v>1202874</v>
      </c>
    </row>
    <row r="543" spans="1:78" ht="12.5" thickBot="1" x14ac:dyDescent="0.35">
      <c r="A543" s="37">
        <v>44451</v>
      </c>
      <c r="B543" s="38">
        <v>1319</v>
      </c>
      <c r="C543" s="38">
        <v>17</v>
      </c>
      <c r="D543" s="38">
        <v>615157</v>
      </c>
      <c r="E543" s="38">
        <v>28</v>
      </c>
      <c r="F543" s="38">
        <v>14169</v>
      </c>
      <c r="G543" s="48">
        <v>378</v>
      </c>
      <c r="H543" s="49">
        <v>340</v>
      </c>
      <c r="I543" s="39">
        <v>75890</v>
      </c>
      <c r="J543" s="40">
        <v>3</v>
      </c>
      <c r="K543" s="41">
        <v>1</v>
      </c>
      <c r="L543" s="42">
        <v>233318</v>
      </c>
      <c r="M543" s="43">
        <v>102</v>
      </c>
      <c r="N543" s="44">
        <v>17</v>
      </c>
      <c r="O543" s="45">
        <v>223374</v>
      </c>
      <c r="P543" s="46">
        <v>2216</v>
      </c>
      <c r="Q543" s="47">
        <v>175</v>
      </c>
      <c r="R543" s="42">
        <v>77962</v>
      </c>
      <c r="S543" s="43">
        <v>11848</v>
      </c>
      <c r="T543" s="44">
        <v>185</v>
      </c>
      <c r="U543" s="39">
        <v>39238</v>
      </c>
      <c r="V543" s="40">
        <v>1</v>
      </c>
      <c r="W543" s="41">
        <v>1</v>
      </c>
      <c r="X543" s="42">
        <v>123758</v>
      </c>
      <c r="Y543" s="43">
        <v>78</v>
      </c>
      <c r="Z543" s="44">
        <v>13</v>
      </c>
      <c r="AA543" s="45">
        <v>111152</v>
      </c>
      <c r="AB543" s="46">
        <v>1492</v>
      </c>
      <c r="AC543" s="47">
        <v>126</v>
      </c>
      <c r="AD543" s="42">
        <v>36836</v>
      </c>
      <c r="AE543" s="43">
        <v>6499</v>
      </c>
      <c r="AF543" s="44">
        <v>98</v>
      </c>
      <c r="AG543" s="39">
        <v>36651</v>
      </c>
      <c r="AH543" s="40">
        <v>2</v>
      </c>
      <c r="AI543" s="41">
        <v>0</v>
      </c>
      <c r="AJ543" s="42">
        <v>109553</v>
      </c>
      <c r="AK543" s="43">
        <v>24</v>
      </c>
      <c r="AL543" s="44">
        <v>4</v>
      </c>
      <c r="AM543" s="45">
        <v>112208</v>
      </c>
      <c r="AN543" s="46">
        <v>724</v>
      </c>
      <c r="AO543" s="47">
        <v>49</v>
      </c>
      <c r="AP543" s="42">
        <v>41120</v>
      </c>
      <c r="AQ543" s="43">
        <v>5349</v>
      </c>
      <c r="AR543" s="44">
        <v>87</v>
      </c>
      <c r="AS543" s="38">
        <v>6397642</v>
      </c>
      <c r="AT543" s="38">
        <v>10244755</v>
      </c>
      <c r="AU543" s="38">
        <v>4</v>
      </c>
      <c r="AY543" s="38" t="str">
        <f t="shared" ref="AY543" si="373">_xlfn.CONCAT(YEAR(A543),"-W",_xlfn.ISOWEEKNUM(A543))</f>
        <v>2021-W36</v>
      </c>
      <c r="AZ543" s="48">
        <f t="shared" ref="AZ543" si="374">WEEKDAY(A543,2)</f>
        <v>7</v>
      </c>
      <c r="BA543" s="48">
        <v>3043</v>
      </c>
      <c r="BB543" s="49">
        <v>183</v>
      </c>
      <c r="BC543" s="48">
        <v>98</v>
      </c>
      <c r="BD543" s="49">
        <v>14761</v>
      </c>
      <c r="BE543" s="48">
        <v>249</v>
      </c>
      <c r="BF543" s="49">
        <v>33552692</v>
      </c>
      <c r="BG543" s="49">
        <v>1237164</v>
      </c>
      <c r="BH543" s="86">
        <f>1.37%*430734</f>
        <v>5901.0558000000001</v>
      </c>
      <c r="BI543" s="50">
        <f>(S543-S536)/(F543-F536)</f>
        <v>0.84452296819787986</v>
      </c>
      <c r="BJ543" s="38">
        <f>SUM(E537:E543)*1000000/10718565</f>
        <v>24.630162713012425</v>
      </c>
      <c r="BK543" s="50">
        <f>(D543-D536)/(AS543+AT543-AS536-AT536)</f>
        <v>2.3218599310435392E-2</v>
      </c>
      <c r="BL543" s="97">
        <f>(I543-I536)/(I543+L543+O543+R543-I536-L536-O536-R536)</f>
        <v>0.20711654827676926</v>
      </c>
      <c r="BM543" s="97">
        <f>(L543-L536)/(I543+L543+O543+R543-I536-L536-O536-R536)</f>
        <v>0.35207840042094185</v>
      </c>
      <c r="BN543" s="97">
        <f>(O543-O536)/(I543+L543+O543+R543-I536-L536-O536-R536)</f>
        <v>0.33701657458563539</v>
      </c>
      <c r="BO543" s="97">
        <f>(R543-R536)/(I543+L543+O543+R543-I536-L536-O536-R536)</f>
        <v>0.10378847671665352</v>
      </c>
      <c r="BP543" s="97">
        <f>AVERAGE(K537:K543)/AVERAGE(G537:G543)</f>
        <v>2.619760479041916E-3</v>
      </c>
      <c r="BQ543" s="97">
        <f>AVERAGE(N537:N543)/AVERAGE(G537:G543)</f>
        <v>4.2664670658682631E-2</v>
      </c>
      <c r="BR543" s="97">
        <f>AVERAGE(Q537:Q543)/AVERAGE(G537:G543)</f>
        <v>0.44835329341317365</v>
      </c>
      <c r="BS543" s="97">
        <f>AVERAGE(T537:T543)/AVERAGE(G537:G543)</f>
        <v>0.50636227544910173</v>
      </c>
      <c r="BT543" s="97">
        <f>(J543-J536)/(J543+M543+P543+S543-S536-P536-M536-J536)</f>
        <v>0</v>
      </c>
      <c r="BU543" s="97">
        <f>(M543-M536)/(J543+M543+P543+S543-S536-P536-M536-J536)</f>
        <v>1.0600706713780919E-2</v>
      </c>
      <c r="BV543" s="97">
        <f>(P543-P536)/(J543+M543+P543+S543-S536-P536-M536-J536)</f>
        <v>0.14487632508833923</v>
      </c>
      <c r="BW543" s="97">
        <f>(S543-S536)/(J543+M543+P543+S543-S536-P536-M536-J536)</f>
        <v>0.84452296819787986</v>
      </c>
      <c r="BX543" s="48">
        <f>SUM(BB537:BB543)</f>
        <v>1456</v>
      </c>
      <c r="BY543" s="38">
        <f>F543-F536</f>
        <v>283</v>
      </c>
      <c r="BZ543" s="50">
        <f>BY543/BX536</f>
        <v>0.17266625991458207</v>
      </c>
    </row>
    <row r="544" spans="1:78" x14ac:dyDescent="0.3">
      <c r="A544" s="93">
        <v>44452</v>
      </c>
      <c r="B544" s="62">
        <v>1608</v>
      </c>
      <c r="C544" s="62">
        <v>5</v>
      </c>
      <c r="D544" s="62">
        <v>616765</v>
      </c>
      <c r="E544" s="62">
        <v>51</v>
      </c>
      <c r="F544" s="62">
        <v>14223</v>
      </c>
      <c r="G544" s="65">
        <v>379</v>
      </c>
      <c r="H544" s="99">
        <v>342</v>
      </c>
      <c r="I544" s="63">
        <v>76277</v>
      </c>
      <c r="J544" s="62">
        <v>3</v>
      </c>
      <c r="K544" s="64">
        <v>1</v>
      </c>
      <c r="L544" s="63">
        <v>233873</v>
      </c>
      <c r="M544" s="62">
        <v>102</v>
      </c>
      <c r="N544" s="64">
        <v>16</v>
      </c>
      <c r="O544" s="63">
        <v>223891</v>
      </c>
      <c r="P544" s="62">
        <v>2226</v>
      </c>
      <c r="Q544" s="64">
        <v>174</v>
      </c>
      <c r="R544" s="63">
        <v>78111</v>
      </c>
      <c r="S544" s="62">
        <v>11892</v>
      </c>
      <c r="T544" s="64">
        <v>188</v>
      </c>
      <c r="U544" s="63">
        <v>39445</v>
      </c>
      <c r="V544" s="62">
        <v>1</v>
      </c>
      <c r="W544" s="64">
        <v>1</v>
      </c>
      <c r="X544" s="63">
        <v>124056</v>
      </c>
      <c r="Y544" s="62">
        <v>78</v>
      </c>
      <c r="Z544" s="64">
        <v>13</v>
      </c>
      <c r="AA544" s="63">
        <v>111417</v>
      </c>
      <c r="AB544" s="62">
        <v>1498</v>
      </c>
      <c r="AC544" s="64">
        <v>125</v>
      </c>
      <c r="AD544" s="63">
        <v>36911</v>
      </c>
      <c r="AE544" s="62">
        <v>6516</v>
      </c>
      <c r="AF544" s="64">
        <v>102</v>
      </c>
      <c r="AG544" s="63">
        <v>36831</v>
      </c>
      <c r="AH544" s="62">
        <v>2</v>
      </c>
      <c r="AI544" s="64">
        <v>0</v>
      </c>
      <c r="AJ544" s="63">
        <v>109810</v>
      </c>
      <c r="AK544" s="62">
        <v>24</v>
      </c>
      <c r="AL544" s="64">
        <v>3</v>
      </c>
      <c r="AM544" s="63">
        <v>112460</v>
      </c>
      <c r="AN544" s="62">
        <v>728</v>
      </c>
      <c r="AO544" s="64">
        <v>49</v>
      </c>
      <c r="AP544" s="63">
        <v>41194</v>
      </c>
      <c r="AQ544" s="62">
        <v>5376</v>
      </c>
      <c r="AR544" s="64">
        <v>86</v>
      </c>
      <c r="AS544" s="62">
        <v>6403105</v>
      </c>
      <c r="AT544" s="62">
        <v>10317461</v>
      </c>
      <c r="AU544" s="62">
        <v>3</v>
      </c>
      <c r="AV544" s="62"/>
      <c r="AW544" s="62"/>
      <c r="AX544" s="62"/>
      <c r="AY544" s="62" t="str">
        <f>_xlfn.CONCAT(YEAR(A544),"-W",_xlfn.ISOWEEKNUM(A544))</f>
        <v>2021-W37</v>
      </c>
      <c r="AZ544" s="65">
        <f>WEEKDAY(A544,2)</f>
        <v>1</v>
      </c>
      <c r="BA544" s="65">
        <v>3046</v>
      </c>
      <c r="BB544" s="99">
        <v>205</v>
      </c>
      <c r="BC544" s="65">
        <v>176</v>
      </c>
      <c r="BD544" s="65">
        <v>18765</v>
      </c>
      <c r="BE544" s="65">
        <v>259</v>
      </c>
      <c r="BF544" s="99">
        <v>33578726</v>
      </c>
      <c r="BG544" s="99">
        <v>1251268</v>
      </c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125"/>
      <c r="BU544" s="125"/>
      <c r="BV544" s="125"/>
      <c r="BW544" s="125"/>
    </row>
    <row r="545" spans="1:79" x14ac:dyDescent="0.3">
      <c r="A545" s="37">
        <v>44453</v>
      </c>
      <c r="B545" s="38">
        <v>2919</v>
      </c>
      <c r="C545" s="38">
        <v>10</v>
      </c>
      <c r="D545" s="38">
        <v>620355</v>
      </c>
      <c r="E545" s="38">
        <v>31</v>
      </c>
      <c r="F545" s="38">
        <v>14268</v>
      </c>
      <c r="G545" s="48">
        <v>369</v>
      </c>
      <c r="H545" s="49">
        <v>332</v>
      </c>
      <c r="I545" s="39">
        <v>77082</v>
      </c>
      <c r="J545" s="40">
        <v>3</v>
      </c>
      <c r="K545" s="41">
        <v>1</v>
      </c>
      <c r="L545" s="42">
        <v>235131</v>
      </c>
      <c r="M545" s="43">
        <v>103</v>
      </c>
      <c r="N545" s="44">
        <v>16</v>
      </c>
      <c r="O545" s="45">
        <v>225105</v>
      </c>
      <c r="P545" s="46">
        <v>2235</v>
      </c>
      <c r="Q545" s="47">
        <v>170</v>
      </c>
      <c r="R545" s="42">
        <v>78422</v>
      </c>
      <c r="S545" s="43">
        <v>11927</v>
      </c>
      <c r="T545" s="44">
        <v>182</v>
      </c>
      <c r="U545" s="39">
        <v>39882</v>
      </c>
      <c r="V545" s="40">
        <v>1</v>
      </c>
      <c r="W545" s="41">
        <v>1</v>
      </c>
      <c r="X545" s="42">
        <v>124713</v>
      </c>
      <c r="Y545" s="43">
        <v>79</v>
      </c>
      <c r="Z545" s="44">
        <v>13</v>
      </c>
      <c r="AA545" s="45">
        <v>111984</v>
      </c>
      <c r="AB545" s="46">
        <v>1504</v>
      </c>
      <c r="AC545" s="47">
        <v>120</v>
      </c>
      <c r="AD545" s="42">
        <v>37056</v>
      </c>
      <c r="AE545" s="43">
        <v>6532</v>
      </c>
      <c r="AF545" s="44">
        <v>102</v>
      </c>
      <c r="AG545" s="39">
        <v>37199</v>
      </c>
      <c r="AH545" s="40">
        <v>2</v>
      </c>
      <c r="AI545" s="41">
        <v>0</v>
      </c>
      <c r="AJ545" s="42">
        <v>110411</v>
      </c>
      <c r="AK545" s="43">
        <v>24</v>
      </c>
      <c r="AL545" s="44">
        <v>3</v>
      </c>
      <c r="AM545" s="45">
        <v>113107</v>
      </c>
      <c r="AN545" s="46">
        <v>731</v>
      </c>
      <c r="AO545" s="47">
        <v>50</v>
      </c>
      <c r="AP545" s="42">
        <v>41360</v>
      </c>
      <c r="AQ545" s="43">
        <v>5395</v>
      </c>
      <c r="AR545" s="44">
        <v>80</v>
      </c>
      <c r="AS545" s="38">
        <v>6420933</v>
      </c>
      <c r="AT545" s="38">
        <v>10647671</v>
      </c>
      <c r="AU545" s="38">
        <v>11</v>
      </c>
      <c r="AY545" s="38" t="str">
        <f t="shared" ref="AY545" si="375">_xlfn.CONCAT(YEAR(A545),"-W",_xlfn.ISOWEEKNUM(A545))</f>
        <v>2021-W37</v>
      </c>
      <c r="AZ545" s="48">
        <f t="shared" ref="AZ545" si="376">WEEKDAY(A545,2)</f>
        <v>2</v>
      </c>
      <c r="BA545" s="48">
        <v>3061</v>
      </c>
      <c r="BB545" s="49">
        <v>224</v>
      </c>
      <c r="BC545" s="48">
        <v>229</v>
      </c>
      <c r="BD545" s="49">
        <v>15184</v>
      </c>
      <c r="BE545" s="48">
        <v>474</v>
      </c>
      <c r="BF545" s="49">
        <v>33656566</v>
      </c>
      <c r="BG545" s="49">
        <v>1362307</v>
      </c>
    </row>
    <row r="546" spans="1:79" x14ac:dyDescent="0.3">
      <c r="A546" s="37">
        <v>44454</v>
      </c>
      <c r="B546" s="38">
        <v>2422</v>
      </c>
      <c r="C546" s="38">
        <v>6</v>
      </c>
      <c r="D546" s="38">
        <v>622761</v>
      </c>
      <c r="E546" s="38">
        <v>37</v>
      </c>
      <c r="F546" s="38">
        <v>14311</v>
      </c>
      <c r="G546" s="48">
        <v>364</v>
      </c>
      <c r="H546" s="49">
        <v>330</v>
      </c>
      <c r="I546" s="39">
        <v>77649</v>
      </c>
      <c r="J546" s="40">
        <v>3</v>
      </c>
      <c r="K546" s="41">
        <v>1</v>
      </c>
      <c r="L546" s="42">
        <v>235934</v>
      </c>
      <c r="M546" s="43">
        <v>103</v>
      </c>
      <c r="N546" s="44">
        <v>16</v>
      </c>
      <c r="O546" s="45">
        <v>225880</v>
      </c>
      <c r="P546" s="46">
        <v>2243</v>
      </c>
      <c r="Q546" s="47">
        <v>168</v>
      </c>
      <c r="R546" s="42">
        <v>78683</v>
      </c>
      <c r="S546" s="43">
        <v>11962</v>
      </c>
      <c r="T546" s="44">
        <v>179</v>
      </c>
      <c r="U546" s="39">
        <v>40183</v>
      </c>
      <c r="V546" s="40">
        <v>1</v>
      </c>
      <c r="W546" s="41">
        <v>1</v>
      </c>
      <c r="X546" s="42">
        <v>125144</v>
      </c>
      <c r="Y546" s="43">
        <v>79</v>
      </c>
      <c r="Z546" s="44">
        <v>13</v>
      </c>
      <c r="AA546" s="45">
        <v>112344</v>
      </c>
      <c r="AB546" s="46">
        <v>1506</v>
      </c>
      <c r="AC546" s="47">
        <v>124</v>
      </c>
      <c r="AD546" s="42">
        <v>37181</v>
      </c>
      <c r="AE546" s="43">
        <v>6546</v>
      </c>
      <c r="AF546" s="44">
        <v>99</v>
      </c>
      <c r="AG546" s="39">
        <v>37465</v>
      </c>
      <c r="AH546" s="40">
        <v>2</v>
      </c>
      <c r="AI546" s="41">
        <v>0</v>
      </c>
      <c r="AJ546" s="42">
        <v>110783</v>
      </c>
      <c r="AK546" s="43">
        <v>24</v>
      </c>
      <c r="AL546" s="44">
        <v>3</v>
      </c>
      <c r="AM546" s="45">
        <v>113522</v>
      </c>
      <c r="AN546" s="46">
        <v>737</v>
      </c>
      <c r="AO546" s="47">
        <v>44</v>
      </c>
      <c r="AP546" s="42">
        <v>41496</v>
      </c>
      <c r="AQ546" s="43">
        <v>5416</v>
      </c>
      <c r="AR546" s="44">
        <v>80</v>
      </c>
      <c r="AS546" s="38">
        <v>6435435</v>
      </c>
      <c r="AT546" s="38">
        <v>10815999</v>
      </c>
      <c r="AU546" s="38">
        <v>9</v>
      </c>
      <c r="AY546" s="38" t="str">
        <f t="shared" ref="AY546" si="377">_xlfn.CONCAT(YEAR(A546),"-W",_xlfn.ISOWEEKNUM(A546))</f>
        <v>2021-W37</v>
      </c>
      <c r="AZ546" s="48">
        <f t="shared" ref="AZ546" si="378">WEEKDAY(A546,2)</f>
        <v>3</v>
      </c>
      <c r="BA546" s="48">
        <v>3069</v>
      </c>
      <c r="BB546" s="49">
        <v>206</v>
      </c>
      <c r="BC546" s="48">
        <v>178</v>
      </c>
      <c r="BD546" s="49">
        <v>11976</v>
      </c>
      <c r="BE546" s="48">
        <v>262</v>
      </c>
      <c r="BF546" s="49">
        <v>33694851</v>
      </c>
      <c r="BG546" s="49">
        <v>1405286</v>
      </c>
      <c r="BH546" s="48">
        <v>97796</v>
      </c>
    </row>
    <row r="547" spans="1:79" x14ac:dyDescent="0.3">
      <c r="A547" s="37">
        <v>44455</v>
      </c>
      <c r="B547" s="38">
        <v>2322</v>
      </c>
      <c r="C547" s="38">
        <v>11</v>
      </c>
      <c r="D547" s="38">
        <v>625083</v>
      </c>
      <c r="E547" s="38">
        <v>42</v>
      </c>
      <c r="F547" s="38">
        <v>14354</v>
      </c>
      <c r="G547" s="48">
        <v>359</v>
      </c>
      <c r="H547" s="49">
        <v>329</v>
      </c>
      <c r="I547" s="39">
        <v>78216</v>
      </c>
      <c r="J547" s="40">
        <v>3</v>
      </c>
      <c r="K547" s="41">
        <v>1</v>
      </c>
      <c r="L547" s="42">
        <v>236671</v>
      </c>
      <c r="M547" s="43">
        <v>104</v>
      </c>
      <c r="N547" s="44">
        <v>15</v>
      </c>
      <c r="O547" s="45">
        <v>226653</v>
      </c>
      <c r="P547" s="46">
        <v>2250</v>
      </c>
      <c r="Q547" s="47">
        <v>166</v>
      </c>
      <c r="R547" s="42">
        <v>78933</v>
      </c>
      <c r="S547" s="43">
        <v>11997</v>
      </c>
      <c r="T547" s="44">
        <v>177</v>
      </c>
      <c r="U547" s="39">
        <v>40487</v>
      </c>
      <c r="V547" s="40">
        <v>1</v>
      </c>
      <c r="W547" s="41">
        <v>1</v>
      </c>
      <c r="X547" s="42">
        <v>125525</v>
      </c>
      <c r="Y547" s="43">
        <v>80</v>
      </c>
      <c r="Z547" s="44">
        <v>12</v>
      </c>
      <c r="AA547" s="45">
        <v>112687</v>
      </c>
      <c r="AB547" s="46">
        <v>1509</v>
      </c>
      <c r="AC547" s="47">
        <v>127</v>
      </c>
      <c r="AD547" s="42">
        <v>37296</v>
      </c>
      <c r="AE547" s="43">
        <v>6567</v>
      </c>
      <c r="AF547" s="44">
        <v>97</v>
      </c>
      <c r="AG547" s="39">
        <v>37728</v>
      </c>
      <c r="AH547" s="40">
        <v>2</v>
      </c>
      <c r="AI547" s="41">
        <v>0</v>
      </c>
      <c r="AJ547" s="42">
        <v>111139</v>
      </c>
      <c r="AK547" s="43">
        <v>24</v>
      </c>
      <c r="AL547" s="44">
        <v>3</v>
      </c>
      <c r="AM547" s="45">
        <v>113952</v>
      </c>
      <c r="AN547" s="46">
        <v>741</v>
      </c>
      <c r="AO547" s="47">
        <v>39</v>
      </c>
      <c r="AP547" s="42">
        <v>41631</v>
      </c>
      <c r="AQ547" s="43">
        <v>5430</v>
      </c>
      <c r="AR547" s="44">
        <v>80</v>
      </c>
      <c r="AS547" s="38">
        <v>6449820</v>
      </c>
      <c r="AT547" s="38">
        <v>10956909</v>
      </c>
      <c r="AU547" s="38">
        <v>7</v>
      </c>
      <c r="AY547" s="38" t="str">
        <f t="shared" ref="AY547" si="379">_xlfn.CONCAT(YEAR(A547),"-W",_xlfn.ISOWEEKNUM(A547))</f>
        <v>2021-W37</v>
      </c>
      <c r="AZ547" s="48">
        <f t="shared" ref="AZ547" si="380">WEEKDAY(A547,2)</f>
        <v>4</v>
      </c>
      <c r="BA547" s="48">
        <v>3077</v>
      </c>
      <c r="BB547" s="49">
        <v>186</v>
      </c>
      <c r="BC547" s="48">
        <v>190</v>
      </c>
      <c r="BD547" s="49">
        <v>12639</v>
      </c>
      <c r="BE547" s="48">
        <v>302</v>
      </c>
      <c r="BF547" s="49">
        <v>33703897</v>
      </c>
      <c r="BG547" s="49">
        <v>1434955</v>
      </c>
    </row>
    <row r="548" spans="1:79" x14ac:dyDescent="0.3">
      <c r="A548" s="37">
        <v>44456</v>
      </c>
      <c r="B548" s="38">
        <v>2255</v>
      </c>
      <c r="C548" s="38">
        <v>9</v>
      </c>
      <c r="D548" s="38">
        <v>627314</v>
      </c>
      <c r="E548" s="38">
        <v>39</v>
      </c>
      <c r="F548" s="38">
        <v>14394</v>
      </c>
      <c r="G548" s="48">
        <v>352</v>
      </c>
      <c r="H548" s="49">
        <v>322</v>
      </c>
      <c r="I548" s="39">
        <v>78776</v>
      </c>
      <c r="J548" s="40">
        <v>3</v>
      </c>
      <c r="K548" s="41">
        <v>1</v>
      </c>
      <c r="L548" s="42">
        <v>237387</v>
      </c>
      <c r="M548" s="43">
        <v>104</v>
      </c>
      <c r="N548" s="44">
        <v>16</v>
      </c>
      <c r="O548" s="45">
        <v>227364</v>
      </c>
      <c r="P548" s="46">
        <v>2258</v>
      </c>
      <c r="Q548" s="47">
        <v>164</v>
      </c>
      <c r="R548" s="42">
        <v>79177</v>
      </c>
      <c r="S548" s="43">
        <v>12029</v>
      </c>
      <c r="T548" s="44">
        <v>171</v>
      </c>
      <c r="U548" s="39">
        <v>40770</v>
      </c>
      <c r="V548" s="40">
        <v>1</v>
      </c>
      <c r="W548" s="41">
        <v>1</v>
      </c>
      <c r="X548" s="42">
        <v>125877</v>
      </c>
      <c r="Y548" s="43">
        <v>80</v>
      </c>
      <c r="Z548" s="44">
        <v>13</v>
      </c>
      <c r="AA548" s="45">
        <v>113012</v>
      </c>
      <c r="AB548" s="46">
        <v>1517</v>
      </c>
      <c r="AC548" s="47">
        <v>121</v>
      </c>
      <c r="AD548" s="42">
        <v>37408</v>
      </c>
      <c r="AE548" s="43">
        <v>6585</v>
      </c>
      <c r="AF548" s="44">
        <v>93</v>
      </c>
      <c r="AG548" s="39">
        <v>38005</v>
      </c>
      <c r="AH548" s="40">
        <v>2</v>
      </c>
      <c r="AI548" s="41">
        <v>0</v>
      </c>
      <c r="AJ548" s="42">
        <v>111503</v>
      </c>
      <c r="AK548" s="43">
        <v>24</v>
      </c>
      <c r="AL548" s="44">
        <v>3</v>
      </c>
      <c r="AM548" s="45">
        <v>114338</v>
      </c>
      <c r="AN548" s="46">
        <v>741</v>
      </c>
      <c r="AO548" s="47">
        <v>43</v>
      </c>
      <c r="AP548" s="42">
        <v>41763</v>
      </c>
      <c r="AQ548" s="43">
        <v>5444</v>
      </c>
      <c r="AR548" s="44">
        <v>78</v>
      </c>
      <c r="AS548" s="38">
        <v>6463724</v>
      </c>
      <c r="AT548" s="38">
        <v>11148571</v>
      </c>
      <c r="AU548" s="38">
        <v>2</v>
      </c>
      <c r="AY548" s="38" t="str">
        <f t="shared" ref="AY548" si="381">_xlfn.CONCAT(YEAR(A548),"-W",_xlfn.ISOWEEKNUM(A548))</f>
        <v>2021-W37</v>
      </c>
      <c r="AZ548" s="48">
        <f t="shared" ref="AZ548" si="382">WEEKDAY(A548,2)</f>
        <v>5</v>
      </c>
      <c r="BA548" s="48">
        <v>3080</v>
      </c>
      <c r="BB548" s="49">
        <v>193</v>
      </c>
      <c r="BC548" s="48">
        <v>218</v>
      </c>
      <c r="BD548" s="49">
        <v>15661</v>
      </c>
      <c r="BE548" s="48">
        <v>298</v>
      </c>
      <c r="BF548" s="49">
        <v>33709379</v>
      </c>
      <c r="BG548" s="49">
        <v>1478499</v>
      </c>
    </row>
    <row r="549" spans="1:79" x14ac:dyDescent="0.3">
      <c r="A549" s="37">
        <v>44457</v>
      </c>
      <c r="B549" s="38">
        <v>2190</v>
      </c>
      <c r="C549" s="38">
        <v>18</v>
      </c>
      <c r="D549" s="38">
        <v>629498</v>
      </c>
      <c r="E549" s="38">
        <v>37</v>
      </c>
      <c r="F549" s="38">
        <v>14433</v>
      </c>
      <c r="G549" s="48">
        <v>348</v>
      </c>
      <c r="H549" s="49">
        <v>320</v>
      </c>
      <c r="I549" s="39">
        <v>79362</v>
      </c>
      <c r="J549" s="40">
        <v>3</v>
      </c>
      <c r="K549" s="41">
        <v>1</v>
      </c>
      <c r="L549" s="42">
        <v>238057</v>
      </c>
      <c r="M549" s="43">
        <v>104</v>
      </c>
      <c r="N549" s="44">
        <v>15</v>
      </c>
      <c r="O549" s="45">
        <v>228069</v>
      </c>
      <c r="P549" s="46">
        <v>2264</v>
      </c>
      <c r="Q549" s="47">
        <v>165</v>
      </c>
      <c r="R549" s="42">
        <v>79405</v>
      </c>
      <c r="S549" s="43">
        <v>12062</v>
      </c>
      <c r="T549" s="44">
        <v>167</v>
      </c>
      <c r="U549" s="39">
        <v>41100</v>
      </c>
      <c r="V549" s="40">
        <v>1</v>
      </c>
      <c r="W549" s="41">
        <v>1</v>
      </c>
      <c r="X549" s="42">
        <v>126211</v>
      </c>
      <c r="Y549" s="43">
        <v>80</v>
      </c>
      <c r="Z549" s="44">
        <v>12</v>
      </c>
      <c r="AA549" s="45">
        <v>113361</v>
      </c>
      <c r="AB549" s="46">
        <v>1522</v>
      </c>
      <c r="AC549" s="47">
        <v>123</v>
      </c>
      <c r="AD549" s="42">
        <v>37516</v>
      </c>
      <c r="AE549" s="43">
        <v>6602</v>
      </c>
      <c r="AF549" s="44">
        <v>90</v>
      </c>
      <c r="AG549" s="39">
        <v>38261</v>
      </c>
      <c r="AH549" s="40">
        <v>2</v>
      </c>
      <c r="AI549" s="41">
        <v>0</v>
      </c>
      <c r="AJ549" s="42">
        <v>111840</v>
      </c>
      <c r="AK549" s="43">
        <v>24</v>
      </c>
      <c r="AL549" s="44">
        <v>3</v>
      </c>
      <c r="AM549" s="45">
        <v>114694</v>
      </c>
      <c r="AN549" s="46">
        <v>742</v>
      </c>
      <c r="AO549" s="47">
        <v>42</v>
      </c>
      <c r="AP549" s="42">
        <v>41883</v>
      </c>
      <c r="AQ549" s="43">
        <v>5460</v>
      </c>
      <c r="AR549" s="44">
        <v>77</v>
      </c>
      <c r="AS549" s="38">
        <v>6478902</v>
      </c>
      <c r="AT549" s="38">
        <v>11305679</v>
      </c>
      <c r="AU549" s="38">
        <v>5</v>
      </c>
      <c r="AY549" s="38" t="str">
        <f t="shared" ref="AY549" si="383">_xlfn.CONCAT(YEAR(A549),"-W",_xlfn.ISOWEEKNUM(A549))</f>
        <v>2021-W37</v>
      </c>
      <c r="AZ549" s="48">
        <f t="shared" ref="AZ549" si="384">WEEKDAY(A549,2)</f>
        <v>6</v>
      </c>
      <c r="BA549" s="48">
        <v>3086</v>
      </c>
      <c r="BB549" s="49">
        <v>192</v>
      </c>
      <c r="BC549" s="48">
        <v>149</v>
      </c>
      <c r="BD549" s="49">
        <v>16797</v>
      </c>
      <c r="BE549" s="48">
        <v>343</v>
      </c>
      <c r="BF549" s="49">
        <v>33714506</v>
      </c>
      <c r="BG549" s="49">
        <v>1510153</v>
      </c>
    </row>
    <row r="550" spans="1:79" ht="12.5" thickBot="1" x14ac:dyDescent="0.35">
      <c r="A550" s="37">
        <v>44458</v>
      </c>
      <c r="B550" s="38">
        <v>1305</v>
      </c>
      <c r="C550" s="38">
        <v>14</v>
      </c>
      <c r="D550" s="38">
        <v>630784</v>
      </c>
      <c r="E550" s="38">
        <v>33</v>
      </c>
      <c r="F550" s="38">
        <v>14466</v>
      </c>
      <c r="G550" s="48">
        <v>348</v>
      </c>
      <c r="H550" s="49">
        <v>318</v>
      </c>
      <c r="I550" s="39">
        <v>79702</v>
      </c>
      <c r="J550" s="40">
        <v>3</v>
      </c>
      <c r="K550" s="41">
        <v>1</v>
      </c>
      <c r="L550" s="42">
        <v>238486</v>
      </c>
      <c r="M550" s="43">
        <v>104</v>
      </c>
      <c r="N550" s="44">
        <v>15</v>
      </c>
      <c r="O550" s="45">
        <v>228469</v>
      </c>
      <c r="P550" s="46">
        <v>2273</v>
      </c>
      <c r="Q550" s="47">
        <v>161</v>
      </c>
      <c r="R550" s="42">
        <v>79521</v>
      </c>
      <c r="S550" s="43">
        <v>12086</v>
      </c>
      <c r="T550" s="44">
        <v>171</v>
      </c>
      <c r="U550" s="39">
        <v>41264</v>
      </c>
      <c r="V550" s="40">
        <v>1</v>
      </c>
      <c r="W550" s="41">
        <v>1</v>
      </c>
      <c r="X550" s="42">
        <v>126431</v>
      </c>
      <c r="Y550" s="43">
        <v>80</v>
      </c>
      <c r="Z550" s="44">
        <v>12</v>
      </c>
      <c r="AA550" s="45">
        <v>113555</v>
      </c>
      <c r="AB550" s="46">
        <v>1531</v>
      </c>
      <c r="AC550" s="47">
        <v>119</v>
      </c>
      <c r="AD550" s="42">
        <v>37565</v>
      </c>
      <c r="AE550" s="43">
        <v>6615</v>
      </c>
      <c r="AF550" s="44">
        <v>90</v>
      </c>
      <c r="AG550" s="39">
        <v>38437</v>
      </c>
      <c r="AH550" s="40">
        <v>2</v>
      </c>
      <c r="AI550" s="41">
        <v>0</v>
      </c>
      <c r="AJ550" s="42">
        <v>112049</v>
      </c>
      <c r="AK550" s="43">
        <v>24</v>
      </c>
      <c r="AL550" s="44">
        <v>3</v>
      </c>
      <c r="AM550" s="45">
        <v>114900</v>
      </c>
      <c r="AN550" s="46">
        <v>742</v>
      </c>
      <c r="AO550" s="47">
        <v>42</v>
      </c>
      <c r="AP550" s="42">
        <v>41950</v>
      </c>
      <c r="AQ550" s="43">
        <v>5471</v>
      </c>
      <c r="AR550" s="44">
        <v>81</v>
      </c>
      <c r="AS550" s="38">
        <v>6488026</v>
      </c>
      <c r="AT550" s="38">
        <v>11450463</v>
      </c>
      <c r="AU550" s="38">
        <v>1</v>
      </c>
      <c r="AY550" s="38" t="str">
        <f t="shared" ref="AY550" si="385">_xlfn.CONCAT(YEAR(A550),"-W",_xlfn.ISOWEEKNUM(A550))</f>
        <v>2021-W37</v>
      </c>
      <c r="AZ550" s="48">
        <f t="shared" ref="AZ550" si="386">WEEKDAY(A550,2)</f>
        <v>7</v>
      </c>
      <c r="BA550" s="48">
        <v>3087</v>
      </c>
      <c r="BB550" s="49">
        <v>128</v>
      </c>
      <c r="BC550" s="48">
        <v>76</v>
      </c>
      <c r="BD550" s="49">
        <v>6466</v>
      </c>
      <c r="BE550" s="48">
        <v>159</v>
      </c>
      <c r="BF550" s="49">
        <v>33717712</v>
      </c>
      <c r="BG550" s="49">
        <v>1568355</v>
      </c>
      <c r="BH550" s="86">
        <f>0.28%*1771780</f>
        <v>4960.9840000000004</v>
      </c>
      <c r="BI550" s="50">
        <f>(S550-S543)/(F550-F543)</f>
        <v>0.80134680134680136</v>
      </c>
      <c r="BJ550" s="38">
        <f>SUM(E544:E550)*1000000/10718565</f>
        <v>25.189939138308159</v>
      </c>
      <c r="BK550" s="50">
        <f>(D550-D543)/(AS550+AT550-AS543-AT543)</f>
        <v>1.2057014471194945E-2</v>
      </c>
      <c r="BL550" s="97">
        <f>(I550-I543)/(I550+L550+O550+R550-I543-L543-O543-R543)</f>
        <v>0.243827555328131</v>
      </c>
      <c r="BM550" s="97">
        <f>(L550-L543)/(I550+L550+O550+R550-I543-L543-O543-R543)</f>
        <v>0.33056159652040423</v>
      </c>
      <c r="BN550" s="97">
        <f>(O550-O543)/(I550+L550+O550+R550-I543-L543-O543-R543)</f>
        <v>0.32589228604323911</v>
      </c>
      <c r="BO550" s="97">
        <f>(R550-R543)/(I550+L550+O550+R550-I543-L543-O543-R543)</f>
        <v>9.9718562108225661E-2</v>
      </c>
      <c r="BP550" s="97">
        <f>AVERAGE(K544:K550)/AVERAGE(G544:G550)</f>
        <v>2.7788805081381501E-3</v>
      </c>
      <c r="BQ550" s="97">
        <f>AVERAGE(N544:N550)/AVERAGE(G544:G550)</f>
        <v>4.327113934100834E-2</v>
      </c>
      <c r="BR550" s="97">
        <f>AVERAGE(Q544:Q550)/AVERAGE(G544:G550)</f>
        <v>0.46367606192933708</v>
      </c>
      <c r="BS550" s="97">
        <f>AVERAGE(T544:T550)/AVERAGE(G544:G550)</f>
        <v>0.49027391822151645</v>
      </c>
      <c r="BT550" s="97">
        <f>(J550-J543)/(J550+M550+P550+S550-S543-P543-M543-J543)</f>
        <v>0</v>
      </c>
      <c r="BU550" s="97">
        <f>(M550-M543)/(J550+M550+P550+S550-S543-P543-M543-J543)</f>
        <v>6.7340067340067337E-3</v>
      </c>
      <c r="BV550" s="97">
        <f>(P550-P543)/(J550+M550+P550+S550-S543-P543-M543-J543)</f>
        <v>0.19191919191919191</v>
      </c>
      <c r="BW550" s="97">
        <f>(S550-S543)/(J550+M550+P550+S550-S543-P543-M543-J543)</f>
        <v>0.80134680134680136</v>
      </c>
      <c r="BX550" s="48">
        <f>SUM(BB544:BB550)</f>
        <v>1334</v>
      </c>
      <c r="BY550" s="38">
        <f>F550-F543</f>
        <v>297</v>
      </c>
      <c r="BZ550" s="50">
        <f>BY550/BX543</f>
        <v>0.20398351648351648</v>
      </c>
      <c r="CA550" s="50">
        <f>BY550/BX543</f>
        <v>0.20398351648351648</v>
      </c>
    </row>
    <row r="551" spans="1:79" x14ac:dyDescent="0.3">
      <c r="A551" s="93">
        <v>44459</v>
      </c>
      <c r="B551" s="62">
        <v>2126</v>
      </c>
      <c r="C551" s="62">
        <v>11</v>
      </c>
      <c r="D551" s="62">
        <v>632908</v>
      </c>
      <c r="E551" s="62">
        <v>39</v>
      </c>
      <c r="F551" s="62">
        <v>14505</v>
      </c>
      <c r="G551" s="65">
        <v>342</v>
      </c>
      <c r="H551" s="99">
        <v>313</v>
      </c>
      <c r="I551" s="63">
        <v>80283</v>
      </c>
      <c r="J551" s="62">
        <v>3</v>
      </c>
      <c r="K551" s="64">
        <v>1</v>
      </c>
      <c r="L551" s="63">
        <v>239130</v>
      </c>
      <c r="M551" s="62">
        <v>104</v>
      </c>
      <c r="N551" s="64">
        <v>12</v>
      </c>
      <c r="O551" s="63">
        <v>229165</v>
      </c>
      <c r="P551" s="62">
        <v>2276</v>
      </c>
      <c r="Q551" s="64">
        <v>157</v>
      </c>
      <c r="R551" s="63">
        <v>79724</v>
      </c>
      <c r="S551" s="62">
        <v>12122</v>
      </c>
      <c r="T551" s="64">
        <v>172</v>
      </c>
      <c r="U551" s="63">
        <v>41560</v>
      </c>
      <c r="V551" s="62">
        <v>1</v>
      </c>
      <c r="W551" s="64">
        <v>1</v>
      </c>
      <c r="X551" s="63">
        <v>126764</v>
      </c>
      <c r="Y551" s="62">
        <v>80</v>
      </c>
      <c r="Z551" s="64">
        <v>9</v>
      </c>
      <c r="AA551" s="63">
        <v>113908</v>
      </c>
      <c r="AB551" s="62">
        <v>1533</v>
      </c>
      <c r="AC551" s="64">
        <v>115</v>
      </c>
      <c r="AD551" s="63">
        <v>37654</v>
      </c>
      <c r="AE551" s="62">
        <v>6635</v>
      </c>
      <c r="AF551" s="64">
        <v>88</v>
      </c>
      <c r="AG551" s="63">
        <v>38722</v>
      </c>
      <c r="AH551" s="62">
        <v>2</v>
      </c>
      <c r="AI551" s="64">
        <v>0</v>
      </c>
      <c r="AJ551" s="63">
        <v>112360</v>
      </c>
      <c r="AK551" s="62">
        <v>24</v>
      </c>
      <c r="AL551" s="64">
        <v>3</v>
      </c>
      <c r="AM551" s="63">
        <v>115243</v>
      </c>
      <c r="AN551" s="62">
        <v>743</v>
      </c>
      <c r="AO551" s="64">
        <v>42</v>
      </c>
      <c r="AP551" s="63">
        <v>42064</v>
      </c>
      <c r="AQ551" s="62">
        <v>5487</v>
      </c>
      <c r="AR551" s="64">
        <v>84</v>
      </c>
      <c r="AS551" s="62">
        <v>6493678</v>
      </c>
      <c r="AT551" s="62">
        <v>11524847</v>
      </c>
      <c r="AU551" s="62">
        <v>7</v>
      </c>
      <c r="AV551" s="62"/>
      <c r="AW551" s="62"/>
      <c r="AX551" s="62"/>
      <c r="AY551" s="62" t="str">
        <f>_xlfn.CONCAT(YEAR(A551),"-W",_xlfn.ISOWEEKNUM(A551))</f>
        <v>2021-W38</v>
      </c>
      <c r="AZ551" s="65">
        <f>WEEKDAY(A551,2)</f>
        <v>1</v>
      </c>
      <c r="BA551" s="65">
        <v>3092</v>
      </c>
      <c r="BB551" s="99">
        <v>212</v>
      </c>
      <c r="BC551" s="65">
        <v>149</v>
      </c>
      <c r="BD551" s="65">
        <v>7676</v>
      </c>
      <c r="BE551" s="65">
        <v>191</v>
      </c>
      <c r="BF551" s="99">
        <v>33720301</v>
      </c>
      <c r="BG551" s="99">
        <v>1583762</v>
      </c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125"/>
      <c r="BU551" s="125"/>
      <c r="BV551" s="125"/>
      <c r="BW551" s="125"/>
    </row>
    <row r="552" spans="1:79" x14ac:dyDescent="0.3">
      <c r="A552" s="37">
        <v>44460</v>
      </c>
      <c r="B552" s="38">
        <v>3040</v>
      </c>
      <c r="C552" s="38">
        <v>8</v>
      </c>
      <c r="D552" s="38">
        <v>636596</v>
      </c>
      <c r="E552" s="38">
        <v>42</v>
      </c>
      <c r="F552" s="38">
        <v>14548</v>
      </c>
      <c r="G552" s="48">
        <v>333</v>
      </c>
      <c r="H552" s="49">
        <v>304</v>
      </c>
      <c r="I552" s="39">
        <v>81286</v>
      </c>
      <c r="J552" s="40">
        <v>3</v>
      </c>
      <c r="K552" s="41">
        <v>0</v>
      </c>
      <c r="L552" s="42">
        <v>240264</v>
      </c>
      <c r="M552" s="43">
        <v>104</v>
      </c>
      <c r="N552" s="44">
        <v>14</v>
      </c>
      <c r="O552" s="45">
        <v>230346</v>
      </c>
      <c r="P552" s="46">
        <v>2286</v>
      </c>
      <c r="Q552" s="47">
        <v>152</v>
      </c>
      <c r="R552" s="42">
        <v>80100</v>
      </c>
      <c r="S552" s="43">
        <v>12155</v>
      </c>
      <c r="T552" s="44">
        <v>167</v>
      </c>
      <c r="U552" s="39">
        <v>42082</v>
      </c>
      <c r="V552" s="40">
        <v>1</v>
      </c>
      <c r="W552" s="41">
        <v>0</v>
      </c>
      <c r="X552" s="42">
        <v>127351</v>
      </c>
      <c r="Y552" s="43">
        <v>80</v>
      </c>
      <c r="Z552" s="44">
        <v>11</v>
      </c>
      <c r="AA552" s="45">
        <v>114473</v>
      </c>
      <c r="AB552" s="46">
        <v>1538</v>
      </c>
      <c r="AC552" s="47">
        <v>114</v>
      </c>
      <c r="AD552" s="42">
        <v>37808</v>
      </c>
      <c r="AE552" s="43">
        <v>6658</v>
      </c>
      <c r="AF552" s="44">
        <v>86</v>
      </c>
      <c r="AG552" s="39">
        <v>39203</v>
      </c>
      <c r="AH552" s="40">
        <v>2</v>
      </c>
      <c r="AI552" s="41">
        <v>0</v>
      </c>
      <c r="AJ552" s="42">
        <v>112907</v>
      </c>
      <c r="AK552" s="43">
        <v>24</v>
      </c>
      <c r="AL552" s="44">
        <v>3</v>
      </c>
      <c r="AM552" s="45">
        <v>115859</v>
      </c>
      <c r="AN552" s="46">
        <v>748</v>
      </c>
      <c r="AO552" s="47">
        <v>38</v>
      </c>
      <c r="AP552" s="42">
        <v>42286</v>
      </c>
      <c r="AQ552" s="43">
        <v>5497</v>
      </c>
      <c r="AR552" s="44">
        <v>81</v>
      </c>
      <c r="AS552" s="38">
        <v>6514514</v>
      </c>
      <c r="AT552" s="38">
        <v>11900956</v>
      </c>
      <c r="AU552" s="38">
        <v>11</v>
      </c>
      <c r="AY552" s="38" t="str">
        <f t="shared" ref="AY552" si="387">_xlfn.CONCAT(YEAR(A552),"-W",_xlfn.ISOWEEKNUM(A552))</f>
        <v>2021-W38</v>
      </c>
      <c r="AZ552" s="48">
        <f t="shared" ref="AZ552" si="388">WEEKDAY(A552,2)</f>
        <v>2</v>
      </c>
      <c r="BA552" s="48">
        <v>3096</v>
      </c>
      <c r="BB552" s="49">
        <v>227</v>
      </c>
      <c r="BC552" s="48">
        <v>246</v>
      </c>
      <c r="BD552" s="49">
        <v>22099</v>
      </c>
      <c r="BE552" s="48">
        <v>482</v>
      </c>
      <c r="BF552" s="49">
        <v>33730805</v>
      </c>
      <c r="BG552" s="49">
        <v>1695802</v>
      </c>
    </row>
    <row r="553" spans="1:79" x14ac:dyDescent="0.3">
      <c r="A553" s="37">
        <v>44461</v>
      </c>
      <c r="B553" s="38">
        <v>2329</v>
      </c>
      <c r="C553" s="38">
        <v>9</v>
      </c>
      <c r="D553" s="38">
        <v>638921</v>
      </c>
      <c r="E553" s="38">
        <v>26</v>
      </c>
      <c r="F553" s="38">
        <v>14575</v>
      </c>
      <c r="G553" s="48">
        <v>333</v>
      </c>
      <c r="H553" s="49">
        <v>303</v>
      </c>
      <c r="I553" s="39">
        <v>81979</v>
      </c>
      <c r="J553" s="40">
        <v>3</v>
      </c>
      <c r="K553" s="41">
        <v>0</v>
      </c>
      <c r="L553" s="42">
        <v>240962</v>
      </c>
      <c r="M553" s="43">
        <v>104</v>
      </c>
      <c r="N553" s="44">
        <v>14</v>
      </c>
      <c r="O553" s="45">
        <v>231043</v>
      </c>
      <c r="P553" s="46">
        <v>2293</v>
      </c>
      <c r="Q553" s="47">
        <v>151</v>
      </c>
      <c r="R553" s="42">
        <v>80341</v>
      </c>
      <c r="S553" s="43">
        <v>12175</v>
      </c>
      <c r="T553" s="44">
        <v>168</v>
      </c>
      <c r="U553" s="39">
        <v>42464</v>
      </c>
      <c r="V553" s="40">
        <v>1</v>
      </c>
      <c r="W553" s="41">
        <v>0</v>
      </c>
      <c r="X553" s="42">
        <v>127684</v>
      </c>
      <c r="Y553" s="43">
        <v>80</v>
      </c>
      <c r="Z553" s="44">
        <v>11</v>
      </c>
      <c r="AA553" s="45">
        <v>114785</v>
      </c>
      <c r="AB553" s="46">
        <v>1541</v>
      </c>
      <c r="AC553" s="47">
        <v>114</v>
      </c>
      <c r="AD553" s="42">
        <v>37906</v>
      </c>
      <c r="AE553" s="43">
        <v>6667</v>
      </c>
      <c r="AF553" s="44">
        <v>90</v>
      </c>
      <c r="AG553" s="39">
        <v>39514</v>
      </c>
      <c r="AH553" s="40">
        <v>2</v>
      </c>
      <c r="AI553" s="41">
        <v>0</v>
      </c>
      <c r="AJ553" s="42">
        <v>113272</v>
      </c>
      <c r="AK553" s="43">
        <v>24</v>
      </c>
      <c r="AL553" s="44">
        <v>3</v>
      </c>
      <c r="AM553" s="45">
        <v>116244</v>
      </c>
      <c r="AN553" s="46">
        <v>752</v>
      </c>
      <c r="AO553" s="47">
        <v>37</v>
      </c>
      <c r="AP553" s="42">
        <v>42429</v>
      </c>
      <c r="AQ553" s="43">
        <v>5508</v>
      </c>
      <c r="AR553" s="44">
        <v>78</v>
      </c>
      <c r="AS553" s="38">
        <v>6529967</v>
      </c>
      <c r="AT553" s="38">
        <v>12085176</v>
      </c>
      <c r="AU553" s="38">
        <v>12</v>
      </c>
      <c r="AY553" s="38" t="str">
        <f t="shared" ref="AY553" si="389">_xlfn.CONCAT(YEAR(A553),"-W",_xlfn.ISOWEEKNUM(A553))</f>
        <v>2021-W38</v>
      </c>
      <c r="AZ553" s="48">
        <f t="shared" ref="AZ553" si="390">WEEKDAY(A553,2)</f>
        <v>3</v>
      </c>
      <c r="BA553" s="48">
        <v>3108</v>
      </c>
      <c r="BB553" s="49">
        <v>162</v>
      </c>
      <c r="BC553" s="48">
        <v>176</v>
      </c>
      <c r="BD553" s="49">
        <v>17678</v>
      </c>
      <c r="BE553" s="48">
        <v>313</v>
      </c>
      <c r="BF553" s="49">
        <v>36947913</v>
      </c>
      <c r="BG553" s="49">
        <v>2010695</v>
      </c>
      <c r="BH553" s="48">
        <v>103847</v>
      </c>
    </row>
    <row r="554" spans="1:79" x14ac:dyDescent="0.3">
      <c r="A554" s="37">
        <v>44462</v>
      </c>
      <c r="B554" s="38">
        <v>2125</v>
      </c>
      <c r="C554" s="38">
        <v>7</v>
      </c>
      <c r="D554" s="38">
        <v>641022</v>
      </c>
      <c r="E554" s="38">
        <v>31</v>
      </c>
      <c r="F554" s="38">
        <v>14606</v>
      </c>
      <c r="G554" s="48">
        <v>331</v>
      </c>
      <c r="H554" s="49">
        <v>300</v>
      </c>
      <c r="I554" s="39">
        <v>82561</v>
      </c>
      <c r="J554" s="40">
        <v>3</v>
      </c>
      <c r="K554" s="41">
        <v>0</v>
      </c>
      <c r="L554" s="42">
        <v>241626</v>
      </c>
      <c r="M554" s="43">
        <v>105</v>
      </c>
      <c r="N554" s="44">
        <v>12</v>
      </c>
      <c r="O554" s="45">
        <v>231687</v>
      </c>
      <c r="P554" s="46">
        <v>2298</v>
      </c>
      <c r="Q554" s="47">
        <v>152</v>
      </c>
      <c r="R554" s="42">
        <v>80601</v>
      </c>
      <c r="S554" s="43">
        <v>12200</v>
      </c>
      <c r="T554" s="44">
        <v>167</v>
      </c>
      <c r="U554" s="39">
        <v>42762</v>
      </c>
      <c r="V554" s="40">
        <v>1</v>
      </c>
      <c r="W554" s="41">
        <v>0</v>
      </c>
      <c r="X554" s="42">
        <v>128036</v>
      </c>
      <c r="Y554" s="43">
        <v>80</v>
      </c>
      <c r="Z554" s="44">
        <v>10</v>
      </c>
      <c r="AA554" s="45">
        <v>115091</v>
      </c>
      <c r="AB554" s="46">
        <v>1545</v>
      </c>
      <c r="AC554" s="47">
        <v>114</v>
      </c>
      <c r="AD554" s="42">
        <v>38030</v>
      </c>
      <c r="AE554" s="43">
        <v>6682</v>
      </c>
      <c r="AF554" s="44">
        <v>92</v>
      </c>
      <c r="AG554" s="39">
        <v>39798</v>
      </c>
      <c r="AH554" s="40">
        <v>2</v>
      </c>
      <c r="AI554" s="41">
        <v>0</v>
      </c>
      <c r="AJ554" s="42">
        <v>113584</v>
      </c>
      <c r="AK554" s="43">
        <v>25</v>
      </c>
      <c r="AL554" s="44">
        <v>2</v>
      </c>
      <c r="AM554" s="45">
        <v>116582</v>
      </c>
      <c r="AN554" s="46">
        <v>753</v>
      </c>
      <c r="AO554" s="47">
        <v>38</v>
      </c>
      <c r="AP554" s="42">
        <v>42565</v>
      </c>
      <c r="AQ554" s="43">
        <v>5518</v>
      </c>
      <c r="AR554" s="44">
        <v>75</v>
      </c>
      <c r="AS554" s="38">
        <v>6542670</v>
      </c>
      <c r="AT554" s="38">
        <v>12223752</v>
      </c>
      <c r="AU554" s="38">
        <v>9</v>
      </c>
      <c r="AY554" s="38" t="str">
        <f t="shared" ref="AY554" si="391">_xlfn.CONCAT(YEAR(A554),"-W",_xlfn.ISOWEEKNUM(A554))</f>
        <v>2021-W38</v>
      </c>
      <c r="AZ554" s="48">
        <f t="shared" ref="AZ554" si="392">WEEKDAY(A554,2)</f>
        <v>4</v>
      </c>
      <c r="BA554" s="48">
        <v>3118</v>
      </c>
      <c r="BB554" s="49">
        <v>216</v>
      </c>
      <c r="BC554" s="48">
        <v>184</v>
      </c>
      <c r="BD554" s="49">
        <v>17404</v>
      </c>
      <c r="BE554" s="48">
        <v>333</v>
      </c>
      <c r="BF554" s="49">
        <v>36965967</v>
      </c>
      <c r="BG554" s="49">
        <v>2040907</v>
      </c>
    </row>
    <row r="555" spans="1:79" x14ac:dyDescent="0.3">
      <c r="A555" s="37">
        <v>44463</v>
      </c>
      <c r="B555" s="38">
        <v>2046</v>
      </c>
      <c r="C555" s="38">
        <v>8</v>
      </c>
      <c r="D555" s="38">
        <v>643055</v>
      </c>
      <c r="E555" s="38">
        <v>33</v>
      </c>
      <c r="F555" s="38">
        <v>14639</v>
      </c>
      <c r="G555" s="48">
        <v>331</v>
      </c>
      <c r="H555" s="49">
        <v>298</v>
      </c>
      <c r="I555" s="39">
        <v>83218</v>
      </c>
      <c r="J555" s="40">
        <v>3</v>
      </c>
      <c r="K555" s="41">
        <v>0</v>
      </c>
      <c r="L555" s="42">
        <v>242187</v>
      </c>
      <c r="M555" s="43">
        <v>106</v>
      </c>
      <c r="N555" s="44">
        <v>12</v>
      </c>
      <c r="O555" s="45">
        <v>232301</v>
      </c>
      <c r="P555" s="46">
        <v>2304</v>
      </c>
      <c r="Q555" s="47">
        <v>150</v>
      </c>
      <c r="R555" s="42">
        <v>80802</v>
      </c>
      <c r="S555" s="43">
        <v>12226</v>
      </c>
      <c r="T555" s="44">
        <v>169</v>
      </c>
      <c r="U555" s="39">
        <v>43098</v>
      </c>
      <c r="V555" s="40">
        <v>1</v>
      </c>
      <c r="W555" s="41">
        <v>0</v>
      </c>
      <c r="X555" s="42">
        <v>128312</v>
      </c>
      <c r="Y555" s="43">
        <v>81</v>
      </c>
      <c r="Z555" s="44">
        <v>10</v>
      </c>
      <c r="AA555" s="45">
        <v>115386</v>
      </c>
      <c r="AB555" s="46">
        <v>1549</v>
      </c>
      <c r="AC555" s="47">
        <v>112</v>
      </c>
      <c r="AD555" s="42">
        <v>38128</v>
      </c>
      <c r="AE555" s="43">
        <v>6695</v>
      </c>
      <c r="AF555" s="44">
        <v>95</v>
      </c>
      <c r="AG555" s="39">
        <v>40119</v>
      </c>
      <c r="AH555" s="40">
        <v>2</v>
      </c>
      <c r="AI555" s="41">
        <v>0</v>
      </c>
      <c r="AJ555" s="42">
        <v>113869</v>
      </c>
      <c r="AK555" s="43">
        <v>25</v>
      </c>
      <c r="AL555" s="44">
        <v>2</v>
      </c>
      <c r="AM555" s="45">
        <v>116901</v>
      </c>
      <c r="AN555" s="46">
        <v>755</v>
      </c>
      <c r="AO555" s="47">
        <v>38</v>
      </c>
      <c r="AP555" s="42">
        <v>42668</v>
      </c>
      <c r="AQ555" s="43">
        <v>5531</v>
      </c>
      <c r="AR555" s="44">
        <v>74</v>
      </c>
      <c r="AS555" s="38">
        <v>6556696</v>
      </c>
      <c r="AT555" s="38">
        <v>12426332</v>
      </c>
      <c r="AU555" s="38">
        <v>5</v>
      </c>
      <c r="AY555" s="38" t="str">
        <f t="shared" ref="AY555" si="393">_xlfn.CONCAT(YEAR(A555),"-W",_xlfn.ISOWEEKNUM(A555))</f>
        <v>2021-W38</v>
      </c>
      <c r="AZ555" s="48">
        <f t="shared" ref="AZ555" si="394">WEEKDAY(A555,2)</f>
        <v>5</v>
      </c>
      <c r="BA555" s="48">
        <v>3122</v>
      </c>
      <c r="BB555" s="49">
        <v>158</v>
      </c>
      <c r="BC555" s="48">
        <v>214</v>
      </c>
      <c r="BD555" s="49">
        <v>19136</v>
      </c>
      <c r="BE555" s="48">
        <v>327</v>
      </c>
      <c r="BF555" s="49">
        <v>37119004</v>
      </c>
      <c r="BG555" s="49">
        <v>2090480</v>
      </c>
    </row>
    <row r="556" spans="1:79" x14ac:dyDescent="0.3">
      <c r="A556" s="37">
        <v>44464</v>
      </c>
      <c r="B556" s="38">
        <v>1853</v>
      </c>
      <c r="C556" s="38">
        <v>10</v>
      </c>
      <c r="D556" s="38">
        <v>644869</v>
      </c>
      <c r="E556" s="38">
        <v>16</v>
      </c>
      <c r="F556" s="38">
        <v>14655</v>
      </c>
      <c r="G556" s="48">
        <v>333</v>
      </c>
      <c r="H556" s="49">
        <v>298</v>
      </c>
      <c r="I556" s="39">
        <v>83708</v>
      </c>
      <c r="J556" s="40">
        <v>3</v>
      </c>
      <c r="K556" s="41">
        <v>0</v>
      </c>
      <c r="L556" s="42">
        <v>242763</v>
      </c>
      <c r="M556" s="43">
        <v>107</v>
      </c>
      <c r="N556" s="44">
        <v>11</v>
      </c>
      <c r="O556" s="45">
        <v>232877</v>
      </c>
      <c r="P556" s="46">
        <v>2305</v>
      </c>
      <c r="Q556" s="47">
        <v>153</v>
      </c>
      <c r="R556" s="42">
        <v>80974</v>
      </c>
      <c r="S556" s="43">
        <v>12240</v>
      </c>
      <c r="T556" s="44">
        <v>169</v>
      </c>
      <c r="U556" s="39">
        <v>43365</v>
      </c>
      <c r="V556" s="40">
        <v>1</v>
      </c>
      <c r="W556" s="41">
        <v>0</v>
      </c>
      <c r="X556" s="42">
        <v>128619</v>
      </c>
      <c r="Y556" s="43">
        <v>82</v>
      </c>
      <c r="Z556" s="44">
        <v>9</v>
      </c>
      <c r="AA556" s="45">
        <v>115683</v>
      </c>
      <c r="AB556" s="46">
        <v>1550</v>
      </c>
      <c r="AC556" s="47">
        <v>109</v>
      </c>
      <c r="AD556" s="42">
        <v>38224</v>
      </c>
      <c r="AE556" s="43">
        <v>6702</v>
      </c>
      <c r="AF556" s="44">
        <v>97</v>
      </c>
      <c r="AG556" s="39">
        <v>40342</v>
      </c>
      <c r="AH556" s="40">
        <v>2</v>
      </c>
      <c r="AI556" s="41">
        <v>0</v>
      </c>
      <c r="AJ556" s="42">
        <v>114138</v>
      </c>
      <c r="AK556" s="43">
        <v>25</v>
      </c>
      <c r="AL556" s="44">
        <v>2</v>
      </c>
      <c r="AM556" s="45">
        <v>117180</v>
      </c>
      <c r="AN556" s="46">
        <v>755</v>
      </c>
      <c r="AO556" s="47">
        <v>44</v>
      </c>
      <c r="AP556" s="42">
        <v>42744</v>
      </c>
      <c r="AQ556" s="43">
        <v>5538</v>
      </c>
      <c r="AR556" s="44">
        <v>72</v>
      </c>
      <c r="AS556" s="38">
        <v>6570927</v>
      </c>
      <c r="AT556" s="38">
        <v>12597891</v>
      </c>
      <c r="AU556" s="38">
        <v>4</v>
      </c>
      <c r="AY556" s="38" t="str">
        <f t="shared" ref="AY556" si="395">_xlfn.CONCAT(YEAR(A556),"-W",_xlfn.ISOWEEKNUM(A556))</f>
        <v>2021-W38</v>
      </c>
      <c r="AZ556" s="48">
        <f t="shared" ref="AZ556" si="396">WEEKDAY(A556,2)</f>
        <v>6</v>
      </c>
      <c r="BA556" s="48">
        <v>3128</v>
      </c>
      <c r="BB556" s="49">
        <v>191</v>
      </c>
      <c r="BC556" s="48">
        <v>161</v>
      </c>
      <c r="BD556" s="49">
        <v>19458</v>
      </c>
      <c r="BE556" s="48">
        <v>298</v>
      </c>
      <c r="BF556" s="49">
        <v>37122395</v>
      </c>
      <c r="BG556" s="49">
        <v>2129758</v>
      </c>
    </row>
    <row r="557" spans="1:79" ht="12.5" thickBot="1" x14ac:dyDescent="0.35">
      <c r="A557" s="37">
        <v>44465</v>
      </c>
      <c r="B557" s="38">
        <v>1100</v>
      </c>
      <c r="C557" s="38">
        <v>6</v>
      </c>
      <c r="D557" s="38">
        <v>645969</v>
      </c>
      <c r="E557" s="38">
        <v>24</v>
      </c>
      <c r="F557" s="38">
        <v>14679</v>
      </c>
      <c r="G557" s="48">
        <v>337</v>
      </c>
      <c r="H557" s="49">
        <v>303</v>
      </c>
      <c r="I557" s="39">
        <v>84011</v>
      </c>
      <c r="J557" s="40">
        <v>3</v>
      </c>
      <c r="K557" s="41">
        <v>0</v>
      </c>
      <c r="L557" s="42">
        <v>243089</v>
      </c>
      <c r="M557" s="43">
        <v>108</v>
      </c>
      <c r="N557" s="44">
        <v>12</v>
      </c>
      <c r="O557" s="45">
        <v>233211</v>
      </c>
      <c r="P557" s="46">
        <v>2310</v>
      </c>
      <c r="Q557" s="47">
        <v>149</v>
      </c>
      <c r="R557" s="42">
        <v>81111</v>
      </c>
      <c r="S557" s="43">
        <v>12258</v>
      </c>
      <c r="T557" s="44">
        <v>176</v>
      </c>
      <c r="U557" s="39">
        <v>43527</v>
      </c>
      <c r="V557" s="40">
        <v>1</v>
      </c>
      <c r="W557" s="41">
        <v>0</v>
      </c>
      <c r="X557" s="42">
        <v>128781</v>
      </c>
      <c r="Y557" s="43">
        <v>82</v>
      </c>
      <c r="Z557" s="44">
        <v>10</v>
      </c>
      <c r="AA557" s="45">
        <v>115837</v>
      </c>
      <c r="AB557" s="46">
        <v>1553</v>
      </c>
      <c r="AC557" s="47">
        <v>107</v>
      </c>
      <c r="AD557" s="42">
        <v>38283</v>
      </c>
      <c r="AE557" s="43">
        <v>6712</v>
      </c>
      <c r="AF557" s="44">
        <v>100</v>
      </c>
      <c r="AG557" s="39">
        <v>40483</v>
      </c>
      <c r="AH557" s="40">
        <v>2</v>
      </c>
      <c r="AI557" s="41">
        <v>0</v>
      </c>
      <c r="AJ557" s="42">
        <v>114302</v>
      </c>
      <c r="AK557" s="43">
        <v>26</v>
      </c>
      <c r="AL557" s="44">
        <v>2</v>
      </c>
      <c r="AM557" s="45">
        <v>117360</v>
      </c>
      <c r="AN557" s="46">
        <v>757</v>
      </c>
      <c r="AO557" s="47">
        <v>42</v>
      </c>
      <c r="AP557" s="42">
        <v>42822</v>
      </c>
      <c r="AQ557" s="43">
        <v>5546</v>
      </c>
      <c r="AR557" s="44">
        <v>76</v>
      </c>
      <c r="AS557" s="38">
        <v>6578525</v>
      </c>
      <c r="AT557" s="38">
        <v>12744338</v>
      </c>
      <c r="AU557" s="38">
        <v>1</v>
      </c>
      <c r="AY557" s="38" t="str">
        <f t="shared" ref="AY557" si="397">_xlfn.CONCAT(YEAR(A557),"-W",_xlfn.ISOWEEKNUM(A557))</f>
        <v>2021-W38</v>
      </c>
      <c r="AZ557" s="48">
        <f t="shared" ref="AZ557" si="398">WEEKDAY(A557,2)</f>
        <v>7</v>
      </c>
      <c r="BA557" s="48">
        <v>3129</v>
      </c>
      <c r="BB557" s="49">
        <v>168</v>
      </c>
      <c r="BC557" s="48">
        <v>93</v>
      </c>
      <c r="BD557" s="49">
        <v>7250</v>
      </c>
      <c r="BE557" s="48">
        <v>109</v>
      </c>
      <c r="BF557" s="49">
        <v>37124614</v>
      </c>
      <c r="BG557" s="49">
        <v>2189651</v>
      </c>
      <c r="BH557" s="86">
        <f>0.48%*1143810</f>
        <v>5490.2879999999996</v>
      </c>
      <c r="BI557" s="50">
        <f>(S557-S550)/(F557-F550)</f>
        <v>0.80751173708920188</v>
      </c>
      <c r="BJ557" s="38">
        <f>SUM(E551:E557)*1000000/10718565</f>
        <v>19.685470956233413</v>
      </c>
      <c r="BK557" s="50">
        <f>(D557-D550)/(AS557+AT557-AS550-AT550)</f>
        <v>1.0968856681792637E-2</v>
      </c>
      <c r="BL557" s="97">
        <f>(I557-I550)/(I557+L557+O557+R557-I550-L550-O550-R550)</f>
        <v>0.28266859092101809</v>
      </c>
      <c r="BM557" s="97">
        <f>(L557-L550)/(I557+L557+O557+R557-I550-L550-O550-R550)</f>
        <v>0.30195486748884809</v>
      </c>
      <c r="BN557" s="97">
        <f>(O557-O550)/(I557+L557+O557+R557-I550-L550-O550-R550)</f>
        <v>0.31107320913146158</v>
      </c>
      <c r="BO557" s="97">
        <f>(R557-R550)/(I557+L557+O557+R557-I550-L550-O550-R550)</f>
        <v>0.10430333245867227</v>
      </c>
      <c r="BP557" s="97">
        <f>AVERAGE(K551:K557)/AVERAGE(G551:G557)</f>
        <v>4.2735042735042735E-4</v>
      </c>
      <c r="BQ557" s="97">
        <f>AVERAGE(N551:N557)/AVERAGE(G551:G557)</f>
        <v>3.7179487179487179E-2</v>
      </c>
      <c r="BR557" s="97">
        <f>AVERAGE(Q551:Q557)/AVERAGE(G551:G557)</f>
        <v>0.4547008547008547</v>
      </c>
      <c r="BS557" s="97">
        <f>AVERAGE(T551:T557)/AVERAGE(G551:G557)</f>
        <v>0.50769230769230778</v>
      </c>
      <c r="BT557" s="97">
        <f>(J557-J550)/(J557+M557+P557+S557-S550-P550-M550-J550)</f>
        <v>0</v>
      </c>
      <c r="BU557" s="97">
        <f>(M557-M550)/(J557+M557+P557+S557-S550-P550-M550-J550)</f>
        <v>1.8779342723004695E-2</v>
      </c>
      <c r="BV557" s="97">
        <f>(P557-P550)/(J557+M557+P557+S557-S550-P550-M550-J550)</f>
        <v>0.17370892018779344</v>
      </c>
      <c r="BW557" s="97">
        <f>(S557-S550)/(J557+M557+P557+S557-S550-P550-M550-J550)</f>
        <v>0.80751173708920188</v>
      </c>
      <c r="BX557" s="48">
        <f>SUM(BB551:BB557)</f>
        <v>1334</v>
      </c>
      <c r="BY557" s="38">
        <f>F557-F550</f>
        <v>213</v>
      </c>
      <c r="BZ557" s="50">
        <f>BY557/BX550</f>
        <v>0.15967016491754124</v>
      </c>
      <c r="CA557" s="50">
        <f>BY557/BX550</f>
        <v>0.15967016491754124</v>
      </c>
    </row>
    <row r="558" spans="1:79" x14ac:dyDescent="0.3">
      <c r="A558" s="93">
        <v>44466</v>
      </c>
      <c r="B558" s="62">
        <v>2130</v>
      </c>
      <c r="C558" s="62">
        <v>4</v>
      </c>
      <c r="D558" s="62">
        <v>648091</v>
      </c>
      <c r="E558" s="62">
        <v>47</v>
      </c>
      <c r="F558" s="62">
        <v>14727</v>
      </c>
      <c r="G558" s="65">
        <v>323</v>
      </c>
      <c r="H558" s="99">
        <v>292</v>
      </c>
      <c r="I558" s="63">
        <v>84631</v>
      </c>
      <c r="J558" s="62">
        <v>3</v>
      </c>
      <c r="K558" s="64">
        <v>0</v>
      </c>
      <c r="L558" s="63">
        <v>243678</v>
      </c>
      <c r="M558" s="62">
        <v>109</v>
      </c>
      <c r="N558" s="64">
        <v>11</v>
      </c>
      <c r="O558" s="63">
        <v>233928</v>
      </c>
      <c r="P558" s="62">
        <v>2324</v>
      </c>
      <c r="Q558" s="64">
        <v>143</v>
      </c>
      <c r="R558" s="63">
        <v>81308</v>
      </c>
      <c r="S558" s="62">
        <v>12291</v>
      </c>
      <c r="T558" s="64">
        <v>169</v>
      </c>
      <c r="U558" s="63">
        <v>43847</v>
      </c>
      <c r="V558" s="62">
        <v>1</v>
      </c>
      <c r="W558" s="64">
        <v>0</v>
      </c>
      <c r="X558" s="63">
        <v>129061</v>
      </c>
      <c r="Y558" s="62">
        <v>83</v>
      </c>
      <c r="Z558" s="64">
        <v>9</v>
      </c>
      <c r="AA558" s="63">
        <v>116181</v>
      </c>
      <c r="AB558" s="62">
        <v>1562</v>
      </c>
      <c r="AC558" s="64">
        <v>101</v>
      </c>
      <c r="AD558" s="63">
        <v>38390</v>
      </c>
      <c r="AE558" s="62">
        <v>6727</v>
      </c>
      <c r="AF558" s="64">
        <v>95</v>
      </c>
      <c r="AG558" s="63">
        <v>40783</v>
      </c>
      <c r="AH558" s="62">
        <v>2</v>
      </c>
      <c r="AI558" s="64">
        <v>0</v>
      </c>
      <c r="AJ558" s="63">
        <v>114611</v>
      </c>
      <c r="AK558" s="62">
        <v>26</v>
      </c>
      <c r="AL558" s="64">
        <v>2</v>
      </c>
      <c r="AM558" s="63">
        <v>117733</v>
      </c>
      <c r="AN558" s="62">
        <v>762</v>
      </c>
      <c r="AO558" s="64">
        <v>42</v>
      </c>
      <c r="AP558" s="63">
        <v>42912</v>
      </c>
      <c r="AQ558" s="62">
        <v>5564</v>
      </c>
      <c r="AR558" s="64">
        <v>74</v>
      </c>
      <c r="AS558" s="62">
        <v>6584472</v>
      </c>
      <c r="AT558" s="62">
        <v>12817082</v>
      </c>
      <c r="AU558" s="62">
        <v>3</v>
      </c>
      <c r="AV558" s="62"/>
      <c r="AW558" s="62"/>
      <c r="AX558" s="62"/>
      <c r="AY558" s="62" t="str">
        <f>_xlfn.CONCAT(YEAR(A558),"-W",_xlfn.ISOWEEKNUM(A558))</f>
        <v>2021-W39</v>
      </c>
      <c r="AZ558" s="65">
        <f>WEEKDAY(A558,2)</f>
        <v>1</v>
      </c>
      <c r="BA558" s="65">
        <v>3134</v>
      </c>
      <c r="BB558" s="99">
        <v>145</v>
      </c>
      <c r="BC558" s="65">
        <v>139</v>
      </c>
      <c r="BD558" s="65">
        <v>8236</v>
      </c>
      <c r="BE558" s="65">
        <v>189</v>
      </c>
      <c r="BF558" s="99">
        <v>37126402</v>
      </c>
      <c r="BG558" s="99">
        <v>2196510</v>
      </c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125"/>
      <c r="BU558" s="125"/>
      <c r="BV558" s="125"/>
      <c r="BW558" s="125"/>
    </row>
    <row r="559" spans="1:79" x14ac:dyDescent="0.3">
      <c r="A559" s="37">
        <v>44467</v>
      </c>
      <c r="B559" s="38">
        <v>2978</v>
      </c>
      <c r="C559" s="38">
        <v>7</v>
      </c>
      <c r="D559" s="38">
        <v>651378</v>
      </c>
      <c r="E559" s="38">
        <v>22</v>
      </c>
      <c r="F559" s="38">
        <v>14751</v>
      </c>
      <c r="G559" s="48">
        <v>322</v>
      </c>
      <c r="H559" s="49">
        <v>291</v>
      </c>
      <c r="I559" s="39">
        <v>85633</v>
      </c>
      <c r="J559" s="40">
        <v>3</v>
      </c>
      <c r="K559" s="41">
        <v>0</v>
      </c>
      <c r="L559" s="42">
        <v>244620</v>
      </c>
      <c r="M559" s="43">
        <v>109</v>
      </c>
      <c r="N559" s="44">
        <v>11</v>
      </c>
      <c r="O559" s="45">
        <v>234927</v>
      </c>
      <c r="P559" s="46">
        <v>2330</v>
      </c>
      <c r="Q559" s="47">
        <v>139</v>
      </c>
      <c r="R559" s="42">
        <v>81653</v>
      </c>
      <c r="S559" s="43">
        <v>12309</v>
      </c>
      <c r="T559" s="44">
        <v>172</v>
      </c>
      <c r="U559" s="39">
        <v>44353</v>
      </c>
      <c r="V559" s="40">
        <v>1</v>
      </c>
      <c r="W559" s="41">
        <v>0</v>
      </c>
      <c r="X559" s="42">
        <v>129552</v>
      </c>
      <c r="Y559" s="43">
        <v>83</v>
      </c>
      <c r="Z559" s="44">
        <v>9</v>
      </c>
      <c r="AA559" s="45">
        <v>116660</v>
      </c>
      <c r="AB559" s="46">
        <v>1565</v>
      </c>
      <c r="AC559" s="47">
        <v>100</v>
      </c>
      <c r="AD559" s="42">
        <v>38542</v>
      </c>
      <c r="AE559" s="43">
        <v>6740</v>
      </c>
      <c r="AF559" s="44">
        <v>98</v>
      </c>
      <c r="AG559" s="39">
        <v>41279</v>
      </c>
      <c r="AH559" s="40">
        <v>2</v>
      </c>
      <c r="AI559" s="41">
        <v>0</v>
      </c>
      <c r="AJ559" s="42">
        <v>115062</v>
      </c>
      <c r="AK559" s="43">
        <v>26</v>
      </c>
      <c r="AL559" s="44">
        <v>2</v>
      </c>
      <c r="AM559" s="45">
        <v>118253</v>
      </c>
      <c r="AN559" s="46">
        <v>765</v>
      </c>
      <c r="AO559" s="47">
        <v>39</v>
      </c>
      <c r="AP559" s="42">
        <v>43105</v>
      </c>
      <c r="AQ559" s="43">
        <v>5569</v>
      </c>
      <c r="AR559" s="44">
        <v>74</v>
      </c>
      <c r="AS559" s="38">
        <v>6603608</v>
      </c>
      <c r="AT559" s="38">
        <v>13186652</v>
      </c>
      <c r="AU559" s="38">
        <v>5</v>
      </c>
      <c r="AY559" s="38" t="str">
        <f t="shared" ref="AY559" si="399">_xlfn.CONCAT(YEAR(A559),"-W",_xlfn.ISOWEEKNUM(A559))</f>
        <v>2021-W39</v>
      </c>
      <c r="AZ559" s="48">
        <f t="shared" ref="AZ559" si="400">WEEKDAY(A559,2)</f>
        <v>2</v>
      </c>
      <c r="BA559" s="48">
        <v>3141</v>
      </c>
      <c r="BB559" s="49">
        <v>206</v>
      </c>
      <c r="BC559" s="48">
        <v>197</v>
      </c>
      <c r="BD559" s="49">
        <v>23001</v>
      </c>
      <c r="BE559" s="48">
        <v>474</v>
      </c>
      <c r="BF559" s="49">
        <v>37629477</v>
      </c>
      <c r="BG559" s="49">
        <v>2240733</v>
      </c>
    </row>
    <row r="560" spans="1:79" x14ac:dyDescent="0.3">
      <c r="A560" s="37">
        <v>44468</v>
      </c>
      <c r="B560" s="38">
        <v>2187</v>
      </c>
      <c r="C560" s="38">
        <v>4</v>
      </c>
      <c r="D560" s="38">
        <v>653535</v>
      </c>
      <c r="E560" s="38">
        <v>44</v>
      </c>
      <c r="F560" s="38">
        <v>14795</v>
      </c>
      <c r="G560" s="48">
        <v>323</v>
      </c>
      <c r="H560" s="49">
        <v>292</v>
      </c>
      <c r="I560" s="39">
        <v>86216</v>
      </c>
      <c r="J560" s="40">
        <v>3</v>
      </c>
      <c r="K560" s="41">
        <v>0</v>
      </c>
      <c r="L560" s="42">
        <v>245298</v>
      </c>
      <c r="M560" s="43">
        <v>109</v>
      </c>
      <c r="N560" s="44">
        <v>12</v>
      </c>
      <c r="O560" s="45">
        <v>235585</v>
      </c>
      <c r="P560" s="46">
        <v>2337</v>
      </c>
      <c r="Q560" s="47">
        <v>141</v>
      </c>
      <c r="R560" s="42">
        <v>81891</v>
      </c>
      <c r="S560" s="43">
        <v>12346</v>
      </c>
      <c r="T560" s="44">
        <v>170</v>
      </c>
      <c r="U560" s="39">
        <v>44646</v>
      </c>
      <c r="V560" s="40">
        <v>1</v>
      </c>
      <c r="W560" s="41">
        <v>0</v>
      </c>
      <c r="X560" s="42">
        <v>129908</v>
      </c>
      <c r="Y560" s="43">
        <v>83</v>
      </c>
      <c r="Z560" s="44">
        <v>9</v>
      </c>
      <c r="AA560" s="45">
        <v>116976</v>
      </c>
      <c r="AB560" s="46">
        <v>1569</v>
      </c>
      <c r="AC560" s="47">
        <v>100</v>
      </c>
      <c r="AD560" s="42">
        <v>38658</v>
      </c>
      <c r="AE560" s="43">
        <v>6753</v>
      </c>
      <c r="AF560" s="44">
        <v>97</v>
      </c>
      <c r="AG560" s="39">
        <v>41569</v>
      </c>
      <c r="AH560" s="40">
        <v>2</v>
      </c>
      <c r="AI560" s="41">
        <v>0</v>
      </c>
      <c r="AJ560" s="42">
        <v>115384</v>
      </c>
      <c r="AK560" s="43">
        <v>26</v>
      </c>
      <c r="AL560" s="44">
        <v>3</v>
      </c>
      <c r="AM560" s="45">
        <v>118595</v>
      </c>
      <c r="AN560" s="46">
        <v>768</v>
      </c>
      <c r="AO560" s="47">
        <v>41</v>
      </c>
      <c r="AP560" s="42">
        <v>43227</v>
      </c>
      <c r="AQ560" s="43">
        <v>5593</v>
      </c>
      <c r="AR560" s="44">
        <v>73</v>
      </c>
      <c r="AS560" s="38">
        <v>6617743</v>
      </c>
      <c r="AT560" s="38">
        <v>13370597</v>
      </c>
      <c r="AU560" s="38">
        <v>1</v>
      </c>
      <c r="AY560" s="38" t="str">
        <f t="shared" ref="AY560" si="401">_xlfn.CONCAT(YEAR(A560),"-W",_xlfn.ISOWEEKNUM(A560))</f>
        <v>2021-W39</v>
      </c>
      <c r="AZ560" s="48">
        <f t="shared" ref="AZ560" si="402">WEEKDAY(A560,2)</f>
        <v>3</v>
      </c>
      <c r="BA560" s="48">
        <v>3152</v>
      </c>
      <c r="BB560" s="49">
        <v>158</v>
      </c>
      <c r="BC560" s="48">
        <v>178</v>
      </c>
      <c r="BD560" s="49">
        <v>16798</v>
      </c>
      <c r="BE560" s="48">
        <v>314</v>
      </c>
      <c r="BF560" s="49">
        <v>38534953</v>
      </c>
      <c r="BG560" s="49">
        <v>2260768</v>
      </c>
      <c r="BH560" s="48">
        <v>109034</v>
      </c>
    </row>
    <row r="561" spans="1:79" x14ac:dyDescent="0.3">
      <c r="A561" s="37">
        <v>44469</v>
      </c>
      <c r="B561" s="38">
        <v>2232</v>
      </c>
      <c r="C561" s="38">
        <v>2</v>
      </c>
      <c r="D561" s="38">
        <v>655767</v>
      </c>
      <c r="E561" s="38">
        <v>33</v>
      </c>
      <c r="F561" s="38">
        <v>14828</v>
      </c>
      <c r="G561" s="48">
        <v>326</v>
      </c>
      <c r="H561" s="49">
        <v>293</v>
      </c>
      <c r="I561" s="39">
        <v>86823</v>
      </c>
      <c r="J561" s="40">
        <v>3</v>
      </c>
      <c r="K561" s="41">
        <v>0</v>
      </c>
      <c r="L561" s="42">
        <v>245967</v>
      </c>
      <c r="M561" s="43">
        <v>109</v>
      </c>
      <c r="N561" s="44">
        <v>11</v>
      </c>
      <c r="O561" s="45">
        <v>236287</v>
      </c>
      <c r="P561" s="46">
        <v>2342</v>
      </c>
      <c r="Q561" s="47">
        <v>145</v>
      </c>
      <c r="R561" s="42">
        <v>82144</v>
      </c>
      <c r="S561" s="43">
        <v>12374</v>
      </c>
      <c r="T561" s="44">
        <v>170</v>
      </c>
      <c r="U561" s="39">
        <v>44971</v>
      </c>
      <c r="V561" s="40">
        <v>1</v>
      </c>
      <c r="W561" s="41">
        <v>0</v>
      </c>
      <c r="X561" s="42">
        <v>130226</v>
      </c>
      <c r="Y561" s="43">
        <v>83</v>
      </c>
      <c r="Z561" s="44">
        <v>8</v>
      </c>
      <c r="AA561" s="45">
        <v>117310</v>
      </c>
      <c r="AB561" s="46">
        <v>1573</v>
      </c>
      <c r="AC561" s="47">
        <v>104</v>
      </c>
      <c r="AD561" s="42">
        <v>38771</v>
      </c>
      <c r="AE561" s="43">
        <v>6765</v>
      </c>
      <c r="AF561" s="44">
        <v>101</v>
      </c>
      <c r="AG561" s="39">
        <v>41851</v>
      </c>
      <c r="AH561" s="40">
        <v>2</v>
      </c>
      <c r="AI561" s="41">
        <v>0</v>
      </c>
      <c r="AJ561" s="42">
        <v>115735</v>
      </c>
      <c r="AK561" s="43">
        <v>26</v>
      </c>
      <c r="AL561" s="44">
        <v>3</v>
      </c>
      <c r="AM561" s="45">
        <v>118963</v>
      </c>
      <c r="AN561" s="46">
        <v>769</v>
      </c>
      <c r="AO561" s="47">
        <v>41</v>
      </c>
      <c r="AP561" s="42">
        <v>43367</v>
      </c>
      <c r="AQ561" s="43">
        <v>5609</v>
      </c>
      <c r="AR561" s="44">
        <v>69</v>
      </c>
      <c r="AS561" s="38">
        <v>6632532</v>
      </c>
      <c r="AT561" s="38">
        <v>13506241</v>
      </c>
      <c r="AU561" s="38">
        <v>5</v>
      </c>
      <c r="AY561" s="38" t="str">
        <f t="shared" ref="AY561" si="403">_xlfn.CONCAT(YEAR(A561),"-W",_xlfn.ISOWEEKNUM(A561))</f>
        <v>2021-W39</v>
      </c>
      <c r="AZ561" s="48">
        <f t="shared" ref="AZ561" si="404">WEEKDAY(A561,2)</f>
        <v>4</v>
      </c>
      <c r="BA561" s="48">
        <v>3160</v>
      </c>
      <c r="BB561" s="49">
        <v>168</v>
      </c>
      <c r="BC561" s="48">
        <v>155</v>
      </c>
      <c r="BD561" s="49">
        <v>15458</v>
      </c>
      <c r="BE561" s="48">
        <v>306</v>
      </c>
      <c r="BF561" s="49">
        <v>38972750</v>
      </c>
      <c r="BG561" s="49">
        <v>2278045</v>
      </c>
    </row>
    <row r="562" spans="1:79" x14ac:dyDescent="0.3">
      <c r="A562" s="37">
        <v>44470</v>
      </c>
      <c r="B562" s="38">
        <v>2636</v>
      </c>
      <c r="C562" s="38">
        <v>14</v>
      </c>
      <c r="D562" s="38">
        <v>658368</v>
      </c>
      <c r="E562" s="38">
        <v>32</v>
      </c>
      <c r="F562" s="38">
        <v>14860</v>
      </c>
      <c r="G562" s="48">
        <v>329</v>
      </c>
      <c r="H562" s="49">
        <v>295</v>
      </c>
      <c r="I562" s="39">
        <v>87617</v>
      </c>
      <c r="J562" s="40">
        <v>3</v>
      </c>
      <c r="K562" s="41">
        <v>0</v>
      </c>
      <c r="L562" s="42">
        <v>246665</v>
      </c>
      <c r="M562" s="43">
        <v>109</v>
      </c>
      <c r="N562" s="44">
        <v>11</v>
      </c>
      <c r="O562" s="45">
        <v>237110</v>
      </c>
      <c r="P562" s="46">
        <v>2346</v>
      </c>
      <c r="Q562" s="47">
        <v>148</v>
      </c>
      <c r="R562" s="42">
        <v>82429</v>
      </c>
      <c r="S562" s="43">
        <v>12402</v>
      </c>
      <c r="T562" s="44">
        <v>170</v>
      </c>
      <c r="U562" s="39">
        <v>45398</v>
      </c>
      <c r="V562" s="40">
        <v>1</v>
      </c>
      <c r="W562" s="41">
        <v>0</v>
      </c>
      <c r="X562" s="42">
        <v>130586</v>
      </c>
      <c r="Y562" s="43">
        <v>83</v>
      </c>
      <c r="Z562" s="44">
        <v>8</v>
      </c>
      <c r="AA562" s="45">
        <v>117696</v>
      </c>
      <c r="AB562" s="46">
        <v>1574</v>
      </c>
      <c r="AC562" s="47">
        <v>107</v>
      </c>
      <c r="AD562" s="42">
        <v>38902</v>
      </c>
      <c r="AE562" s="43">
        <v>6778</v>
      </c>
      <c r="AF562" s="44">
        <v>102</v>
      </c>
      <c r="AG562" s="39">
        <v>42218</v>
      </c>
      <c r="AH562" s="40">
        <v>2</v>
      </c>
      <c r="AI562" s="41">
        <v>0</v>
      </c>
      <c r="AJ562" s="42">
        <v>116073</v>
      </c>
      <c r="AK562" s="43">
        <v>26</v>
      </c>
      <c r="AL562" s="44">
        <v>3</v>
      </c>
      <c r="AM562" s="45">
        <v>119400</v>
      </c>
      <c r="AN562" s="46">
        <v>772</v>
      </c>
      <c r="AO562" s="47">
        <v>41</v>
      </c>
      <c r="AP562" s="42">
        <v>43521</v>
      </c>
      <c r="AQ562" s="43">
        <v>5624</v>
      </c>
      <c r="AR562" s="44">
        <v>68</v>
      </c>
      <c r="AS562" s="38">
        <v>6646597</v>
      </c>
      <c r="AT562" s="38">
        <v>13707619</v>
      </c>
      <c r="AU562" s="38">
        <v>1</v>
      </c>
      <c r="AY562" s="38" t="str">
        <f t="shared" ref="AY562" si="405">_xlfn.CONCAT(YEAR(A562),"-W",_xlfn.ISOWEEKNUM(A562))</f>
        <v>2021-W39</v>
      </c>
      <c r="AZ562" s="48">
        <f t="shared" ref="AZ562" si="406">WEEKDAY(A562,2)</f>
        <v>5</v>
      </c>
      <c r="BA562" s="48">
        <v>3163</v>
      </c>
      <c r="BB562" s="49">
        <v>153</v>
      </c>
      <c r="BC562" s="48">
        <v>187</v>
      </c>
      <c r="BD562" s="49">
        <v>16380</v>
      </c>
      <c r="BE562" s="48">
        <v>368</v>
      </c>
      <c r="BF562" s="49">
        <v>38974640</v>
      </c>
      <c r="BG562" s="49">
        <v>2301118</v>
      </c>
    </row>
    <row r="563" spans="1:79" x14ac:dyDescent="0.3">
      <c r="A563" s="37">
        <v>44471</v>
      </c>
      <c r="B563" s="38">
        <v>1837</v>
      </c>
      <c r="C563" s="38">
        <v>6</v>
      </c>
      <c r="D563" s="38">
        <v>660166</v>
      </c>
      <c r="E563" s="38">
        <v>29</v>
      </c>
      <c r="F563" s="38">
        <v>14889</v>
      </c>
      <c r="G563" s="48">
        <v>332</v>
      </c>
      <c r="H563" s="49">
        <v>296</v>
      </c>
      <c r="I563" s="39">
        <v>88060</v>
      </c>
      <c r="J563" s="40">
        <v>3</v>
      </c>
      <c r="K563" s="41">
        <v>0</v>
      </c>
      <c r="L563" s="42">
        <v>247234</v>
      </c>
      <c r="M563" s="43">
        <v>109</v>
      </c>
      <c r="N563" s="44">
        <v>11</v>
      </c>
      <c r="O563" s="45">
        <v>237697</v>
      </c>
      <c r="P563" s="46">
        <v>2351</v>
      </c>
      <c r="Q563" s="47">
        <v>147</v>
      </c>
      <c r="R563" s="42">
        <v>82628</v>
      </c>
      <c r="S563" s="43">
        <v>12426</v>
      </c>
      <c r="T563" s="44">
        <v>174</v>
      </c>
      <c r="U563" s="39">
        <v>45633</v>
      </c>
      <c r="V563" s="40">
        <v>1</v>
      </c>
      <c r="W563" s="41">
        <v>0</v>
      </c>
      <c r="X563" s="42">
        <v>130850</v>
      </c>
      <c r="Y563" s="43">
        <v>83</v>
      </c>
      <c r="Z563" s="44">
        <v>8</v>
      </c>
      <c r="AA563" s="45">
        <v>117981</v>
      </c>
      <c r="AB563" s="46">
        <v>1578</v>
      </c>
      <c r="AC563" s="47">
        <v>103</v>
      </c>
      <c r="AD563" s="42">
        <v>38998</v>
      </c>
      <c r="AE563" s="43">
        <v>6791</v>
      </c>
      <c r="AF563" s="44">
        <v>102</v>
      </c>
      <c r="AG563" s="39">
        <v>42426</v>
      </c>
      <c r="AH563" s="40">
        <v>2</v>
      </c>
      <c r="AI563" s="41">
        <v>0</v>
      </c>
      <c r="AJ563" s="42">
        <v>116378</v>
      </c>
      <c r="AK563" s="43">
        <v>26</v>
      </c>
      <c r="AL563" s="44">
        <v>3</v>
      </c>
      <c r="AM563" s="45">
        <v>119702</v>
      </c>
      <c r="AN563" s="46">
        <v>773</v>
      </c>
      <c r="AO563" s="47">
        <v>44</v>
      </c>
      <c r="AP563" s="42">
        <v>43624</v>
      </c>
      <c r="AQ563" s="43">
        <v>5635</v>
      </c>
      <c r="AR563" s="44">
        <v>72</v>
      </c>
      <c r="AS563" s="38">
        <v>6660396</v>
      </c>
      <c r="AT563" s="38">
        <v>13874797</v>
      </c>
      <c r="AU563" s="38">
        <v>8</v>
      </c>
      <c r="AY563" s="38" t="str">
        <f t="shared" ref="AY563" si="407">_xlfn.CONCAT(YEAR(A563),"-W",_xlfn.ISOWEEKNUM(A563))</f>
        <v>2021-W39</v>
      </c>
      <c r="AZ563" s="48">
        <f t="shared" ref="AZ563" si="408">WEEKDAY(A563,2)</f>
        <v>6</v>
      </c>
      <c r="BA563" s="48">
        <v>3167</v>
      </c>
      <c r="BB563" s="49">
        <v>163</v>
      </c>
      <c r="BC563" s="48">
        <v>125</v>
      </c>
      <c r="BD563" s="49">
        <v>16956</v>
      </c>
      <c r="BE563" s="48">
        <v>369</v>
      </c>
      <c r="BF563" s="49">
        <v>39877837</v>
      </c>
      <c r="BG563" s="49">
        <v>2323484</v>
      </c>
    </row>
    <row r="564" spans="1:79" ht="12.5" thickBot="1" x14ac:dyDescent="0.35">
      <c r="A564" s="37">
        <v>44472</v>
      </c>
      <c r="B564" s="38">
        <v>1165</v>
      </c>
      <c r="C564" s="38">
        <v>5</v>
      </c>
      <c r="D564" s="38">
        <v>661308</v>
      </c>
      <c r="E564" s="38">
        <v>31</v>
      </c>
      <c r="F564" s="38">
        <v>14920</v>
      </c>
      <c r="G564" s="48">
        <v>332</v>
      </c>
      <c r="H564" s="49">
        <v>298</v>
      </c>
      <c r="I564" s="39">
        <v>88368</v>
      </c>
      <c r="J564" s="40">
        <v>3</v>
      </c>
      <c r="K564" s="41">
        <v>0</v>
      </c>
      <c r="L564" s="42">
        <v>247581</v>
      </c>
      <c r="M564" s="43">
        <v>109</v>
      </c>
      <c r="N564" s="44">
        <v>11</v>
      </c>
      <c r="O564" s="45">
        <v>238073</v>
      </c>
      <c r="P564" s="46">
        <v>2357</v>
      </c>
      <c r="Q564" s="47">
        <v>146</v>
      </c>
      <c r="R564" s="42">
        <v>82739</v>
      </c>
      <c r="S564" s="43">
        <v>12451</v>
      </c>
      <c r="T564" s="44">
        <v>175</v>
      </c>
      <c r="U564" s="39">
        <v>45770</v>
      </c>
      <c r="V564" s="40">
        <v>1</v>
      </c>
      <c r="W564" s="41">
        <v>0</v>
      </c>
      <c r="X564" s="42">
        <v>131022</v>
      </c>
      <c r="Y564" s="43">
        <v>83</v>
      </c>
      <c r="Z564" s="44">
        <v>8</v>
      </c>
      <c r="AA564" s="45">
        <v>118163</v>
      </c>
      <c r="AB564" s="46">
        <v>1582</v>
      </c>
      <c r="AC564" s="47">
        <v>101</v>
      </c>
      <c r="AD564" s="42">
        <v>39043</v>
      </c>
      <c r="AE564" s="43">
        <v>6803</v>
      </c>
      <c r="AF564" s="44">
        <v>100</v>
      </c>
      <c r="AG564" s="39">
        <v>42597</v>
      </c>
      <c r="AH564" s="40">
        <v>2</v>
      </c>
      <c r="AI564" s="41">
        <v>0</v>
      </c>
      <c r="AJ564" s="42">
        <v>116553</v>
      </c>
      <c r="AK564" s="43">
        <v>26</v>
      </c>
      <c r="AL564" s="44">
        <v>3</v>
      </c>
      <c r="AM564" s="45">
        <v>119896</v>
      </c>
      <c r="AN564" s="46">
        <v>775</v>
      </c>
      <c r="AO564" s="47">
        <v>45</v>
      </c>
      <c r="AP564" s="42">
        <v>43690</v>
      </c>
      <c r="AQ564" s="43">
        <v>5648</v>
      </c>
      <c r="AR564" s="44">
        <v>75</v>
      </c>
      <c r="AS564" s="38">
        <v>6667509</v>
      </c>
      <c r="AT564" s="38">
        <v>14018191</v>
      </c>
      <c r="AU564" s="38">
        <v>9</v>
      </c>
      <c r="AY564" s="38" t="str">
        <f t="shared" ref="AY564" si="409">_xlfn.CONCAT(YEAR(A564),"-W",_xlfn.ISOWEEKNUM(A564))</f>
        <v>2021-W39</v>
      </c>
      <c r="AZ564" s="48">
        <f t="shared" ref="AZ564" si="410">WEEKDAY(A564,2)</f>
        <v>7</v>
      </c>
      <c r="BA564" s="48">
        <v>3170</v>
      </c>
      <c r="BB564" s="49">
        <v>138</v>
      </c>
      <c r="BC564" s="48">
        <v>74</v>
      </c>
      <c r="BD564" s="49">
        <v>7182</v>
      </c>
      <c r="BE564" s="48">
        <v>160</v>
      </c>
      <c r="BF564" s="49">
        <v>39904080</v>
      </c>
      <c r="BG564" s="49">
        <v>2347433</v>
      </c>
      <c r="BH564" s="86">
        <f>0.18%*2840197</f>
        <v>5112.3545999999997</v>
      </c>
      <c r="BI564" s="50">
        <f>(S564-S557)/(F564-F557)</f>
        <v>0.80082987551867224</v>
      </c>
      <c r="BJ564" s="38">
        <f>SUM(E558:E564)*1000000/10718565</f>
        <v>22.204464870064228</v>
      </c>
      <c r="BK564" s="50">
        <f>(D564-D557)/(AS564+AT564-AS557-AT557)</f>
        <v>1.1255197796948571E-2</v>
      </c>
      <c r="BL564" s="97">
        <f>(I564-I557)/(I564+L564+O564+R564-I557-L557-O557-R557)</f>
        <v>0.28404719994784539</v>
      </c>
      <c r="BM564" s="97">
        <f>(L564-L557)/(I564+L564+O564+R564-I557-L557-O557-R557)</f>
        <v>0.2928482951952539</v>
      </c>
      <c r="BN564" s="97">
        <f>(O564-O557)/(I564+L564+O564+R564-I557-L557-O557-R557)</f>
        <v>0.31696981550296627</v>
      </c>
      <c r="BO564" s="97">
        <f>(R564-R557)/(I564+L564+O564+R564-I557-L557-O557-R557)</f>
        <v>0.10613468935393441</v>
      </c>
      <c r="BP564" s="97">
        <f>AVERAGE(K558:K564)/AVERAGE(G558:G564)</f>
        <v>0</v>
      </c>
      <c r="BQ564" s="97">
        <f>AVERAGE(N558:N564)/AVERAGE(G558:G564)</f>
        <v>3.4105815478793176E-2</v>
      </c>
      <c r="BR564" s="97">
        <f>AVERAGE(Q558:Q564)/AVERAGE(G558:G564)</f>
        <v>0.44118933100131175</v>
      </c>
      <c r="BS564" s="97">
        <f>AVERAGE(T558:T564)/AVERAGE(G558:G564)</f>
        <v>0.52470485351989504</v>
      </c>
      <c r="BT564" s="97">
        <f>(J564-J557)/(J564+M564+P564+S564-S557-P557-M557-J557)</f>
        <v>0</v>
      </c>
      <c r="BU564" s="97">
        <f>(M564-M557)/(J564+M564+P564+S564-S557-P557-M557-J557)</f>
        <v>4.1493775933609959E-3</v>
      </c>
      <c r="BV564" s="97">
        <f>(P564-P557)/(J564+M564+P564+S564-S557-P557-M557-J557)</f>
        <v>0.19502074688796681</v>
      </c>
      <c r="BW564" s="97">
        <f>(S564-S557)/(J564+M564+P564+S564-S557-P557-M557-J557)</f>
        <v>0.80082987551867224</v>
      </c>
      <c r="BX564" s="48">
        <f>SUM(BB558:BB564)</f>
        <v>1131</v>
      </c>
      <c r="BY564" s="38">
        <f>F564-F557</f>
        <v>241</v>
      </c>
      <c r="BZ564" s="50">
        <f>BY564/BX557</f>
        <v>0.18065967016491755</v>
      </c>
      <c r="CA564" s="50">
        <f>BY564/BX557</f>
        <v>0.18065967016491755</v>
      </c>
    </row>
    <row r="565" spans="1:79" x14ac:dyDescent="0.3">
      <c r="A565" s="93">
        <v>44473</v>
      </c>
      <c r="B565" s="62">
        <v>2125</v>
      </c>
      <c r="C565" s="62">
        <v>5</v>
      </c>
      <c r="D565" s="62">
        <v>663433</v>
      </c>
      <c r="E565" s="62">
        <v>36</v>
      </c>
      <c r="F565" s="62">
        <v>14956</v>
      </c>
      <c r="G565" s="65">
        <v>342</v>
      </c>
      <c r="H565" s="99">
        <v>304</v>
      </c>
      <c r="I565" s="63">
        <v>88982</v>
      </c>
      <c r="J565" s="62">
        <v>3</v>
      </c>
      <c r="K565" s="64">
        <v>0</v>
      </c>
      <c r="L565" s="63">
        <v>248194</v>
      </c>
      <c r="M565" s="62">
        <v>110</v>
      </c>
      <c r="N565" s="64">
        <v>11</v>
      </c>
      <c r="O565" s="63">
        <v>238763</v>
      </c>
      <c r="P565" s="62">
        <v>2365</v>
      </c>
      <c r="Q565" s="64">
        <v>148</v>
      </c>
      <c r="R565" s="63">
        <v>82947</v>
      </c>
      <c r="S565" s="62">
        <v>12478</v>
      </c>
      <c r="T565" s="64">
        <v>183</v>
      </c>
      <c r="U565" s="63">
        <v>46106</v>
      </c>
      <c r="V565" s="62">
        <v>1</v>
      </c>
      <c r="W565" s="64">
        <v>0</v>
      </c>
      <c r="X565" s="63">
        <v>131300</v>
      </c>
      <c r="Y565" s="62">
        <v>83</v>
      </c>
      <c r="Z565" s="64">
        <v>9</v>
      </c>
      <c r="AA565" s="63">
        <v>118487</v>
      </c>
      <c r="AB565" s="62">
        <v>1586</v>
      </c>
      <c r="AC565" s="64">
        <v>102</v>
      </c>
      <c r="AD565" s="63">
        <v>39144</v>
      </c>
      <c r="AE565" s="62">
        <v>6816</v>
      </c>
      <c r="AF565" s="64">
        <v>102</v>
      </c>
      <c r="AG565" s="63">
        <v>42875</v>
      </c>
      <c r="AH565" s="62">
        <v>2</v>
      </c>
      <c r="AI565" s="64">
        <v>0</v>
      </c>
      <c r="AJ565" s="63">
        <v>116888</v>
      </c>
      <c r="AK565" s="62">
        <v>27</v>
      </c>
      <c r="AL565" s="64">
        <v>2</v>
      </c>
      <c r="AM565" s="63">
        <v>120262</v>
      </c>
      <c r="AN565" s="62">
        <v>779</v>
      </c>
      <c r="AO565" s="64">
        <v>46</v>
      </c>
      <c r="AP565" s="63">
        <v>43797</v>
      </c>
      <c r="AQ565" s="62">
        <v>5662</v>
      </c>
      <c r="AR565" s="64">
        <v>81</v>
      </c>
      <c r="AS565" s="62">
        <v>6672573</v>
      </c>
      <c r="AT565" s="62">
        <v>14087552</v>
      </c>
      <c r="AU565" s="62">
        <v>9</v>
      </c>
      <c r="AV565" s="62"/>
      <c r="AW565" s="62"/>
      <c r="AX565" s="62"/>
      <c r="AY565" s="62" t="str">
        <f>_xlfn.CONCAT(YEAR(A565),"-W",_xlfn.ISOWEEKNUM(A565))</f>
        <v>2021-W40</v>
      </c>
      <c r="AZ565" s="65">
        <f>WEEKDAY(A565,2)</f>
        <v>1</v>
      </c>
      <c r="BA565" s="65">
        <v>3180</v>
      </c>
      <c r="BB565" s="99">
        <v>146</v>
      </c>
      <c r="BC565" s="65">
        <v>152</v>
      </c>
      <c r="BD565" s="65">
        <v>6995</v>
      </c>
      <c r="BE565" s="65">
        <v>180</v>
      </c>
      <c r="BF565" s="99">
        <v>39960808</v>
      </c>
      <c r="BG565" s="99">
        <v>2351809</v>
      </c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125"/>
      <c r="BU565" s="125"/>
      <c r="BV565" s="125"/>
      <c r="BW565" s="125"/>
    </row>
    <row r="566" spans="1:79" x14ac:dyDescent="0.3">
      <c r="A566" s="37">
        <v>44474</v>
      </c>
      <c r="B566" s="38">
        <v>2876</v>
      </c>
      <c r="C566" s="38">
        <v>6</v>
      </c>
      <c r="D566" s="38">
        <v>666517</v>
      </c>
      <c r="E566" s="38">
        <v>34</v>
      </c>
      <c r="F566" s="38">
        <v>14991</v>
      </c>
      <c r="G566" s="48">
        <v>334</v>
      </c>
      <c r="H566" s="49">
        <v>300</v>
      </c>
      <c r="I566" s="39">
        <v>89888</v>
      </c>
      <c r="J566" s="40">
        <v>3</v>
      </c>
      <c r="K566" s="41">
        <v>0</v>
      </c>
      <c r="L566" s="42">
        <v>249071</v>
      </c>
      <c r="M566" s="43">
        <v>110</v>
      </c>
      <c r="N566" s="44">
        <v>11</v>
      </c>
      <c r="O566" s="45">
        <v>239735</v>
      </c>
      <c r="P566" s="46">
        <v>2370</v>
      </c>
      <c r="Q566" s="47">
        <v>144</v>
      </c>
      <c r="R566" s="42">
        <v>83276</v>
      </c>
      <c r="S566" s="43">
        <v>12508</v>
      </c>
      <c r="T566" s="44">
        <v>179</v>
      </c>
      <c r="U566" s="39">
        <v>46578</v>
      </c>
      <c r="V566" s="40">
        <v>1</v>
      </c>
      <c r="W566" s="41">
        <v>0</v>
      </c>
      <c r="X566" s="42">
        <v>131748</v>
      </c>
      <c r="Y566" s="43">
        <v>83</v>
      </c>
      <c r="Z566" s="44">
        <v>9</v>
      </c>
      <c r="AA566" s="45">
        <v>118936</v>
      </c>
      <c r="AB566" s="46">
        <v>1588</v>
      </c>
      <c r="AC566" s="47">
        <v>98</v>
      </c>
      <c r="AD566" s="42">
        <v>39294</v>
      </c>
      <c r="AE566" s="43">
        <v>6835</v>
      </c>
      <c r="AF566" s="44">
        <v>99</v>
      </c>
      <c r="AG566" s="39">
        <v>43309</v>
      </c>
      <c r="AH566" s="40">
        <v>2</v>
      </c>
      <c r="AI566" s="41">
        <v>0</v>
      </c>
      <c r="AJ566" s="42">
        <v>117317</v>
      </c>
      <c r="AK566" s="43">
        <v>27</v>
      </c>
      <c r="AL566" s="44">
        <v>2</v>
      </c>
      <c r="AM566" s="45">
        <v>120785</v>
      </c>
      <c r="AN566" s="46">
        <v>782</v>
      </c>
      <c r="AO566" s="47">
        <v>46</v>
      </c>
      <c r="AP566" s="42">
        <v>43976</v>
      </c>
      <c r="AQ566" s="43">
        <v>5673</v>
      </c>
      <c r="AR566" s="44">
        <v>80</v>
      </c>
      <c r="AS566" s="38">
        <v>6690514</v>
      </c>
      <c r="AT566" s="38">
        <v>14439922</v>
      </c>
      <c r="AU566" s="38">
        <v>8</v>
      </c>
      <c r="AY566" s="38" t="str">
        <f t="shared" ref="AY566" si="411">_xlfn.CONCAT(YEAR(A566),"-W",_xlfn.ISOWEEKNUM(A566))</f>
        <v>2021-W40</v>
      </c>
      <c r="AZ566" s="48">
        <f t="shared" ref="AZ566" si="412">WEEKDAY(A566,2)</f>
        <v>2</v>
      </c>
      <c r="BA566" s="48">
        <v>3188</v>
      </c>
      <c r="BB566" s="49">
        <v>194</v>
      </c>
      <c r="BC566" s="48">
        <v>167</v>
      </c>
      <c r="BD566" s="49">
        <v>18754</v>
      </c>
      <c r="BE566" s="48">
        <v>446</v>
      </c>
      <c r="BF566" s="49">
        <v>40407842</v>
      </c>
      <c r="BG566" s="49">
        <v>2372745</v>
      </c>
    </row>
    <row r="567" spans="1:79" x14ac:dyDescent="0.3">
      <c r="A567" s="37">
        <v>44475</v>
      </c>
      <c r="B567" s="38">
        <v>2331</v>
      </c>
      <c r="C567" s="38">
        <v>8</v>
      </c>
      <c r="D567" s="38">
        <v>668811</v>
      </c>
      <c r="E567" s="38">
        <v>21</v>
      </c>
      <c r="F567" s="38">
        <v>15012</v>
      </c>
      <c r="G567" s="48">
        <v>347</v>
      </c>
      <c r="H567" s="49">
        <v>307</v>
      </c>
      <c r="I567" s="39">
        <v>90557</v>
      </c>
      <c r="J567" s="40">
        <v>3</v>
      </c>
      <c r="K567" s="41">
        <v>0</v>
      </c>
      <c r="L567" s="42">
        <v>249703</v>
      </c>
      <c r="M567" s="43">
        <v>111</v>
      </c>
      <c r="N567" s="44">
        <v>11</v>
      </c>
      <c r="O567" s="45">
        <v>240446</v>
      </c>
      <c r="P567" s="46">
        <v>2375</v>
      </c>
      <c r="Q567" s="47">
        <v>144</v>
      </c>
      <c r="R567" s="42">
        <v>83558</v>
      </c>
      <c r="S567" s="43">
        <v>12523</v>
      </c>
      <c r="T567" s="44">
        <v>192</v>
      </c>
      <c r="U567" s="39">
        <v>46924</v>
      </c>
      <c r="V567" s="40">
        <v>1</v>
      </c>
      <c r="W567" s="41">
        <v>0</v>
      </c>
      <c r="X567" s="42">
        <v>132054</v>
      </c>
      <c r="Y567" s="43">
        <v>84</v>
      </c>
      <c r="Z567" s="44">
        <v>9</v>
      </c>
      <c r="AA567" s="45">
        <v>119283</v>
      </c>
      <c r="AB567" s="46">
        <v>1591</v>
      </c>
      <c r="AC567" s="47">
        <v>100</v>
      </c>
      <c r="AD567" s="42">
        <v>39428</v>
      </c>
      <c r="AE567" s="43">
        <v>6845</v>
      </c>
      <c r="AF567" s="44">
        <v>105</v>
      </c>
      <c r="AG567" s="39">
        <v>43632</v>
      </c>
      <c r="AH567" s="40">
        <v>2</v>
      </c>
      <c r="AI567" s="41">
        <v>0</v>
      </c>
      <c r="AJ567" s="42">
        <v>117643</v>
      </c>
      <c r="AK567" s="43">
        <v>27</v>
      </c>
      <c r="AL567" s="44">
        <v>2</v>
      </c>
      <c r="AM567" s="45">
        <v>121149</v>
      </c>
      <c r="AN567" s="46">
        <v>784</v>
      </c>
      <c r="AO567" s="47">
        <v>44</v>
      </c>
      <c r="AP567" s="42">
        <v>44124</v>
      </c>
      <c r="AQ567" s="43">
        <v>5678</v>
      </c>
      <c r="AR567" s="44">
        <v>87</v>
      </c>
      <c r="AS567" s="38">
        <v>6704273</v>
      </c>
      <c r="AT567" s="38">
        <v>14622382</v>
      </c>
      <c r="AU567" s="38">
        <f>19-8</f>
        <v>11</v>
      </c>
      <c r="AY567" s="38" t="str">
        <f t="shared" ref="AY567" si="413">_xlfn.CONCAT(YEAR(A567),"-W",_xlfn.ISOWEEKNUM(A567))</f>
        <v>2021-W40</v>
      </c>
      <c r="AZ567" s="48">
        <f t="shared" ref="AZ567" si="414">WEEKDAY(A567,2)</f>
        <v>3</v>
      </c>
      <c r="BA567" s="48">
        <v>3190</v>
      </c>
      <c r="BB567" s="49">
        <v>206</v>
      </c>
      <c r="BC567" s="48">
        <v>161</v>
      </c>
      <c r="BD567" s="49">
        <v>15982</v>
      </c>
      <c r="BE567" s="48">
        <v>373</v>
      </c>
      <c r="BF567" s="49">
        <v>40848378</v>
      </c>
      <c r="BG567" s="49">
        <v>2385696</v>
      </c>
      <c r="BH567" s="48">
        <v>114086</v>
      </c>
    </row>
    <row r="568" spans="1:79" x14ac:dyDescent="0.3">
      <c r="A568" s="37">
        <v>44476</v>
      </c>
      <c r="B568" s="38">
        <v>2249</v>
      </c>
      <c r="C568" s="38">
        <v>6</v>
      </c>
      <c r="D568" s="38">
        <v>671040</v>
      </c>
      <c r="E568" s="38">
        <v>30</v>
      </c>
      <c r="F568" s="38">
        <v>15042</v>
      </c>
      <c r="G568" s="48">
        <v>335</v>
      </c>
      <c r="H568" s="49">
        <v>294</v>
      </c>
      <c r="I568" s="39">
        <v>91152</v>
      </c>
      <c r="J568" s="40">
        <v>3</v>
      </c>
      <c r="K568" s="41">
        <v>0</v>
      </c>
      <c r="L568" s="42">
        <v>250352</v>
      </c>
      <c r="M568" s="43">
        <v>111</v>
      </c>
      <c r="N568" s="44">
        <v>11</v>
      </c>
      <c r="O568" s="45">
        <v>241189</v>
      </c>
      <c r="P568" s="46">
        <v>2379</v>
      </c>
      <c r="Q568" s="47">
        <v>137</v>
      </c>
      <c r="R568" s="42">
        <v>83800</v>
      </c>
      <c r="S568" s="43">
        <v>12549</v>
      </c>
      <c r="T568" s="44">
        <v>187</v>
      </c>
      <c r="U568" s="39">
        <v>47248</v>
      </c>
      <c r="V568" s="40">
        <v>1</v>
      </c>
      <c r="W568" s="41">
        <v>0</v>
      </c>
      <c r="X568" s="42">
        <v>132382</v>
      </c>
      <c r="Y568" s="43">
        <v>84</v>
      </c>
      <c r="Z568" s="44">
        <v>9</v>
      </c>
      <c r="AA568" s="45">
        <v>119604</v>
      </c>
      <c r="AB568" s="46">
        <v>1592</v>
      </c>
      <c r="AC568" s="47">
        <v>98</v>
      </c>
      <c r="AD568" s="42">
        <v>39520</v>
      </c>
      <c r="AE568" s="43">
        <v>6861</v>
      </c>
      <c r="AF568" s="44">
        <v>100</v>
      </c>
      <c r="AG568" s="39">
        <v>43903</v>
      </c>
      <c r="AH568" s="40">
        <v>2</v>
      </c>
      <c r="AI568" s="41">
        <v>0</v>
      </c>
      <c r="AJ568" s="42">
        <v>117964</v>
      </c>
      <c r="AK568" s="43">
        <v>27</v>
      </c>
      <c r="AL568" s="44">
        <v>2</v>
      </c>
      <c r="AM568" s="45">
        <v>121571</v>
      </c>
      <c r="AN568" s="46">
        <v>787</v>
      </c>
      <c r="AO568" s="47">
        <v>39</v>
      </c>
      <c r="AP568" s="42">
        <v>44274</v>
      </c>
      <c r="AQ568" s="43">
        <v>5688</v>
      </c>
      <c r="AR568" s="44">
        <v>87</v>
      </c>
      <c r="AS568" s="38">
        <v>6718117</v>
      </c>
      <c r="AT568" s="38">
        <v>14756872</v>
      </c>
      <c r="AU568" s="38">
        <v>8</v>
      </c>
      <c r="AY568" s="38" t="str">
        <f t="shared" ref="AY568" si="415">_xlfn.CONCAT(YEAR(A568),"-W",_xlfn.ISOWEEKNUM(A568))</f>
        <v>2021-W40</v>
      </c>
      <c r="AZ568" s="48">
        <f t="shared" ref="AZ568" si="416">WEEKDAY(A568,2)</f>
        <v>4</v>
      </c>
      <c r="BA568" s="48">
        <v>3202</v>
      </c>
      <c r="BB568" s="49">
        <v>185</v>
      </c>
      <c r="BC568" s="48">
        <v>165</v>
      </c>
      <c r="BD568" s="49">
        <v>14992</v>
      </c>
      <c r="BE568" s="48">
        <v>369</v>
      </c>
      <c r="BF568" s="49">
        <v>40850673</v>
      </c>
      <c r="BG568" s="49">
        <v>2397177</v>
      </c>
    </row>
    <row r="569" spans="1:79" x14ac:dyDescent="0.3">
      <c r="A569" s="37">
        <v>44477</v>
      </c>
      <c r="B569" s="38">
        <v>2324</v>
      </c>
      <c r="C569" s="38">
        <v>5</v>
      </c>
      <c r="D569" s="38">
        <v>673317</v>
      </c>
      <c r="E569" s="38">
        <v>22</v>
      </c>
      <c r="F569" s="38">
        <v>15069</v>
      </c>
      <c r="G569" s="48">
        <v>334</v>
      </c>
      <c r="H569" s="49">
        <v>288</v>
      </c>
      <c r="I569" s="39">
        <v>91787</v>
      </c>
      <c r="J569" s="40">
        <v>3</v>
      </c>
      <c r="K569" s="41">
        <v>0</v>
      </c>
      <c r="L569" s="42">
        <v>251008</v>
      </c>
      <c r="M569" s="43">
        <v>111</v>
      </c>
      <c r="N569" s="44">
        <v>10</v>
      </c>
      <c r="O569" s="45">
        <v>241945</v>
      </c>
      <c r="P569" s="46">
        <v>2388</v>
      </c>
      <c r="Q569" s="47">
        <v>130</v>
      </c>
      <c r="R569" s="42">
        <v>84028</v>
      </c>
      <c r="S569" s="43">
        <v>12567</v>
      </c>
      <c r="T569" s="44">
        <v>194</v>
      </c>
      <c r="U569" s="39">
        <v>47562</v>
      </c>
      <c r="V569" s="40">
        <v>1</v>
      </c>
      <c r="W569" s="41">
        <v>0</v>
      </c>
      <c r="X569" s="42">
        <v>132730</v>
      </c>
      <c r="Y569" s="43">
        <v>84</v>
      </c>
      <c r="Z569" s="44">
        <v>9</v>
      </c>
      <c r="AA569" s="45">
        <v>119944</v>
      </c>
      <c r="AB569" s="46">
        <v>1600</v>
      </c>
      <c r="AC569" s="47">
        <v>88</v>
      </c>
      <c r="AD569" s="42">
        <v>39626</v>
      </c>
      <c r="AE569" s="43">
        <v>6873</v>
      </c>
      <c r="AF569" s="44">
        <v>102</v>
      </c>
      <c r="AG569" s="39">
        <v>44224</v>
      </c>
      <c r="AH569" s="40">
        <v>2</v>
      </c>
      <c r="AI569" s="41">
        <v>0</v>
      </c>
      <c r="AJ569" s="42">
        <v>118272</v>
      </c>
      <c r="AK569" s="43">
        <v>27</v>
      </c>
      <c r="AL569" s="44">
        <v>1</v>
      </c>
      <c r="AM569" s="45">
        <v>121987</v>
      </c>
      <c r="AN569" s="46">
        <v>788</v>
      </c>
      <c r="AO569" s="47">
        <v>42</v>
      </c>
      <c r="AP569" s="42">
        <v>44396</v>
      </c>
      <c r="AQ569" s="43">
        <v>5694</v>
      </c>
      <c r="AR569" s="44">
        <v>92</v>
      </c>
      <c r="AS569" s="38">
        <v>6730621</v>
      </c>
      <c r="AT569" s="38">
        <v>14946114</v>
      </c>
      <c r="AU569" s="38">
        <v>6</v>
      </c>
      <c r="AY569" s="38" t="str">
        <f t="shared" ref="AY569" si="417">_xlfn.CONCAT(YEAR(A569),"-W",_xlfn.ISOWEEKNUM(A569))</f>
        <v>2021-W40</v>
      </c>
      <c r="AZ569" s="48">
        <f t="shared" ref="AZ569" si="418">WEEKDAY(A569,2)</f>
        <v>5</v>
      </c>
      <c r="BA569" s="48">
        <v>3202</v>
      </c>
      <c r="BB569" s="49">
        <v>178</v>
      </c>
      <c r="BC569" s="48">
        <v>163</v>
      </c>
      <c r="BD569" s="49">
        <v>14612</v>
      </c>
      <c r="BE569" s="48">
        <v>342</v>
      </c>
      <c r="BF569" s="49">
        <v>40850752</v>
      </c>
      <c r="BG569" s="49">
        <v>2410934</v>
      </c>
    </row>
    <row r="570" spans="1:79" x14ac:dyDescent="0.3">
      <c r="A570" s="37">
        <v>44478</v>
      </c>
      <c r="B570" s="38">
        <v>2197</v>
      </c>
      <c r="C570" s="38">
        <v>5</v>
      </c>
      <c r="D570" s="38">
        <v>675479</v>
      </c>
      <c r="E570" s="38">
        <v>36</v>
      </c>
      <c r="F570" s="38">
        <v>15105</v>
      </c>
      <c r="G570" s="48">
        <v>331</v>
      </c>
      <c r="H570" s="49">
        <v>287</v>
      </c>
      <c r="I570" s="39">
        <v>92315</v>
      </c>
      <c r="J570" s="40">
        <v>3</v>
      </c>
      <c r="K570" s="41">
        <v>0</v>
      </c>
      <c r="L570" s="42">
        <v>251669</v>
      </c>
      <c r="M570" s="43">
        <v>111</v>
      </c>
      <c r="N570" s="44">
        <v>9</v>
      </c>
      <c r="O570" s="45">
        <v>242662</v>
      </c>
      <c r="P570" s="46">
        <v>2397</v>
      </c>
      <c r="Q570" s="47">
        <v>124</v>
      </c>
      <c r="R570" s="42">
        <v>84284</v>
      </c>
      <c r="S570" s="43">
        <v>12594</v>
      </c>
      <c r="T570" s="44">
        <v>198</v>
      </c>
      <c r="U570" s="39">
        <v>47852</v>
      </c>
      <c r="V570" s="40">
        <v>1</v>
      </c>
      <c r="W570" s="41">
        <v>0</v>
      </c>
      <c r="X570" s="42">
        <v>133065</v>
      </c>
      <c r="Y570" s="43">
        <v>84</v>
      </c>
      <c r="Z570" s="44">
        <v>8</v>
      </c>
      <c r="AA570" s="45">
        <v>120289</v>
      </c>
      <c r="AB570" s="46">
        <v>1606</v>
      </c>
      <c r="AC570" s="47">
        <v>84</v>
      </c>
      <c r="AD570" s="42">
        <v>39745</v>
      </c>
      <c r="AE570" s="43">
        <v>6885</v>
      </c>
      <c r="AF570" s="44">
        <v>109</v>
      </c>
      <c r="AG570" s="39">
        <v>44462</v>
      </c>
      <c r="AH570" s="40">
        <v>2</v>
      </c>
      <c r="AI570" s="41">
        <v>0</v>
      </c>
      <c r="AJ570" s="42">
        <v>118598</v>
      </c>
      <c r="AK570" s="43">
        <v>27</v>
      </c>
      <c r="AL570" s="44">
        <v>1</v>
      </c>
      <c r="AM570" s="45">
        <v>122359</v>
      </c>
      <c r="AN570" s="46">
        <v>791</v>
      </c>
      <c r="AO570" s="47">
        <v>40</v>
      </c>
      <c r="AP570" s="42">
        <v>44533</v>
      </c>
      <c r="AQ570" s="43">
        <v>5709</v>
      </c>
      <c r="AR570" s="44">
        <v>89</v>
      </c>
      <c r="AS570" s="38">
        <v>6742411</v>
      </c>
      <c r="AT570" s="38">
        <v>15099087</v>
      </c>
      <c r="AU570" s="38">
        <v>7</v>
      </c>
      <c r="AY570" s="38" t="str">
        <f t="shared" ref="AY570" si="419">_xlfn.CONCAT(YEAR(A570),"-W",_xlfn.ISOWEEKNUM(A570))</f>
        <v>2021-W40</v>
      </c>
      <c r="AZ570" s="48">
        <f t="shared" ref="AZ570" si="420">WEEKDAY(A570,2)</f>
        <v>6</v>
      </c>
      <c r="BA570" s="48">
        <v>3209</v>
      </c>
      <c r="BB570" s="49">
        <v>206</v>
      </c>
      <c r="BC570" s="48">
        <v>127</v>
      </c>
      <c r="BD570" s="49">
        <v>12308</v>
      </c>
      <c r="BE570" s="48">
        <v>305</v>
      </c>
      <c r="BF570" s="49">
        <v>41804033</v>
      </c>
      <c r="BG570" s="49">
        <v>2422816</v>
      </c>
    </row>
    <row r="571" spans="1:79" ht="12.5" thickBot="1" x14ac:dyDescent="0.35">
      <c r="A571" s="37">
        <v>44479</v>
      </c>
      <c r="B571" s="38">
        <v>1358</v>
      </c>
      <c r="C571" s="38">
        <v>10</v>
      </c>
      <c r="D571" s="38">
        <v>676799</v>
      </c>
      <c r="E571" s="38">
        <v>30</v>
      </c>
      <c r="F571" s="38">
        <v>15135</v>
      </c>
      <c r="G571" s="48">
        <v>333</v>
      </c>
      <c r="H571" s="49">
        <v>289</v>
      </c>
      <c r="I571" s="39">
        <v>92631</v>
      </c>
      <c r="J571" s="40">
        <v>3</v>
      </c>
      <c r="K571" s="41">
        <v>0</v>
      </c>
      <c r="L571" s="42">
        <v>252081</v>
      </c>
      <c r="M571" s="43">
        <v>111</v>
      </c>
      <c r="N571" s="44">
        <v>9</v>
      </c>
      <c r="O571" s="45">
        <v>243106</v>
      </c>
      <c r="P571" s="46">
        <v>2401</v>
      </c>
      <c r="Q571" s="47">
        <v>128</v>
      </c>
      <c r="R571" s="42">
        <v>84433</v>
      </c>
      <c r="S571" s="43">
        <v>12620</v>
      </c>
      <c r="T571" s="44">
        <v>196</v>
      </c>
      <c r="U571" s="39">
        <v>48011</v>
      </c>
      <c r="V571" s="40">
        <v>1</v>
      </c>
      <c r="W571" s="41">
        <v>0</v>
      </c>
      <c r="X571" s="42">
        <v>133284</v>
      </c>
      <c r="Y571" s="43">
        <v>84</v>
      </c>
      <c r="Z571" s="44">
        <v>8</v>
      </c>
      <c r="AA571" s="45">
        <v>120506</v>
      </c>
      <c r="AB571" s="46">
        <v>1608</v>
      </c>
      <c r="AC571" s="47">
        <v>86</v>
      </c>
      <c r="AD571" s="42">
        <v>39814</v>
      </c>
      <c r="AE571" s="43">
        <v>6897</v>
      </c>
      <c r="AF571" s="44">
        <v>108</v>
      </c>
      <c r="AG571" s="39">
        <v>44619</v>
      </c>
      <c r="AH571" s="40">
        <v>2</v>
      </c>
      <c r="AI571" s="41">
        <v>0</v>
      </c>
      <c r="AJ571" s="42">
        <v>118791</v>
      </c>
      <c r="AK571" s="43">
        <v>27</v>
      </c>
      <c r="AL571" s="44">
        <v>1</v>
      </c>
      <c r="AM571" s="45">
        <v>122586</v>
      </c>
      <c r="AN571" s="46">
        <v>793</v>
      </c>
      <c r="AO571" s="47">
        <v>42</v>
      </c>
      <c r="AP571" s="42">
        <v>44613</v>
      </c>
      <c r="AQ571" s="43">
        <v>5723</v>
      </c>
      <c r="AR571" s="44">
        <v>88</v>
      </c>
      <c r="AS571" s="38">
        <v>6749487</v>
      </c>
      <c r="AT571" s="38">
        <v>15241639</v>
      </c>
      <c r="AU571" s="38">
        <v>2</v>
      </c>
      <c r="AY571" s="38" t="str">
        <f t="shared" ref="AY571" si="421">_xlfn.CONCAT(YEAR(A571),"-W",_xlfn.ISOWEEKNUM(A571))</f>
        <v>2021-W40</v>
      </c>
      <c r="AZ571" s="48">
        <f t="shared" ref="AZ571" si="422">WEEKDAY(A571,2)</f>
        <v>7</v>
      </c>
      <c r="BA571" s="48">
        <v>3210</v>
      </c>
      <c r="BB571" s="49">
        <v>187</v>
      </c>
      <c r="BC571" s="48">
        <v>65</v>
      </c>
      <c r="BD571" s="49">
        <v>6066</v>
      </c>
      <c r="BE571" s="48">
        <v>202</v>
      </c>
      <c r="BF571" s="49">
        <v>41836386</v>
      </c>
      <c r="BG571" s="49">
        <v>2433873</v>
      </c>
      <c r="BH571" s="86">
        <f>0.25%*1911382</f>
        <v>4778.4549999999999</v>
      </c>
      <c r="BI571" s="50">
        <f>(S571-S564)/(F571-F564)</f>
        <v>0.78604651162790695</v>
      </c>
      <c r="BJ571" s="38">
        <f>SUM(E565:E571)*1000000/10718565</f>
        <v>19.498878814468167</v>
      </c>
      <c r="BK571" s="50">
        <f>(D571-D564)/(AS571+AT571-AS564-AT564)</f>
        <v>1.1866624381619487E-2</v>
      </c>
      <c r="BL571" s="97">
        <f>(I571-I564)/(I571+L571+O571+R571-I564-L564-O564-R564)</f>
        <v>0.27520981278244028</v>
      </c>
      <c r="BM571" s="97">
        <f>(L571-L564)/(I571+L571+O571+R571-I564-L564-O564-R564)</f>
        <v>0.2905100064557779</v>
      </c>
      <c r="BN571" s="97">
        <f>(O571-O564)/(I571+L571+O571+R571-I564-L564-O564-R564)</f>
        <v>0.32491930277598452</v>
      </c>
      <c r="BO571" s="97">
        <f>(R571-R564)/(I571+L571+O571+R571-I564-L564-O564-R564)</f>
        <v>0.10936087798579729</v>
      </c>
      <c r="BP571" s="97">
        <f>AVERAGE(K565:K571)/AVERAGE(G565:G571)</f>
        <v>0</v>
      </c>
      <c r="BQ571" s="97">
        <f>AVERAGE(N565:N571)/AVERAGE(G565:G571)</f>
        <v>3.0560271646859087E-2</v>
      </c>
      <c r="BR571" s="97">
        <f>AVERAGE(Q565:Q571)/AVERAGE(G565:G571)</f>
        <v>0.40534804753820031</v>
      </c>
      <c r="BS571" s="97">
        <f>AVERAGE(T565:T571)/AVERAGE(G565:G571)</f>
        <v>0.56409168081494065</v>
      </c>
      <c r="BT571" s="97">
        <f>(J571-J564)/(J571+M571+P571+S571-S564-P564-M564-J564)</f>
        <v>0</v>
      </c>
      <c r="BU571" s="97">
        <f>(M571-M564)/(J571+M571+P571+S571-S564-P564-M564-J564)</f>
        <v>9.3023255813953487E-3</v>
      </c>
      <c r="BV571" s="97">
        <f>(P571-P564)/(J571+M571+P571+S571-S564-P564-M564-J564)</f>
        <v>0.20465116279069767</v>
      </c>
      <c r="BW571" s="97">
        <f>(S571-S564)/(J571+M571+P571+S571-S564-P564-M564-J564)</f>
        <v>0.78604651162790695</v>
      </c>
      <c r="BX571" s="48">
        <f>SUM(BB565:BB571)</f>
        <v>1302</v>
      </c>
      <c r="BY571" s="38">
        <f>F571-F564</f>
        <v>215</v>
      </c>
      <c r="BZ571" s="50">
        <f>BY571/BX564</f>
        <v>0.1900972590627763</v>
      </c>
      <c r="CA571" s="50">
        <f>BY571/BX564</f>
        <v>0.1900972590627763</v>
      </c>
    </row>
    <row r="572" spans="1:79" x14ac:dyDescent="0.3">
      <c r="A572" s="93">
        <v>44480</v>
      </c>
      <c r="B572" s="62">
        <v>2383</v>
      </c>
      <c r="C572" s="62">
        <v>8</v>
      </c>
      <c r="D572" s="62">
        <v>679157</v>
      </c>
      <c r="E572" s="62">
        <v>41</v>
      </c>
      <c r="F572" s="62">
        <v>15177</v>
      </c>
      <c r="G572" s="65">
        <v>331</v>
      </c>
      <c r="H572" s="99">
        <v>287</v>
      </c>
      <c r="I572" s="63">
        <v>93238</v>
      </c>
      <c r="J572" s="62">
        <v>3</v>
      </c>
      <c r="K572" s="64">
        <v>0</v>
      </c>
      <c r="L572" s="63">
        <v>252738</v>
      </c>
      <c r="M572" s="62">
        <v>111</v>
      </c>
      <c r="N572" s="64">
        <v>9</v>
      </c>
      <c r="O572" s="63">
        <v>243933</v>
      </c>
      <c r="P572" s="62">
        <v>2406</v>
      </c>
      <c r="Q572" s="64">
        <v>131</v>
      </c>
      <c r="R572" s="63">
        <v>84700</v>
      </c>
      <c r="S572" s="62">
        <v>12657</v>
      </c>
      <c r="T572" s="64">
        <v>191</v>
      </c>
      <c r="U572" s="63">
        <v>48347</v>
      </c>
      <c r="V572" s="62">
        <v>1</v>
      </c>
      <c r="W572" s="64">
        <v>0</v>
      </c>
      <c r="X572" s="63">
        <v>133610</v>
      </c>
      <c r="Y572" s="62">
        <v>84</v>
      </c>
      <c r="Z572" s="64">
        <v>8</v>
      </c>
      <c r="AA572" s="63">
        <v>120908</v>
      </c>
      <c r="AB572" s="62">
        <v>1610</v>
      </c>
      <c r="AC572" s="64">
        <v>88</v>
      </c>
      <c r="AD572" s="63">
        <v>39948</v>
      </c>
      <c r="AE572" s="62">
        <v>6914</v>
      </c>
      <c r="AF572" s="64">
        <v>106</v>
      </c>
      <c r="AG572" s="63">
        <v>44890</v>
      </c>
      <c r="AH572" s="62">
        <v>2</v>
      </c>
      <c r="AI572" s="64">
        <v>0</v>
      </c>
      <c r="AJ572" s="63">
        <v>119122</v>
      </c>
      <c r="AK572" s="62">
        <v>27</v>
      </c>
      <c r="AL572" s="64">
        <v>1</v>
      </c>
      <c r="AM572" s="63">
        <v>123011</v>
      </c>
      <c r="AN572" s="62">
        <v>796</v>
      </c>
      <c r="AO572" s="64">
        <v>43</v>
      </c>
      <c r="AP572" s="63">
        <v>44746</v>
      </c>
      <c r="AQ572" s="62">
        <v>5743</v>
      </c>
      <c r="AR572" s="64">
        <v>85</v>
      </c>
      <c r="AS572" s="62">
        <v>6754536</v>
      </c>
      <c r="AT572" s="62">
        <v>15309433</v>
      </c>
      <c r="AU572" s="62">
        <v>12</v>
      </c>
      <c r="AV572" s="62"/>
      <c r="AW572" s="62"/>
      <c r="AX572" s="62"/>
      <c r="AY572" s="62" t="str">
        <f>_xlfn.CONCAT(YEAR(A572),"-W",_xlfn.ISOWEEKNUM(A572))</f>
        <v>2021-W41</v>
      </c>
      <c r="AZ572" s="65">
        <f>WEEKDAY(A572,2)</f>
        <v>1</v>
      </c>
      <c r="BA572" s="65">
        <v>3212</v>
      </c>
      <c r="BB572" s="99">
        <v>162</v>
      </c>
      <c r="BC572" s="65">
        <v>146</v>
      </c>
      <c r="BD572" s="65">
        <v>5968</v>
      </c>
      <c r="BE572" s="65">
        <v>152</v>
      </c>
      <c r="BF572" s="99">
        <v>41870327</v>
      </c>
      <c r="BG572" s="99">
        <v>2437701</v>
      </c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125"/>
      <c r="BU572" s="125"/>
      <c r="BV572" s="125"/>
      <c r="BW572" s="125"/>
    </row>
    <row r="573" spans="1:79" x14ac:dyDescent="0.3">
      <c r="A573" s="37">
        <v>44481</v>
      </c>
      <c r="B573" s="38">
        <v>3065</v>
      </c>
      <c r="C573" s="38">
        <v>6</v>
      </c>
      <c r="D573" s="38">
        <v>682394</v>
      </c>
      <c r="E573" s="38">
        <v>32</v>
      </c>
      <c r="F573" s="38">
        <v>15210</v>
      </c>
      <c r="G573" s="48">
        <v>336</v>
      </c>
      <c r="H573" s="49">
        <v>292</v>
      </c>
      <c r="I573" s="39">
        <v>94099</v>
      </c>
      <c r="J573" s="40">
        <v>3</v>
      </c>
      <c r="K573" s="41">
        <v>0</v>
      </c>
      <c r="L573" s="42">
        <v>253717</v>
      </c>
      <c r="M573" s="43">
        <v>111</v>
      </c>
      <c r="N573" s="44">
        <v>15</v>
      </c>
      <c r="O573" s="45">
        <v>244970</v>
      </c>
      <c r="P573" s="46">
        <v>2414</v>
      </c>
      <c r="Q573" s="47">
        <v>130</v>
      </c>
      <c r="R573" s="42">
        <v>85061</v>
      </c>
      <c r="S573" s="43">
        <v>12682</v>
      </c>
      <c r="T573" s="44">
        <v>191</v>
      </c>
      <c r="U573" s="39">
        <v>48815</v>
      </c>
      <c r="V573" s="40">
        <v>1</v>
      </c>
      <c r="W573" s="41">
        <v>0</v>
      </c>
      <c r="X573" s="42">
        <v>134079</v>
      </c>
      <c r="Y573" s="43">
        <v>84</v>
      </c>
      <c r="Z573" s="44">
        <v>11</v>
      </c>
      <c r="AA573" s="45">
        <v>121422</v>
      </c>
      <c r="AB573" s="46">
        <v>1613</v>
      </c>
      <c r="AC573" s="47">
        <v>89</v>
      </c>
      <c r="AD573" s="42">
        <v>40109</v>
      </c>
      <c r="AE573" s="43">
        <v>6928</v>
      </c>
      <c r="AF573" s="44">
        <v>107</v>
      </c>
      <c r="AG573" s="39">
        <v>45283</v>
      </c>
      <c r="AH573" s="40">
        <v>2</v>
      </c>
      <c r="AI573" s="41">
        <v>0</v>
      </c>
      <c r="AJ573" s="42">
        <v>119632</v>
      </c>
      <c r="AK573" s="43">
        <v>27</v>
      </c>
      <c r="AL573" s="44">
        <v>4</v>
      </c>
      <c r="AM573" s="45">
        <v>123534</v>
      </c>
      <c r="AN573" s="46">
        <v>801</v>
      </c>
      <c r="AO573" s="47">
        <v>41</v>
      </c>
      <c r="AP573" s="42">
        <v>44946</v>
      </c>
      <c r="AQ573" s="43">
        <v>5754</v>
      </c>
      <c r="AR573" s="44">
        <v>84</v>
      </c>
      <c r="AS573" s="38">
        <v>6771542</v>
      </c>
      <c r="AT573" s="38">
        <v>15662862</v>
      </c>
      <c r="AU573" s="38">
        <v>8</v>
      </c>
      <c r="AY573" s="38" t="str">
        <f t="shared" ref="AY573" si="423">_xlfn.CONCAT(YEAR(A573),"-W",_xlfn.ISOWEEKNUM(A573))</f>
        <v>2021-W41</v>
      </c>
      <c r="AZ573" s="48">
        <f t="shared" ref="AZ573" si="424">WEEKDAY(A573,2)</f>
        <v>2</v>
      </c>
      <c r="BA573" s="48">
        <v>3217</v>
      </c>
      <c r="BB573" s="49">
        <v>222</v>
      </c>
      <c r="BC573" s="48">
        <f>1014-827</f>
        <v>187</v>
      </c>
      <c r="BD573" s="49">
        <v>17833</v>
      </c>
      <c r="BE573" s="48">
        <v>448</v>
      </c>
      <c r="BF573" s="49">
        <v>42254683</v>
      </c>
      <c r="BG573" s="49">
        <v>2456931</v>
      </c>
    </row>
    <row r="574" spans="1:79" x14ac:dyDescent="0.3">
      <c r="A574" s="37">
        <v>44482</v>
      </c>
      <c r="B574" s="38">
        <v>2338</v>
      </c>
      <c r="C574" s="38">
        <v>10</v>
      </c>
      <c r="D574" s="38">
        <v>684706</v>
      </c>
      <c r="E574" s="38">
        <v>31</v>
      </c>
      <c r="F574" s="38">
        <v>15241</v>
      </c>
      <c r="G574" s="48">
        <v>343</v>
      </c>
      <c r="H574" s="49">
        <v>297</v>
      </c>
      <c r="I574" s="39">
        <v>94712</v>
      </c>
      <c r="J574" s="40">
        <v>3</v>
      </c>
      <c r="K574" s="41">
        <v>0</v>
      </c>
      <c r="L574" s="42">
        <v>254404</v>
      </c>
      <c r="M574" s="43">
        <v>111</v>
      </c>
      <c r="N574" s="44">
        <v>15</v>
      </c>
      <c r="O574" s="45">
        <v>245750</v>
      </c>
      <c r="P574" s="46">
        <v>2419</v>
      </c>
      <c r="Q574" s="47">
        <v>130</v>
      </c>
      <c r="R574" s="42">
        <v>85293</v>
      </c>
      <c r="S574" s="43">
        <v>12708</v>
      </c>
      <c r="T574" s="44">
        <v>198</v>
      </c>
      <c r="U574" s="39">
        <v>49117</v>
      </c>
      <c r="V574" s="40">
        <v>1</v>
      </c>
      <c r="W574" s="41">
        <v>0</v>
      </c>
      <c r="X574" s="42">
        <v>134419</v>
      </c>
      <c r="Y574" s="43">
        <v>84</v>
      </c>
      <c r="Z574" s="44">
        <v>11</v>
      </c>
      <c r="AA574" s="45">
        <v>121791</v>
      </c>
      <c r="AB574" s="46">
        <v>1615</v>
      </c>
      <c r="AC574" s="47">
        <v>89</v>
      </c>
      <c r="AD574" s="42">
        <v>40220</v>
      </c>
      <c r="AE574" s="43">
        <v>6943</v>
      </c>
      <c r="AF574" s="44">
        <v>113</v>
      </c>
      <c r="AG574" s="39">
        <v>45594</v>
      </c>
      <c r="AH574" s="40">
        <v>2</v>
      </c>
      <c r="AI574" s="41">
        <v>0</v>
      </c>
      <c r="AJ574" s="42">
        <v>119979</v>
      </c>
      <c r="AK574" s="43">
        <v>27</v>
      </c>
      <c r="AL574" s="44">
        <v>4</v>
      </c>
      <c r="AM574" s="45">
        <v>123945</v>
      </c>
      <c r="AN574" s="46">
        <v>804</v>
      </c>
      <c r="AO574" s="47">
        <v>41</v>
      </c>
      <c r="AP574" s="42">
        <v>45067</v>
      </c>
      <c r="AQ574" s="43">
        <v>5765</v>
      </c>
      <c r="AR574" s="44">
        <v>85</v>
      </c>
      <c r="AS574" s="38">
        <v>6785328</v>
      </c>
      <c r="AT574" s="38">
        <v>15841230</v>
      </c>
      <c r="AU574" s="38">
        <v>9</v>
      </c>
      <c r="AY574" s="38" t="str">
        <f t="shared" ref="AY574" si="425">_xlfn.CONCAT(YEAR(A574),"-W",_xlfn.ISOWEEKNUM(A574))</f>
        <v>2021-W41</v>
      </c>
      <c r="AZ574" s="48">
        <f t="shared" ref="AZ574" si="426">WEEKDAY(A574,2)</f>
        <v>3</v>
      </c>
      <c r="BA574" s="48">
        <v>3221</v>
      </c>
      <c r="BB574" s="49">
        <v>220</v>
      </c>
      <c r="BC574" s="48">
        <v>171</v>
      </c>
      <c r="BD574" s="49">
        <v>13120</v>
      </c>
      <c r="BE574" s="48">
        <v>338</v>
      </c>
      <c r="BF574" s="49">
        <v>42799190</v>
      </c>
      <c r="BG574" s="49">
        <v>2467563</v>
      </c>
      <c r="BH574" s="48">
        <v>118735</v>
      </c>
    </row>
    <row r="575" spans="1:79" x14ac:dyDescent="0.3">
      <c r="A575" s="37">
        <v>44483</v>
      </c>
      <c r="B575" s="38">
        <v>2601</v>
      </c>
      <c r="C575" s="38">
        <v>5</v>
      </c>
      <c r="D575" s="38">
        <v>687278</v>
      </c>
      <c r="E575" s="38">
        <v>46</v>
      </c>
      <c r="F575" s="38">
        <v>15289</v>
      </c>
      <c r="G575" s="48">
        <v>347</v>
      </c>
      <c r="H575" s="49">
        <v>305</v>
      </c>
      <c r="I575" s="39">
        <v>95351</v>
      </c>
      <c r="J575" s="40">
        <v>3</v>
      </c>
      <c r="K575" s="41">
        <v>0</v>
      </c>
      <c r="L575" s="42">
        <v>255169</v>
      </c>
      <c r="M575" s="43">
        <v>111</v>
      </c>
      <c r="N575" s="44">
        <v>13</v>
      </c>
      <c r="O575" s="45">
        <v>246617</v>
      </c>
      <c r="P575" s="46">
        <v>2426</v>
      </c>
      <c r="Q575" s="47">
        <v>143</v>
      </c>
      <c r="R575" s="42">
        <v>85594</v>
      </c>
      <c r="S575" s="43">
        <v>12749</v>
      </c>
      <c r="T575" s="44">
        <v>191</v>
      </c>
      <c r="U575" s="39">
        <v>49450</v>
      </c>
      <c r="V575" s="40">
        <v>1</v>
      </c>
      <c r="W575" s="41">
        <v>0</v>
      </c>
      <c r="X575" s="42">
        <v>134821</v>
      </c>
      <c r="Y575" s="43">
        <v>84</v>
      </c>
      <c r="Z575" s="44">
        <v>9</v>
      </c>
      <c r="AA575" s="45">
        <v>122208</v>
      </c>
      <c r="AB575" s="46">
        <v>1621</v>
      </c>
      <c r="AC575" s="47">
        <v>101</v>
      </c>
      <c r="AD575" s="42">
        <v>40373</v>
      </c>
      <c r="AE575" s="43">
        <v>6963</v>
      </c>
      <c r="AF575" s="44">
        <v>110</v>
      </c>
      <c r="AG575" s="39">
        <v>45900</v>
      </c>
      <c r="AH575" s="40">
        <v>2</v>
      </c>
      <c r="AI575" s="41">
        <v>0</v>
      </c>
      <c r="AJ575" s="42">
        <v>120342</v>
      </c>
      <c r="AK575" s="43">
        <v>27</v>
      </c>
      <c r="AL575" s="44">
        <v>4</v>
      </c>
      <c r="AM575" s="45">
        <v>124395</v>
      </c>
      <c r="AN575" s="46">
        <v>805</v>
      </c>
      <c r="AO575" s="47">
        <v>42</v>
      </c>
      <c r="AP575" s="42">
        <v>45215</v>
      </c>
      <c r="AQ575" s="43">
        <v>5786</v>
      </c>
      <c r="AR575" s="44">
        <v>81</v>
      </c>
      <c r="AS575" s="38">
        <v>6798855</v>
      </c>
      <c r="AT575" s="38">
        <v>15979343</v>
      </c>
      <c r="AU575" s="38">
        <v>2</v>
      </c>
      <c r="AY575" s="38" t="str">
        <f t="shared" ref="AY575" si="427">_xlfn.CONCAT(YEAR(A575),"-W",_xlfn.ISOWEEKNUM(A575))</f>
        <v>2021-W41</v>
      </c>
      <c r="AZ575" s="48">
        <f t="shared" ref="AZ575" si="428">WEEKDAY(A575,2)</f>
        <v>4</v>
      </c>
      <c r="BA575" s="48">
        <v>3224</v>
      </c>
      <c r="BB575" s="49">
        <v>209</v>
      </c>
      <c r="BC575" s="48">
        <v>146</v>
      </c>
      <c r="BD575" s="49">
        <v>13114</v>
      </c>
      <c r="BE575" s="48">
        <v>330</v>
      </c>
      <c r="BF575" s="49">
        <v>42836922</v>
      </c>
      <c r="BG575" s="49">
        <v>2477720</v>
      </c>
    </row>
    <row r="576" spans="1:79" x14ac:dyDescent="0.3">
      <c r="A576" s="37">
        <v>44484</v>
      </c>
      <c r="B576" s="38">
        <v>2665</v>
      </c>
      <c r="C576" s="38">
        <v>9</v>
      </c>
      <c r="D576" s="38">
        <v>689896</v>
      </c>
      <c r="E576" s="38">
        <v>27</v>
      </c>
      <c r="F576" s="38">
        <v>15317</v>
      </c>
      <c r="G576" s="48">
        <v>368</v>
      </c>
      <c r="H576" s="49">
        <v>323</v>
      </c>
      <c r="I576" s="39">
        <v>96081</v>
      </c>
      <c r="J576" s="40">
        <v>3</v>
      </c>
      <c r="K576" s="41">
        <v>1</v>
      </c>
      <c r="L576" s="42">
        <v>255958</v>
      </c>
      <c r="M576" s="43">
        <v>112</v>
      </c>
      <c r="N576" s="44">
        <v>14</v>
      </c>
      <c r="O576" s="45">
        <v>247454</v>
      </c>
      <c r="P576" s="46">
        <v>2431</v>
      </c>
      <c r="Q576" s="47">
        <v>148</v>
      </c>
      <c r="R576" s="42">
        <v>85856</v>
      </c>
      <c r="S576" s="43">
        <v>12771</v>
      </c>
      <c r="T576" s="44">
        <v>205</v>
      </c>
      <c r="U576" s="39">
        <v>49809</v>
      </c>
      <c r="V576" s="40">
        <v>1</v>
      </c>
      <c r="W576" s="41">
        <v>1</v>
      </c>
      <c r="X576" s="42">
        <v>135232</v>
      </c>
      <c r="Y576" s="43">
        <v>85</v>
      </c>
      <c r="Z576" s="44">
        <v>9</v>
      </c>
      <c r="AA576" s="45">
        <v>122599</v>
      </c>
      <c r="AB576" s="46">
        <v>1624</v>
      </c>
      <c r="AC576" s="47">
        <v>102</v>
      </c>
      <c r="AD576" s="42">
        <v>40498</v>
      </c>
      <c r="AE576" s="43">
        <v>6980</v>
      </c>
      <c r="AF576" s="44">
        <v>119</v>
      </c>
      <c r="AG576" s="39">
        <v>46271</v>
      </c>
      <c r="AH576" s="40">
        <v>2</v>
      </c>
      <c r="AI576" s="41">
        <v>0</v>
      </c>
      <c r="AJ576" s="42">
        <v>120720</v>
      </c>
      <c r="AK576" s="43">
        <v>27</v>
      </c>
      <c r="AL576" s="44">
        <v>5</v>
      </c>
      <c r="AM576" s="45">
        <v>124841</v>
      </c>
      <c r="AN576" s="46">
        <v>807</v>
      </c>
      <c r="AO576" s="47">
        <v>46</v>
      </c>
      <c r="AP576" s="42">
        <v>45352</v>
      </c>
      <c r="AQ576" s="43">
        <v>5791</v>
      </c>
      <c r="AR576" s="44">
        <v>86</v>
      </c>
      <c r="AS576" s="38">
        <v>6811172</v>
      </c>
      <c r="AT576" s="38">
        <v>16150010</v>
      </c>
      <c r="AU576" s="38">
        <v>2</v>
      </c>
      <c r="AY576" s="38" t="str">
        <f t="shared" ref="AY576" si="429">_xlfn.CONCAT(YEAR(A576),"-W",_xlfn.ISOWEEKNUM(A576))</f>
        <v>2021-W41</v>
      </c>
      <c r="AZ576" s="48">
        <f t="shared" ref="AZ576" si="430">WEEKDAY(A576,2)</f>
        <v>5</v>
      </c>
      <c r="BA576" s="48">
        <v>3231</v>
      </c>
      <c r="BB576" s="49">
        <v>210</v>
      </c>
      <c r="BC576" s="48">
        <v>168</v>
      </c>
      <c r="BD576" s="49">
        <v>10913</v>
      </c>
      <c r="BE576" s="48">
        <v>318</v>
      </c>
      <c r="BF576" s="49">
        <v>43090450</v>
      </c>
      <c r="BG576" s="49">
        <v>2488695</v>
      </c>
    </row>
    <row r="577" spans="1:79" x14ac:dyDescent="0.3">
      <c r="A577" s="37">
        <v>44485</v>
      </c>
      <c r="B577" s="38">
        <v>2313</v>
      </c>
      <c r="C577" s="38">
        <v>14</v>
      </c>
      <c r="D577" s="38">
        <v>692197</v>
      </c>
      <c r="E577" s="38">
        <v>30</v>
      </c>
      <c r="F577" s="38">
        <v>15348</v>
      </c>
      <c r="G577" s="48">
        <v>361</v>
      </c>
      <c r="H577" s="49">
        <v>319</v>
      </c>
      <c r="I577" s="39">
        <v>96617</v>
      </c>
      <c r="J577" s="40">
        <v>3</v>
      </c>
      <c r="K577" s="41">
        <v>1</v>
      </c>
      <c r="L577" s="42">
        <v>256682</v>
      </c>
      <c r="M577" s="43">
        <v>112</v>
      </c>
      <c r="N577" s="44">
        <v>13</v>
      </c>
      <c r="O577" s="45">
        <v>248217</v>
      </c>
      <c r="P577" s="46">
        <v>2436</v>
      </c>
      <c r="Q577" s="47">
        <v>147</v>
      </c>
      <c r="R577" s="42">
        <v>86134</v>
      </c>
      <c r="S577" s="43">
        <v>12797</v>
      </c>
      <c r="T577" s="44">
        <v>200</v>
      </c>
      <c r="U577" s="39">
        <v>50108</v>
      </c>
      <c r="V577" s="40">
        <v>1</v>
      </c>
      <c r="W577" s="41">
        <v>1</v>
      </c>
      <c r="X577" s="42">
        <v>135607</v>
      </c>
      <c r="Y577" s="43">
        <v>85</v>
      </c>
      <c r="Z577" s="44">
        <v>9</v>
      </c>
      <c r="AA577" s="45">
        <v>122948</v>
      </c>
      <c r="AB577" s="46">
        <v>1627</v>
      </c>
      <c r="AC577" s="47">
        <v>101</v>
      </c>
      <c r="AD577" s="42">
        <v>40622</v>
      </c>
      <c r="AE577" s="43">
        <v>6997</v>
      </c>
      <c r="AF577" s="44">
        <v>114</v>
      </c>
      <c r="AG577" s="39">
        <v>46508</v>
      </c>
      <c r="AH577" s="40">
        <v>2</v>
      </c>
      <c r="AI577" s="41">
        <v>0</v>
      </c>
      <c r="AJ577" s="42">
        <v>121069</v>
      </c>
      <c r="AK577" s="43">
        <v>27</v>
      </c>
      <c r="AL577" s="44">
        <v>4</v>
      </c>
      <c r="AM577" s="45">
        <v>125255</v>
      </c>
      <c r="AN577" s="46">
        <v>809</v>
      </c>
      <c r="AO577" s="47">
        <v>46</v>
      </c>
      <c r="AP577" s="42">
        <v>45506</v>
      </c>
      <c r="AQ577" s="43">
        <v>5800</v>
      </c>
      <c r="AR577" s="44">
        <v>86</v>
      </c>
      <c r="AS577" s="38">
        <v>6823063</v>
      </c>
      <c r="AT577" s="38">
        <v>16298518</v>
      </c>
      <c r="AU577" s="38">
        <v>5</v>
      </c>
      <c r="AY577" s="38" t="str">
        <f t="shared" ref="AY577" si="431">_xlfn.CONCAT(YEAR(A577),"-W",_xlfn.ISOWEEKNUM(A577))</f>
        <v>2021-W41</v>
      </c>
      <c r="AZ577" s="48">
        <f t="shared" ref="AZ577" si="432">WEEKDAY(A577,2)</f>
        <v>6</v>
      </c>
      <c r="BA577" s="48">
        <v>3239</v>
      </c>
      <c r="BB577" s="49">
        <v>192</v>
      </c>
      <c r="BC577" s="48">
        <v>125</v>
      </c>
      <c r="BD577" s="49">
        <v>10550</v>
      </c>
      <c r="BE577" s="48">
        <v>289</v>
      </c>
      <c r="BF577" s="49">
        <v>43445647</v>
      </c>
      <c r="BG577" s="49">
        <v>2499541</v>
      </c>
    </row>
    <row r="578" spans="1:79" ht="12.5" thickBot="1" x14ac:dyDescent="0.35">
      <c r="A578" s="37">
        <v>44486</v>
      </c>
      <c r="B578" s="38">
        <v>1712</v>
      </c>
      <c r="C578" s="38">
        <v>8</v>
      </c>
      <c r="D578" s="38">
        <v>693886</v>
      </c>
      <c r="E578" s="38">
        <v>27</v>
      </c>
      <c r="F578" s="38">
        <v>15375</v>
      </c>
      <c r="G578" s="48">
        <v>357</v>
      </c>
      <c r="H578" s="49">
        <v>314</v>
      </c>
      <c r="I578" s="39">
        <v>97057</v>
      </c>
      <c r="J578" s="40">
        <v>3</v>
      </c>
      <c r="K578" s="41">
        <v>1</v>
      </c>
      <c r="L578" s="42">
        <v>257140</v>
      </c>
      <c r="M578" s="43">
        <v>115</v>
      </c>
      <c r="N578" s="44">
        <v>12</v>
      </c>
      <c r="O578" s="45">
        <v>248800</v>
      </c>
      <c r="P578" s="46">
        <v>2439</v>
      </c>
      <c r="Q578" s="47">
        <v>150</v>
      </c>
      <c r="R578" s="42">
        <v>86342</v>
      </c>
      <c r="S578" s="43">
        <v>12818</v>
      </c>
      <c r="T578" s="44">
        <v>194</v>
      </c>
      <c r="U578" s="39">
        <v>50340</v>
      </c>
      <c r="V578" s="40">
        <v>1</v>
      </c>
      <c r="W578" s="41">
        <v>1</v>
      </c>
      <c r="X578" s="42">
        <v>135840</v>
      </c>
      <c r="Y578" s="43">
        <v>87</v>
      </c>
      <c r="Z578" s="44">
        <v>8</v>
      </c>
      <c r="AA578" s="45">
        <v>123221</v>
      </c>
      <c r="AB578" s="46">
        <v>1630</v>
      </c>
      <c r="AC578" s="47">
        <v>103</v>
      </c>
      <c r="AD578" s="42">
        <v>40718</v>
      </c>
      <c r="AE578" s="43">
        <v>7009</v>
      </c>
      <c r="AF578" s="44">
        <v>112</v>
      </c>
      <c r="AG578" s="39">
        <v>46716</v>
      </c>
      <c r="AH578" s="40">
        <v>2</v>
      </c>
      <c r="AI578" s="41">
        <v>0</v>
      </c>
      <c r="AJ578" s="42">
        <v>121294</v>
      </c>
      <c r="AK578" s="43">
        <v>28</v>
      </c>
      <c r="AL578" s="44">
        <v>4</v>
      </c>
      <c r="AM578" s="45">
        <v>125565</v>
      </c>
      <c r="AN578" s="46">
        <v>809</v>
      </c>
      <c r="AO578" s="47">
        <v>47</v>
      </c>
      <c r="AP578" s="42">
        <v>45618</v>
      </c>
      <c r="AQ578" s="43">
        <v>5809</v>
      </c>
      <c r="AR578" s="44">
        <v>82</v>
      </c>
      <c r="AS578" s="38">
        <v>6830088</v>
      </c>
      <c r="AT578" s="38">
        <v>16438811</v>
      </c>
      <c r="AU578" s="38">
        <v>8</v>
      </c>
      <c r="AY578" s="38" t="str">
        <f t="shared" ref="AY578" si="433">_xlfn.CONCAT(YEAR(A578),"-W",_xlfn.ISOWEEKNUM(A578))</f>
        <v>2021-W41</v>
      </c>
      <c r="AZ578" s="48">
        <f t="shared" ref="AZ578" si="434">WEEKDAY(A578,2)</f>
        <v>7</v>
      </c>
      <c r="BA578" s="48">
        <v>3243</v>
      </c>
      <c r="BB578" s="49">
        <v>212</v>
      </c>
      <c r="BC578" s="48">
        <v>71</v>
      </c>
      <c r="BD578" s="49">
        <v>5790</v>
      </c>
      <c r="BE578" s="48">
        <v>178</v>
      </c>
      <c r="BF578" s="49">
        <v>43506033</v>
      </c>
      <c r="BG578" s="49">
        <v>2510483</v>
      </c>
      <c r="BH578" s="86">
        <f>0.28%*1831175</f>
        <v>5127.2900000000009</v>
      </c>
      <c r="BI578" s="50">
        <f>(S578-S571)/(F578-F571)</f>
        <v>0.82499999999999996</v>
      </c>
      <c r="BJ578" s="38">
        <f>SUM(E572:E578)*1000000/10718565</f>
        <v>21.831280586533737</v>
      </c>
      <c r="BK578" s="50">
        <f>(D578-D571)/(AS578+AT578-AS571-AT571)</f>
        <v>1.3372484784073541E-2</v>
      </c>
      <c r="BL578" s="97">
        <f>(I578-I571)/(I578+L578+O578+R578-I571-L571-O571-R571)</f>
        <v>0.25901217228464418</v>
      </c>
      <c r="BM578" s="97">
        <f>(L578-L571)/(I578+L578+O578+R578-I571-L571-O571-R571)</f>
        <v>0.29605571161048688</v>
      </c>
      <c r="BN578" s="97">
        <f>(O578-O571)/(I578+L578+O578+R578-I571-L571-O571-R571)</f>
        <v>0.33321629213483145</v>
      </c>
      <c r="BO578" s="97">
        <f>(R578-R571)/(I578+L578+O578+R578-I571-L571-O571-R571)</f>
        <v>0.11171582397003746</v>
      </c>
      <c r="BP578" s="97">
        <f>AVERAGE(K572:K578)/AVERAGE(G572:G578)</f>
        <v>1.2279983626688497E-3</v>
      </c>
      <c r="BQ578" s="97">
        <f>AVERAGE(N572:N578)/AVERAGE(G572:G578)</f>
        <v>3.7249283667621778E-2</v>
      </c>
      <c r="BR578" s="97">
        <f>AVERAGE(Q572:Q578)/AVERAGE(G572:G578)</f>
        <v>0.40073679901760134</v>
      </c>
      <c r="BS578" s="97">
        <f>AVERAGE(T572:T578)/AVERAGE(G572:G578)</f>
        <v>0.56078591895210805</v>
      </c>
      <c r="BT578" s="97">
        <f>(J578-J571)/(J578+M578+P578+S578-S571-P571-M571-J571)</f>
        <v>0</v>
      </c>
      <c r="BU578" s="97">
        <f>(M578-M571)/(J578+M578+P578+S578-S571-P571-M571-J571)</f>
        <v>1.6666666666666666E-2</v>
      </c>
      <c r="BV578" s="97">
        <f>(P578-P571)/(J578+M578+P578+S578-S571-P571-M571-J571)</f>
        <v>0.15833333333333333</v>
      </c>
      <c r="BW578" s="97">
        <f>(S578-S571)/(J578+M578+P578+S578-S571-P571-M571-J571)</f>
        <v>0.82499999999999996</v>
      </c>
      <c r="BX578" s="48">
        <f>SUM(BB572:BB578)</f>
        <v>1427</v>
      </c>
      <c r="BY578" s="38">
        <f>F578-F571</f>
        <v>240</v>
      </c>
      <c r="BZ578" s="50">
        <f>BY578/BX571</f>
        <v>0.18433179723502305</v>
      </c>
      <c r="CA578" s="50">
        <f>BY578/BX571</f>
        <v>0.18433179723502305</v>
      </c>
    </row>
    <row r="579" spans="1:79" x14ac:dyDescent="0.3">
      <c r="A579" s="93">
        <v>44487</v>
      </c>
      <c r="B579" s="62">
        <v>3164</v>
      </c>
      <c r="C579" s="62">
        <v>15</v>
      </c>
      <c r="D579" s="62">
        <v>697033</v>
      </c>
      <c r="E579" s="62">
        <v>43</v>
      </c>
      <c r="F579" s="62">
        <v>15418</v>
      </c>
      <c r="G579" s="65">
        <v>347</v>
      </c>
      <c r="H579" s="99">
        <v>307</v>
      </c>
      <c r="I579" s="63">
        <v>97925</v>
      </c>
      <c r="J579" s="62">
        <v>3</v>
      </c>
      <c r="K579" s="64">
        <v>1</v>
      </c>
      <c r="L579" s="63">
        <v>258035</v>
      </c>
      <c r="M579" s="62">
        <v>117</v>
      </c>
      <c r="N579" s="64">
        <v>10</v>
      </c>
      <c r="O579" s="63">
        <v>249841</v>
      </c>
      <c r="P579" s="62">
        <v>2447</v>
      </c>
      <c r="Q579" s="64">
        <v>149</v>
      </c>
      <c r="R579" s="63">
        <v>86685</v>
      </c>
      <c r="S579" s="62">
        <v>12851</v>
      </c>
      <c r="T579" s="64">
        <v>187</v>
      </c>
      <c r="U579" s="63">
        <v>50785</v>
      </c>
      <c r="V579" s="62">
        <v>1</v>
      </c>
      <c r="W579" s="64">
        <v>1</v>
      </c>
      <c r="X579" s="63">
        <v>136299</v>
      </c>
      <c r="Y579" s="62">
        <v>88</v>
      </c>
      <c r="Z579" s="64">
        <v>7</v>
      </c>
      <c r="AA579" s="63">
        <v>123698</v>
      </c>
      <c r="AB579" s="62">
        <v>1634</v>
      </c>
      <c r="AC579" s="64">
        <v>105</v>
      </c>
      <c r="AD579" s="63">
        <v>40882</v>
      </c>
      <c r="AE579" s="62">
        <v>7025</v>
      </c>
      <c r="AF579" s="64">
        <v>107</v>
      </c>
      <c r="AG579" s="63">
        <v>47139</v>
      </c>
      <c r="AH579" s="62">
        <v>2</v>
      </c>
      <c r="AI579" s="64">
        <v>0</v>
      </c>
      <c r="AJ579" s="63">
        <v>121730</v>
      </c>
      <c r="AK579" s="62">
        <v>29</v>
      </c>
      <c r="AL579" s="64">
        <v>3</v>
      </c>
      <c r="AM579" s="63">
        <v>126129</v>
      </c>
      <c r="AN579" s="62">
        <v>813</v>
      </c>
      <c r="AO579" s="64">
        <v>44</v>
      </c>
      <c r="AP579" s="63">
        <v>45797</v>
      </c>
      <c r="AQ579" s="62">
        <v>5826</v>
      </c>
      <c r="AR579" s="64">
        <v>80</v>
      </c>
      <c r="AS579" s="62">
        <v>6835584</v>
      </c>
      <c r="AT579" s="62">
        <v>16509002</v>
      </c>
      <c r="AU579" s="62">
        <v>10</v>
      </c>
      <c r="AV579" s="62"/>
      <c r="AW579" s="62"/>
      <c r="AX579" s="62"/>
      <c r="AY579" s="62" t="str">
        <f>_xlfn.CONCAT(YEAR(A579),"-W",_xlfn.ISOWEEKNUM(A579))</f>
        <v>2021-W42</v>
      </c>
      <c r="AZ579" s="65">
        <f>WEEKDAY(A579,2)</f>
        <v>1</v>
      </c>
      <c r="BA579" s="65">
        <v>3249</v>
      </c>
      <c r="BB579" s="99">
        <v>192</v>
      </c>
      <c r="BC579" s="65">
        <v>156</v>
      </c>
      <c r="BD579" s="65">
        <v>6279</v>
      </c>
      <c r="BE579" s="65">
        <v>247</v>
      </c>
      <c r="BF579" s="99">
        <v>43641763</v>
      </c>
      <c r="BG579" s="99">
        <v>2514611</v>
      </c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125"/>
      <c r="BU579" s="125"/>
      <c r="BV579" s="125"/>
      <c r="BW579" s="125"/>
    </row>
    <row r="580" spans="1:79" x14ac:dyDescent="0.3">
      <c r="A580" s="37">
        <v>44488</v>
      </c>
      <c r="B580" s="38">
        <v>3739</v>
      </c>
      <c r="C580" s="38">
        <v>12</v>
      </c>
      <c r="D580" s="38">
        <v>700959</v>
      </c>
      <c r="E580" s="38">
        <v>29</v>
      </c>
      <c r="F580" s="38">
        <v>15447</v>
      </c>
      <c r="G580" s="48">
        <v>356</v>
      </c>
      <c r="H580" s="49">
        <v>312</v>
      </c>
      <c r="I580" s="39">
        <v>99019</v>
      </c>
      <c r="J580" s="40">
        <v>3</v>
      </c>
      <c r="K580" s="41">
        <v>1</v>
      </c>
      <c r="L580" s="42">
        <v>259156</v>
      </c>
      <c r="M580" s="43">
        <v>117</v>
      </c>
      <c r="N580" s="44">
        <v>10</v>
      </c>
      <c r="O580" s="45">
        <v>251123</v>
      </c>
      <c r="P580" s="46">
        <v>2450</v>
      </c>
      <c r="Q580" s="47">
        <v>154</v>
      </c>
      <c r="R580" s="42">
        <v>87111</v>
      </c>
      <c r="S580" s="43">
        <v>12877</v>
      </c>
      <c r="T580" s="44">
        <v>191</v>
      </c>
      <c r="U580" s="39">
        <v>51338</v>
      </c>
      <c r="V580" s="40">
        <v>1</v>
      </c>
      <c r="W580" s="41">
        <v>1</v>
      </c>
      <c r="X580" s="42">
        <v>136861</v>
      </c>
      <c r="Y580" s="43">
        <v>88</v>
      </c>
      <c r="Z580" s="44">
        <v>7</v>
      </c>
      <c r="AA580" s="45">
        <v>124330</v>
      </c>
      <c r="AB580" s="46">
        <v>1635</v>
      </c>
      <c r="AC580" s="47">
        <v>109</v>
      </c>
      <c r="AD580" s="42">
        <v>41074</v>
      </c>
      <c r="AE580" s="43">
        <v>7039</v>
      </c>
      <c r="AF580" s="44">
        <v>109</v>
      </c>
      <c r="AG580" s="39">
        <v>47680</v>
      </c>
      <c r="AH580" s="40">
        <v>2</v>
      </c>
      <c r="AI580" s="41">
        <v>0</v>
      </c>
      <c r="AJ580" s="42">
        <v>122289</v>
      </c>
      <c r="AK580" s="43">
        <v>29</v>
      </c>
      <c r="AL580" s="44">
        <v>3</v>
      </c>
      <c r="AM580" s="45">
        <v>126779</v>
      </c>
      <c r="AN580" s="46">
        <v>815</v>
      </c>
      <c r="AO580" s="47">
        <v>45</v>
      </c>
      <c r="AP580" s="42">
        <v>46031</v>
      </c>
      <c r="AQ580" s="43">
        <v>5838</v>
      </c>
      <c r="AR580" s="44">
        <v>82</v>
      </c>
      <c r="AS580" s="38">
        <v>6853374</v>
      </c>
      <c r="AT580" s="38">
        <v>16867596</v>
      </c>
      <c r="AU580" s="38">
        <v>9</v>
      </c>
      <c r="AY580" s="38" t="str">
        <f t="shared" ref="AY580" si="435">_xlfn.CONCAT(YEAR(A580),"-W",_xlfn.ISOWEEKNUM(A580))</f>
        <v>2021-W42</v>
      </c>
      <c r="AZ580" s="48">
        <f t="shared" ref="AZ580" si="436">WEEKDAY(A580,2)</f>
        <v>2</v>
      </c>
      <c r="BA580" s="48">
        <v>3253</v>
      </c>
      <c r="BB580" s="49">
        <v>213</v>
      </c>
      <c r="BC580" s="48">
        <v>186</v>
      </c>
      <c r="BD580" s="49">
        <v>19047</v>
      </c>
      <c r="BE580" s="48">
        <v>648</v>
      </c>
      <c r="BF580" s="49">
        <v>44072674</v>
      </c>
      <c r="BG580" s="49">
        <v>2533104</v>
      </c>
    </row>
    <row r="581" spans="1:79" x14ac:dyDescent="0.3">
      <c r="A581" s="37">
        <v>44489</v>
      </c>
      <c r="B581" s="38">
        <v>3279</v>
      </c>
      <c r="C581" s="38">
        <v>6</v>
      </c>
      <c r="D581" s="38">
        <v>704211</v>
      </c>
      <c r="E581" s="38">
        <v>38</v>
      </c>
      <c r="F581" s="38">
        <v>15485</v>
      </c>
      <c r="G581" s="48">
        <v>351</v>
      </c>
      <c r="H581" s="49">
        <v>311</v>
      </c>
      <c r="I581" s="39">
        <v>99901</v>
      </c>
      <c r="J581" s="40">
        <v>3</v>
      </c>
      <c r="K581" s="41">
        <v>1</v>
      </c>
      <c r="L581" s="42">
        <v>260078</v>
      </c>
      <c r="M581" s="43">
        <v>117</v>
      </c>
      <c r="N581" s="44">
        <v>9</v>
      </c>
      <c r="O581" s="45">
        <v>252195</v>
      </c>
      <c r="P581" s="46">
        <v>2459</v>
      </c>
      <c r="Q581" s="47">
        <v>152</v>
      </c>
      <c r="R581" s="42">
        <v>87487</v>
      </c>
      <c r="S581" s="43">
        <v>12906</v>
      </c>
      <c r="T581" s="44">
        <v>189</v>
      </c>
      <c r="U581" s="39">
        <v>51827</v>
      </c>
      <c r="V581" s="40">
        <v>1</v>
      </c>
      <c r="W581" s="41">
        <v>1</v>
      </c>
      <c r="X581" s="42">
        <v>137318</v>
      </c>
      <c r="Y581" s="43">
        <v>88</v>
      </c>
      <c r="Z581" s="44">
        <v>6</v>
      </c>
      <c r="AA581" s="45">
        <v>124835</v>
      </c>
      <c r="AB581" s="46">
        <v>1641</v>
      </c>
      <c r="AC581" s="47">
        <v>105</v>
      </c>
      <c r="AD581" s="42">
        <v>41248</v>
      </c>
      <c r="AE581" s="43">
        <v>7047</v>
      </c>
      <c r="AF581" s="44">
        <v>113</v>
      </c>
      <c r="AG581" s="39">
        <v>48073</v>
      </c>
      <c r="AH581" s="40">
        <v>2</v>
      </c>
      <c r="AI581" s="41">
        <v>0</v>
      </c>
      <c r="AJ581" s="42">
        <v>122754</v>
      </c>
      <c r="AK581" s="43">
        <v>29</v>
      </c>
      <c r="AL581" s="44">
        <v>3</v>
      </c>
      <c r="AM581" s="45">
        <v>127346</v>
      </c>
      <c r="AN581" s="46">
        <v>818</v>
      </c>
      <c r="AO581" s="47">
        <v>47</v>
      </c>
      <c r="AP581" s="42">
        <v>46233</v>
      </c>
      <c r="AQ581" s="43">
        <v>5859</v>
      </c>
      <c r="AR581" s="44">
        <v>76</v>
      </c>
      <c r="AS581" s="38">
        <v>6867670</v>
      </c>
      <c r="AT581" s="38">
        <v>17058243</v>
      </c>
      <c r="AU581" s="38">
        <v>12</v>
      </c>
      <c r="AY581" s="38" t="str">
        <f t="shared" ref="AY581" si="437">_xlfn.CONCAT(YEAR(A581),"-W",_xlfn.ISOWEEKNUM(A581))</f>
        <v>2021-W42</v>
      </c>
      <c r="AZ581" s="48">
        <f t="shared" ref="AZ581" si="438">WEEKDAY(A581,2)</f>
        <v>3</v>
      </c>
      <c r="BA581" s="48">
        <v>3259</v>
      </c>
      <c r="BB581" s="49">
        <v>220</v>
      </c>
      <c r="BC581" s="48">
        <v>202</v>
      </c>
      <c r="BD581" s="49">
        <v>16382</v>
      </c>
      <c r="BE581" s="48">
        <v>496</v>
      </c>
      <c r="BF581" s="49">
        <v>44568389</v>
      </c>
      <c r="BG581" s="49">
        <v>2545061</v>
      </c>
      <c r="BH581" s="48">
        <v>124277</v>
      </c>
    </row>
    <row r="582" spans="1:79" x14ac:dyDescent="0.3">
      <c r="A582" s="37">
        <v>44490</v>
      </c>
      <c r="B582" s="38">
        <v>3407</v>
      </c>
      <c r="C582" s="38">
        <v>10</v>
      </c>
      <c r="D582" s="38">
        <v>707587</v>
      </c>
      <c r="E582" s="38">
        <v>34</v>
      </c>
      <c r="F582" s="38">
        <v>15519</v>
      </c>
      <c r="G582" s="48">
        <v>347</v>
      </c>
      <c r="H582" s="49">
        <v>306</v>
      </c>
      <c r="I582" s="39">
        <v>100711</v>
      </c>
      <c r="J582" s="40">
        <v>3</v>
      </c>
      <c r="K582" s="41">
        <v>0</v>
      </c>
      <c r="L582" s="42">
        <v>261116</v>
      </c>
      <c r="M582" s="43">
        <v>117</v>
      </c>
      <c r="N582" s="44">
        <v>9</v>
      </c>
      <c r="O582" s="45">
        <v>253317</v>
      </c>
      <c r="P582" s="46">
        <v>2468</v>
      </c>
      <c r="Q582" s="47">
        <v>148</v>
      </c>
      <c r="R582" s="42">
        <v>87895</v>
      </c>
      <c r="S582" s="43">
        <v>12931</v>
      </c>
      <c r="T582" s="44">
        <v>190</v>
      </c>
      <c r="U582" s="39">
        <v>52236</v>
      </c>
      <c r="V582" s="40">
        <v>1</v>
      </c>
      <c r="W582" s="41">
        <v>0</v>
      </c>
      <c r="X582" s="42">
        <v>137838</v>
      </c>
      <c r="Y582" s="43">
        <v>88</v>
      </c>
      <c r="Z582" s="44">
        <v>6</v>
      </c>
      <c r="AA582" s="45">
        <v>125394</v>
      </c>
      <c r="AB582" s="46">
        <v>1648</v>
      </c>
      <c r="AC582" s="47">
        <v>102</v>
      </c>
      <c r="AD582" s="42">
        <v>41465</v>
      </c>
      <c r="AE582" s="43">
        <v>7064</v>
      </c>
      <c r="AF582" s="44">
        <v>110</v>
      </c>
      <c r="AG582" s="39">
        <v>48474</v>
      </c>
      <c r="AH582" s="40">
        <v>2</v>
      </c>
      <c r="AI582" s="41">
        <v>0</v>
      </c>
      <c r="AJ582" s="42">
        <v>123272</v>
      </c>
      <c r="AK582" s="43">
        <v>29</v>
      </c>
      <c r="AL582" s="44">
        <v>3</v>
      </c>
      <c r="AM582" s="45">
        <v>127909</v>
      </c>
      <c r="AN582" s="46">
        <v>820</v>
      </c>
      <c r="AO582" s="47">
        <v>46</v>
      </c>
      <c r="AP582" s="42">
        <v>46424</v>
      </c>
      <c r="AQ582" s="43">
        <v>5867</v>
      </c>
      <c r="AR582" s="44">
        <v>80</v>
      </c>
      <c r="AS582" s="38">
        <v>6882179</v>
      </c>
      <c r="AT582" s="38">
        <v>17209195</v>
      </c>
      <c r="AU582" s="38">
        <v>10</v>
      </c>
      <c r="AY582" s="38" t="str">
        <f t="shared" ref="AY582:AY583" si="439">_xlfn.CONCAT(YEAR(A582),"-W",_xlfn.ISOWEEKNUM(A582))</f>
        <v>2021-W42</v>
      </c>
      <c r="AZ582" s="48">
        <f t="shared" ref="AZ582:AZ583" si="440">WEEKDAY(A582,2)</f>
        <v>4</v>
      </c>
      <c r="BA582" s="48">
        <v>3270</v>
      </c>
      <c r="BB582" s="49">
        <v>250</v>
      </c>
      <c r="BC582" s="48">
        <v>165</v>
      </c>
      <c r="BD582" s="49">
        <v>17100</v>
      </c>
      <c r="BE582" s="48">
        <v>482</v>
      </c>
      <c r="BF582" s="49">
        <v>44571314</v>
      </c>
      <c r="BG582" s="49">
        <v>2556696</v>
      </c>
    </row>
    <row r="583" spans="1:79" x14ac:dyDescent="0.3">
      <c r="A583" s="37">
        <v>44491</v>
      </c>
      <c r="B583" s="38">
        <v>3585</v>
      </c>
      <c r="C583" s="38">
        <v>16</v>
      </c>
      <c r="D583" s="38">
        <v>711128</v>
      </c>
      <c r="E583" s="38">
        <v>36</v>
      </c>
      <c r="F583" s="38">
        <v>15555</v>
      </c>
      <c r="G583" s="48">
        <v>348</v>
      </c>
      <c r="H583" s="49">
        <v>308</v>
      </c>
      <c r="I583" s="39">
        <v>101675</v>
      </c>
      <c r="J583" s="40">
        <v>3</v>
      </c>
      <c r="K583" s="41">
        <v>0</v>
      </c>
      <c r="L583" s="42">
        <v>262176</v>
      </c>
      <c r="M583" s="43">
        <v>117</v>
      </c>
      <c r="N583" s="44">
        <v>9</v>
      </c>
      <c r="O583" s="45">
        <v>254435</v>
      </c>
      <c r="P583" s="46">
        <v>2473</v>
      </c>
      <c r="Q583" s="47">
        <v>150</v>
      </c>
      <c r="R583" s="42">
        <v>88294</v>
      </c>
      <c r="S583" s="43">
        <v>12962</v>
      </c>
      <c r="T583" s="44">
        <v>189</v>
      </c>
      <c r="U583" s="39">
        <v>52740</v>
      </c>
      <c r="V583" s="40">
        <v>1</v>
      </c>
      <c r="W583" s="41">
        <v>0</v>
      </c>
      <c r="X583" s="42">
        <v>138414</v>
      </c>
      <c r="Y583" s="43">
        <v>88</v>
      </c>
      <c r="Z583" s="44">
        <v>6</v>
      </c>
      <c r="AA583" s="45">
        <v>125898</v>
      </c>
      <c r="AB583" s="46">
        <v>1650</v>
      </c>
      <c r="AC583" s="47">
        <v>101</v>
      </c>
      <c r="AD583" s="42">
        <v>41667</v>
      </c>
      <c r="AE583" s="43">
        <v>7078</v>
      </c>
      <c r="AF583" s="44">
        <v>108</v>
      </c>
      <c r="AG583" s="39">
        <v>48934</v>
      </c>
      <c r="AH583" s="40">
        <v>2</v>
      </c>
      <c r="AI583" s="41">
        <v>0</v>
      </c>
      <c r="AJ583" s="42">
        <v>123756</v>
      </c>
      <c r="AK583" s="43">
        <v>29</v>
      </c>
      <c r="AL583" s="44">
        <v>3</v>
      </c>
      <c r="AM583" s="45">
        <v>128523</v>
      </c>
      <c r="AN583" s="46">
        <v>823</v>
      </c>
      <c r="AO583" s="47">
        <v>49</v>
      </c>
      <c r="AP583" s="42">
        <v>46621</v>
      </c>
      <c r="AQ583" s="43">
        <v>5884</v>
      </c>
      <c r="AR583" s="44">
        <v>81</v>
      </c>
      <c r="AS583" s="38">
        <v>6896104</v>
      </c>
      <c r="AT583" s="38">
        <v>17422216</v>
      </c>
      <c r="AU583" s="38">
        <v>9</v>
      </c>
      <c r="AY583" s="38" t="str">
        <f t="shared" si="439"/>
        <v>2021-W42</v>
      </c>
      <c r="AZ583" s="48">
        <f t="shared" si="440"/>
        <v>5</v>
      </c>
      <c r="BA583" s="48">
        <v>3279</v>
      </c>
      <c r="BB583" s="49">
        <v>239</v>
      </c>
      <c r="BC583" s="48">
        <v>200</v>
      </c>
      <c r="BD583" s="49">
        <v>17322</v>
      </c>
      <c r="BE583" s="48">
        <v>529</v>
      </c>
      <c r="BF583" s="49">
        <v>44571314</v>
      </c>
      <c r="BG583" s="49">
        <v>2570341</v>
      </c>
    </row>
    <row r="584" spans="1:79" x14ac:dyDescent="0.3">
      <c r="A584" s="37">
        <v>44492</v>
      </c>
      <c r="B584" s="38">
        <v>3199</v>
      </c>
      <c r="C584" s="38">
        <v>7</v>
      </c>
      <c r="D584" s="38">
        <v>714283</v>
      </c>
      <c r="E584" s="38">
        <v>43</v>
      </c>
      <c r="F584" s="38">
        <v>15598</v>
      </c>
      <c r="G584" s="48">
        <v>353</v>
      </c>
      <c r="H584" s="49">
        <v>310</v>
      </c>
      <c r="I584" s="39">
        <v>102432</v>
      </c>
      <c r="J584" s="40">
        <v>3</v>
      </c>
      <c r="K584" s="41">
        <v>0</v>
      </c>
      <c r="L584" s="42">
        <v>263108</v>
      </c>
      <c r="M584" s="43">
        <v>117</v>
      </c>
      <c r="N584" s="44">
        <v>11</v>
      </c>
      <c r="O584" s="45">
        <v>255494</v>
      </c>
      <c r="P584" s="46">
        <v>2479</v>
      </c>
      <c r="Q584" s="47">
        <v>153</v>
      </c>
      <c r="R584" s="42">
        <v>88701</v>
      </c>
      <c r="S584" s="43">
        <v>12999</v>
      </c>
      <c r="T584" s="44">
        <v>189</v>
      </c>
      <c r="U584" s="39">
        <v>53154</v>
      </c>
      <c r="V584" s="40">
        <v>1</v>
      </c>
      <c r="W584" s="41">
        <v>0</v>
      </c>
      <c r="X584" s="42">
        <v>138890</v>
      </c>
      <c r="Y584" s="43">
        <v>88</v>
      </c>
      <c r="Z584" s="44">
        <v>7</v>
      </c>
      <c r="AA584" s="45">
        <v>126412</v>
      </c>
      <c r="AB584" s="46">
        <v>1653</v>
      </c>
      <c r="AC584" s="47">
        <v>102</v>
      </c>
      <c r="AD584" s="42">
        <v>41853</v>
      </c>
      <c r="AE584" s="43">
        <v>7095</v>
      </c>
      <c r="AF584" s="44">
        <v>106</v>
      </c>
      <c r="AG584" s="39">
        <v>49277</v>
      </c>
      <c r="AH584" s="40">
        <v>2</v>
      </c>
      <c r="AI584" s="41">
        <v>0</v>
      </c>
      <c r="AJ584" s="42">
        <v>124212</v>
      </c>
      <c r="AK584" s="43">
        <v>29</v>
      </c>
      <c r="AL584" s="44">
        <v>4</v>
      </c>
      <c r="AM584" s="45">
        <v>129068</v>
      </c>
      <c r="AN584" s="46">
        <v>826</v>
      </c>
      <c r="AO584" s="47">
        <v>51</v>
      </c>
      <c r="AP584" s="42">
        <v>46842</v>
      </c>
      <c r="AQ584" s="43">
        <v>5904</v>
      </c>
      <c r="AR584" s="44">
        <v>83</v>
      </c>
      <c r="AS584" s="38">
        <v>6909532</v>
      </c>
      <c r="AT584" s="38">
        <v>17602849</v>
      </c>
      <c r="AU584" s="38">
        <v>6</v>
      </c>
      <c r="AY584" s="38" t="str">
        <f t="shared" ref="AY584" si="441">_xlfn.CONCAT(YEAR(A584),"-W",_xlfn.ISOWEEKNUM(A584))</f>
        <v>2021-W42</v>
      </c>
      <c r="AZ584" s="48">
        <f t="shared" ref="AZ584" si="442">WEEKDAY(A584,2)</f>
        <v>6</v>
      </c>
      <c r="BA584" s="48">
        <v>3282</v>
      </c>
      <c r="BB584" s="49">
        <v>253</v>
      </c>
      <c r="BC584" s="48">
        <v>128</v>
      </c>
      <c r="BD584" s="49">
        <v>19511</v>
      </c>
      <c r="BE584" s="48">
        <v>557</v>
      </c>
      <c r="BF584" s="49">
        <v>44573970</v>
      </c>
      <c r="BG584" s="49">
        <v>2584648</v>
      </c>
    </row>
    <row r="585" spans="1:79" ht="12.5" thickBot="1" x14ac:dyDescent="0.35">
      <c r="A585" s="37">
        <v>44493</v>
      </c>
      <c r="B585" s="38">
        <v>2098</v>
      </c>
      <c r="C585" s="38">
        <v>10</v>
      </c>
      <c r="D585" s="38">
        <v>716358</v>
      </c>
      <c r="E585" s="38">
        <v>30</v>
      </c>
      <c r="F585" s="38">
        <v>15628</v>
      </c>
      <c r="G585" s="48">
        <v>365</v>
      </c>
      <c r="H585" s="49">
        <v>321</v>
      </c>
      <c r="I585" s="39">
        <v>102973</v>
      </c>
      <c r="J585" s="40">
        <v>3</v>
      </c>
      <c r="K585" s="41">
        <v>0</v>
      </c>
      <c r="L585" s="42">
        <v>263719</v>
      </c>
      <c r="M585" s="43">
        <v>117</v>
      </c>
      <c r="N585" s="44">
        <v>11</v>
      </c>
      <c r="O585" s="45">
        <v>256212</v>
      </c>
      <c r="P585" s="46">
        <v>2482</v>
      </c>
      <c r="Q585" s="47">
        <v>158</v>
      </c>
      <c r="R585" s="42">
        <v>88906</v>
      </c>
      <c r="S585" s="43">
        <v>13026</v>
      </c>
      <c r="T585" s="44">
        <v>196</v>
      </c>
      <c r="U585" s="39">
        <v>53444</v>
      </c>
      <c r="V585" s="40">
        <v>1</v>
      </c>
      <c r="W585" s="41">
        <v>0</v>
      </c>
      <c r="X585" s="42">
        <v>139194</v>
      </c>
      <c r="Y585" s="43">
        <v>88</v>
      </c>
      <c r="Z585" s="44">
        <v>7</v>
      </c>
      <c r="AA585" s="45">
        <v>126758</v>
      </c>
      <c r="AB585" s="46">
        <v>1656</v>
      </c>
      <c r="AC585" s="47">
        <v>105</v>
      </c>
      <c r="AD585" s="42">
        <v>41949</v>
      </c>
      <c r="AE585" s="43">
        <v>7112</v>
      </c>
      <c r="AF585" s="44">
        <v>110</v>
      </c>
      <c r="AG585" s="39">
        <v>49528</v>
      </c>
      <c r="AH585" s="40">
        <v>2</v>
      </c>
      <c r="AI585" s="41">
        <v>0</v>
      </c>
      <c r="AJ585" s="42">
        <v>124519</v>
      </c>
      <c r="AK585" s="43">
        <v>29</v>
      </c>
      <c r="AL585" s="44">
        <v>4</v>
      </c>
      <c r="AM585" s="45">
        <v>129440</v>
      </c>
      <c r="AN585" s="46">
        <v>826</v>
      </c>
      <c r="AO585" s="47">
        <v>53</v>
      </c>
      <c r="AP585" s="42">
        <v>46951</v>
      </c>
      <c r="AQ585" s="43">
        <v>5914</v>
      </c>
      <c r="AR585" s="44">
        <v>86</v>
      </c>
      <c r="AS585" s="38">
        <v>6916865</v>
      </c>
      <c r="AT585" s="38">
        <v>17744454</v>
      </c>
      <c r="AU585" s="38">
        <v>2</v>
      </c>
      <c r="AY585" s="38" t="str">
        <f t="shared" ref="AY585" si="443">_xlfn.CONCAT(YEAR(A585),"-W",_xlfn.ISOWEEKNUM(A585))</f>
        <v>2021-W42</v>
      </c>
      <c r="AZ585" s="48">
        <f t="shared" ref="AZ585" si="444">WEEKDAY(A585,2)</f>
        <v>7</v>
      </c>
      <c r="BA585" s="48">
        <v>3282</v>
      </c>
      <c r="BB585" s="49">
        <v>219</v>
      </c>
      <c r="BC585" s="48">
        <v>72</v>
      </c>
      <c r="BD585" s="49">
        <v>8180</v>
      </c>
      <c r="BE585" s="48">
        <v>270</v>
      </c>
      <c r="BF585" s="49">
        <v>45486699</v>
      </c>
      <c r="BG585" s="49">
        <v>2596215</v>
      </c>
      <c r="BH585" s="86">
        <f>0.36%*1831691</f>
        <v>6594.0875999999998</v>
      </c>
      <c r="BI585" s="50">
        <f>(S585-S578)/(F585-F578)</f>
        <v>0.82213438735177868</v>
      </c>
      <c r="BJ585" s="38">
        <f>SUM(E579:E585)*1000000/10718565</f>
        <v>23.603905933303572</v>
      </c>
      <c r="BK585" s="50">
        <f>(D585-D578)/(AS585+AT585-AS578-AT578)</f>
        <v>1.6138808692779477E-2</v>
      </c>
      <c r="BL585" s="97">
        <f>(I585-I578)/(I585+L585+O585+R585-I578-L578-O578-R578)</f>
        <v>0.26327266254283299</v>
      </c>
      <c r="BM585" s="97">
        <f>(L585-L578)/(I585+L585+O585+R585-I578-L578-O578-R578)</f>
        <v>0.29277735748297806</v>
      </c>
      <c r="BN585" s="97">
        <f>(O585-O578)/(I585+L585+O585+R585-I578-L578-O578-R578)</f>
        <v>0.32984735881803212</v>
      </c>
      <c r="BO585" s="97">
        <f>(R585-R578)/(I585+L585+O585+R585-I578-L578-O578-R578)</f>
        <v>0.11410262115615682</v>
      </c>
      <c r="BP585" s="97">
        <f>AVERAGE(K579:K585)/(AVERAGE(K579:K585)+AVERAGE(N579:N585)+AVERAGE(Q579:Q585)+AVERAGE(T579:T585))</f>
        <v>1.2160518848804214E-3</v>
      </c>
      <c r="BQ585" s="97">
        <f>AVERAGE(N579:N585)/(AVERAGE(K579:K585)+AVERAGE(N579:N585)+AVERAGE(Q579:Q585)+AVERAGE(T579:T585))</f>
        <v>2.7969193352249695E-2</v>
      </c>
      <c r="BR585" s="97">
        <f>AVERAGE(Q579:Q585)/(AVERAGE(K579:K585)+AVERAGE(N579:N585)+AVERAGE(Q579:Q585)+AVERAGE(T579:T585))</f>
        <v>0.43129306850425614</v>
      </c>
      <c r="BS585" s="97">
        <f>AVERAGE(T579:T585)/(AVERAGE(K579:K585)+AVERAGE(N579:N585)+AVERAGE(Q579:Q585)+AVERAGE(T579:T585))</f>
        <v>0.53952168625861363</v>
      </c>
      <c r="BT585" s="97">
        <f>(J585-J578)/(J585+M585+P585+S585-S578-P578-M578-J578)</f>
        <v>0</v>
      </c>
      <c r="BU585" s="97">
        <f>(M585-M578)/(J585+M585+P585+S585-S578-P578-M578-J578)</f>
        <v>7.9051383399209481E-3</v>
      </c>
      <c r="BV585" s="97">
        <f>(P585-P578)/(J585+M585+P585+S585-S578-P578-M578-J578)</f>
        <v>0.16996047430830039</v>
      </c>
      <c r="BW585" s="97">
        <f>(S585-S578)/(J585+M585+P585+S585-S578-P578-M578-J578)</f>
        <v>0.82213438735177868</v>
      </c>
      <c r="BX585" s="48">
        <f>SUM(BB579:BB585)</f>
        <v>1586</v>
      </c>
      <c r="BY585" s="38">
        <f>F585-F578</f>
        <v>253</v>
      </c>
      <c r="BZ585" s="50">
        <f>BY585/BX578</f>
        <v>0.17729502452697968</v>
      </c>
      <c r="CA585" s="50">
        <f>BY585/BX578</f>
        <v>0.17729502452697968</v>
      </c>
    </row>
    <row r="586" spans="1:79" x14ac:dyDescent="0.3">
      <c r="A586" s="93">
        <v>44494</v>
      </c>
      <c r="B586" s="62">
        <v>3937</v>
      </c>
      <c r="C586" s="62">
        <v>11</v>
      </c>
      <c r="D586" s="62">
        <v>720295</v>
      </c>
      <c r="E586" s="62">
        <v>54</v>
      </c>
      <c r="F586" s="62">
        <v>15682</v>
      </c>
      <c r="G586" s="65">
        <v>354</v>
      </c>
      <c r="H586" s="99">
        <v>314</v>
      </c>
      <c r="I586" s="63">
        <v>104022</v>
      </c>
      <c r="J586" s="62">
        <v>3</v>
      </c>
      <c r="K586" s="64">
        <v>0</v>
      </c>
      <c r="L586" s="63">
        <v>264745</v>
      </c>
      <c r="M586" s="62">
        <v>117</v>
      </c>
      <c r="N586" s="64">
        <v>12</v>
      </c>
      <c r="O586" s="63">
        <v>257609</v>
      </c>
      <c r="P586" s="62">
        <v>2491</v>
      </c>
      <c r="Q586" s="64">
        <v>153</v>
      </c>
      <c r="R586" s="63">
        <v>89374</v>
      </c>
      <c r="S586" s="62">
        <v>13071</v>
      </c>
      <c r="T586" s="64">
        <v>189</v>
      </c>
      <c r="U586" s="63">
        <v>54012</v>
      </c>
      <c r="V586" s="62">
        <v>1</v>
      </c>
      <c r="W586" s="64">
        <v>0</v>
      </c>
      <c r="X586" s="63">
        <v>139714</v>
      </c>
      <c r="Y586" s="62">
        <v>88</v>
      </c>
      <c r="Z586" s="64">
        <v>8</v>
      </c>
      <c r="AA586" s="63">
        <v>127416</v>
      </c>
      <c r="AB586" s="62">
        <v>1662</v>
      </c>
      <c r="AC586" s="64">
        <v>100</v>
      </c>
      <c r="AD586" s="63">
        <v>42176</v>
      </c>
      <c r="AE586" s="62">
        <v>7135</v>
      </c>
      <c r="AF586" s="64">
        <v>107</v>
      </c>
      <c r="AG586" s="63">
        <v>50009</v>
      </c>
      <c r="AH586" s="62">
        <v>2</v>
      </c>
      <c r="AI586" s="64">
        <v>0</v>
      </c>
      <c r="AJ586" s="63">
        <v>125025</v>
      </c>
      <c r="AK586" s="62">
        <v>29</v>
      </c>
      <c r="AL586" s="64">
        <v>4</v>
      </c>
      <c r="AM586" s="63">
        <v>130179</v>
      </c>
      <c r="AN586" s="62">
        <v>829</v>
      </c>
      <c r="AO586" s="64">
        <v>53</v>
      </c>
      <c r="AP586" s="63">
        <v>47192</v>
      </c>
      <c r="AQ586" s="62">
        <v>5936</v>
      </c>
      <c r="AR586" s="64">
        <v>82</v>
      </c>
      <c r="AS586" s="62">
        <v>6922835</v>
      </c>
      <c r="AT586" s="62">
        <v>17815277</v>
      </c>
      <c r="AU586" s="62">
        <v>5</v>
      </c>
      <c r="AV586" s="62"/>
      <c r="AW586" s="62"/>
      <c r="AX586" s="62"/>
      <c r="AY586" s="62" t="str">
        <f>_xlfn.CONCAT(YEAR(A586),"-W",_xlfn.ISOWEEKNUM(A586))</f>
        <v>2021-W43</v>
      </c>
      <c r="AZ586" s="65">
        <f>WEEKDAY(A586,2)</f>
        <v>1</v>
      </c>
      <c r="BA586" s="65">
        <v>3285</v>
      </c>
      <c r="BB586" s="99">
        <v>261</v>
      </c>
      <c r="BC586" s="65">
        <v>174</v>
      </c>
      <c r="BD586" s="65">
        <v>7875</v>
      </c>
      <c r="BE586" s="65">
        <v>348</v>
      </c>
      <c r="BF586" s="99">
        <v>45516856</v>
      </c>
      <c r="BG586" s="99">
        <v>2601027</v>
      </c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125"/>
      <c r="BU586" s="125"/>
      <c r="BV586" s="125"/>
      <c r="BW586" s="125"/>
    </row>
    <row r="587" spans="1:79" x14ac:dyDescent="0.3">
      <c r="A587" s="37">
        <v>44495</v>
      </c>
      <c r="B587" s="38">
        <v>4165</v>
      </c>
      <c r="C587" s="38">
        <v>7</v>
      </c>
      <c r="D587" s="38">
        <v>724571</v>
      </c>
      <c r="E587" s="38">
        <v>25</v>
      </c>
      <c r="F587" s="38">
        <v>15707</v>
      </c>
      <c r="G587" s="48">
        <v>380</v>
      </c>
      <c r="H587" s="49">
        <v>327</v>
      </c>
      <c r="I587" s="39">
        <v>105205</v>
      </c>
      <c r="J587" s="40">
        <v>3</v>
      </c>
      <c r="K587" s="41">
        <v>0</v>
      </c>
      <c r="L587" s="42">
        <v>265952</v>
      </c>
      <c r="M587" s="43">
        <v>117</v>
      </c>
      <c r="N587" s="44">
        <v>14</v>
      </c>
      <c r="O587" s="45">
        <v>259038</v>
      </c>
      <c r="P587" s="46">
        <v>2496</v>
      </c>
      <c r="Q587" s="47">
        <v>161</v>
      </c>
      <c r="R587" s="42">
        <v>89829</v>
      </c>
      <c r="S587" s="43">
        <v>13091</v>
      </c>
      <c r="T587" s="44">
        <v>205</v>
      </c>
      <c r="U587" s="39">
        <v>54618</v>
      </c>
      <c r="V587" s="40">
        <v>1</v>
      </c>
      <c r="W587" s="41">
        <v>0</v>
      </c>
      <c r="X587" s="42">
        <v>140337</v>
      </c>
      <c r="Y587" s="43">
        <v>88</v>
      </c>
      <c r="Z587" s="44">
        <v>10</v>
      </c>
      <c r="AA587" s="45">
        <v>128091</v>
      </c>
      <c r="AB587" s="46">
        <v>1667</v>
      </c>
      <c r="AC587" s="47">
        <v>107</v>
      </c>
      <c r="AD587" s="42">
        <v>42391</v>
      </c>
      <c r="AE587" s="43">
        <v>7145</v>
      </c>
      <c r="AF587" s="44">
        <v>116</v>
      </c>
      <c r="AG587" s="39">
        <v>50586</v>
      </c>
      <c r="AH587" s="40">
        <v>2</v>
      </c>
      <c r="AI587" s="41">
        <v>0</v>
      </c>
      <c r="AJ587" s="42">
        <v>125609</v>
      </c>
      <c r="AK587" s="43">
        <v>29</v>
      </c>
      <c r="AL587" s="44">
        <v>4</v>
      </c>
      <c r="AM587" s="45">
        <v>130933</v>
      </c>
      <c r="AN587" s="46">
        <v>829</v>
      </c>
      <c r="AO587" s="47">
        <v>54</v>
      </c>
      <c r="AP587" s="42">
        <v>47432</v>
      </c>
      <c r="AQ587" s="43">
        <v>5946</v>
      </c>
      <c r="AR587" s="44">
        <v>89</v>
      </c>
      <c r="AS587" s="38">
        <v>6940836</v>
      </c>
      <c r="AT587" s="38">
        <v>18182243</v>
      </c>
      <c r="AU587" s="38">
        <v>19</v>
      </c>
      <c r="AY587" s="38" t="str">
        <f t="shared" ref="AY587" si="445">_xlfn.CONCAT(YEAR(A587),"-W",_xlfn.ISOWEEKNUM(A587))</f>
        <v>2021-W43</v>
      </c>
      <c r="AZ587" s="48">
        <f t="shared" ref="AZ587" si="446">WEEKDAY(A587,2)</f>
        <v>2</v>
      </c>
      <c r="BA587" s="48">
        <v>3290</v>
      </c>
      <c r="BB587" s="49">
        <v>246</v>
      </c>
      <c r="BC587" s="48">
        <v>211</v>
      </c>
      <c r="BD587" s="49">
        <v>23047</v>
      </c>
      <c r="BE587" s="48">
        <v>780</v>
      </c>
      <c r="BF587" s="49">
        <v>45630162</v>
      </c>
      <c r="BG587" s="49">
        <v>2622433</v>
      </c>
    </row>
    <row r="588" spans="1:79" x14ac:dyDescent="0.3">
      <c r="A588" s="37">
        <v>44496</v>
      </c>
      <c r="B588" s="38">
        <v>3651</v>
      </c>
      <c r="C588" s="38">
        <v>15</v>
      </c>
      <c r="D588" s="38">
        <v>728210</v>
      </c>
      <c r="E588" s="38">
        <v>63</v>
      </c>
      <c r="F588" s="38">
        <v>15770</v>
      </c>
      <c r="G588" s="48">
        <v>387</v>
      </c>
      <c r="H588" s="49">
        <v>331</v>
      </c>
      <c r="I588" s="39">
        <v>106139</v>
      </c>
      <c r="J588" s="40">
        <v>3</v>
      </c>
      <c r="K588" s="41">
        <v>0</v>
      </c>
      <c r="L588" s="42">
        <v>266935</v>
      </c>
      <c r="M588" s="43">
        <v>118</v>
      </c>
      <c r="N588" s="44">
        <v>13</v>
      </c>
      <c r="O588" s="45">
        <v>260306</v>
      </c>
      <c r="P588" s="46">
        <v>2507</v>
      </c>
      <c r="Q588" s="47">
        <v>166</v>
      </c>
      <c r="R588" s="42">
        <v>90283</v>
      </c>
      <c r="S588" s="43">
        <v>13142</v>
      </c>
      <c r="T588" s="44">
        <v>208</v>
      </c>
      <c r="U588" s="39">
        <v>55111</v>
      </c>
      <c r="V588" s="40">
        <v>1</v>
      </c>
      <c r="W588" s="41">
        <v>0</v>
      </c>
      <c r="X588" s="42">
        <v>140854</v>
      </c>
      <c r="Y588" s="43">
        <v>88</v>
      </c>
      <c r="Z588" s="44">
        <v>10</v>
      </c>
      <c r="AA588" s="45">
        <v>128716</v>
      </c>
      <c r="AB588" s="46">
        <v>1675</v>
      </c>
      <c r="AC588" s="47">
        <v>107</v>
      </c>
      <c r="AD588" s="42">
        <v>42631</v>
      </c>
      <c r="AE588" s="43">
        <v>7175</v>
      </c>
      <c r="AF588" s="44">
        <v>112</v>
      </c>
      <c r="AG588" s="39">
        <v>51027</v>
      </c>
      <c r="AH588" s="40">
        <v>2</v>
      </c>
      <c r="AI588" s="41">
        <v>0</v>
      </c>
      <c r="AJ588" s="42">
        <v>126075</v>
      </c>
      <c r="AK588" s="43">
        <v>30</v>
      </c>
      <c r="AL588" s="44">
        <v>3</v>
      </c>
      <c r="AM588" s="45">
        <v>131576</v>
      </c>
      <c r="AN588" s="46">
        <v>832</v>
      </c>
      <c r="AO588" s="47">
        <v>59</v>
      </c>
      <c r="AP588" s="42">
        <v>47646</v>
      </c>
      <c r="AQ588" s="43">
        <v>5967</v>
      </c>
      <c r="AR588" s="44">
        <v>96</v>
      </c>
      <c r="AS588" s="38">
        <v>6953248</v>
      </c>
      <c r="AT588" s="38">
        <v>18364536</v>
      </c>
      <c r="AU588" s="38">
        <v>10</v>
      </c>
      <c r="AY588" s="38" t="str">
        <f t="shared" ref="AY588" si="447">_xlfn.CONCAT(YEAR(A588),"-W",_xlfn.ISOWEEKNUM(A588))</f>
        <v>2021-W43</v>
      </c>
      <c r="AZ588" s="48">
        <f t="shared" ref="AZ588" si="448">WEEKDAY(A588,2)</f>
        <v>3</v>
      </c>
      <c r="BA588" s="48">
        <v>3299</v>
      </c>
      <c r="BB588" s="49">
        <v>289</v>
      </c>
      <c r="BC588" s="48">
        <v>208</v>
      </c>
      <c r="BD588" s="49">
        <v>17355</v>
      </c>
      <c r="BE588" s="48">
        <v>516</v>
      </c>
      <c r="BF588" s="49">
        <v>45631451</v>
      </c>
      <c r="BG588" s="49">
        <v>2633602</v>
      </c>
      <c r="BH588" s="48">
        <v>131159</v>
      </c>
    </row>
    <row r="589" spans="1:79" x14ac:dyDescent="0.3">
      <c r="A589" s="37">
        <v>44497</v>
      </c>
      <c r="B589" s="38">
        <v>2984</v>
      </c>
      <c r="C589" s="38">
        <v>16</v>
      </c>
      <c r="D589" s="38">
        <v>731167</v>
      </c>
      <c r="E589" s="38">
        <v>31</v>
      </c>
      <c r="F589" s="38">
        <v>15801</v>
      </c>
      <c r="G589" s="48">
        <v>391</v>
      </c>
      <c r="H589" s="49">
        <v>336</v>
      </c>
      <c r="I589" s="39">
        <v>106828</v>
      </c>
      <c r="J589" s="40">
        <v>3</v>
      </c>
      <c r="K589" s="41">
        <v>0</v>
      </c>
      <c r="L589" s="42">
        <v>267849</v>
      </c>
      <c r="M589" s="43">
        <v>118</v>
      </c>
      <c r="N589" s="44">
        <v>16</v>
      </c>
      <c r="O589" s="45">
        <v>261319</v>
      </c>
      <c r="P589" s="46">
        <v>2514</v>
      </c>
      <c r="Q589" s="47">
        <v>163</v>
      </c>
      <c r="R589" s="42">
        <v>90624</v>
      </c>
      <c r="S589" s="43">
        <v>13166</v>
      </c>
      <c r="T589" s="44">
        <v>212</v>
      </c>
      <c r="U589" s="39">
        <v>55480</v>
      </c>
      <c r="V589" s="40">
        <v>1</v>
      </c>
      <c r="W589" s="41">
        <v>0</v>
      </c>
      <c r="X589" s="42">
        <v>141314</v>
      </c>
      <c r="Y589" s="43">
        <v>88</v>
      </c>
      <c r="Z589" s="44">
        <v>12</v>
      </c>
      <c r="AA589" s="45">
        <v>129226</v>
      </c>
      <c r="AB589" s="46">
        <v>1679</v>
      </c>
      <c r="AC589" s="47">
        <v>107</v>
      </c>
      <c r="AD589" s="42">
        <v>42796</v>
      </c>
      <c r="AE589" s="43">
        <v>7186</v>
      </c>
      <c r="AF589" s="44">
        <v>113</v>
      </c>
      <c r="AG589" s="39">
        <v>51347</v>
      </c>
      <c r="AH589" s="40">
        <v>2</v>
      </c>
      <c r="AI589" s="41">
        <v>0</v>
      </c>
      <c r="AJ589" s="42">
        <v>126529</v>
      </c>
      <c r="AK589" s="43">
        <v>30</v>
      </c>
      <c r="AL589" s="44">
        <v>4</v>
      </c>
      <c r="AM589" s="45">
        <v>132079</v>
      </c>
      <c r="AN589" s="46">
        <v>835</v>
      </c>
      <c r="AO589" s="47">
        <v>56</v>
      </c>
      <c r="AP589" s="42">
        <v>47822</v>
      </c>
      <c r="AQ589" s="43">
        <v>5980</v>
      </c>
      <c r="AR589" s="44">
        <v>99</v>
      </c>
      <c r="AS589" s="38">
        <v>6966153</v>
      </c>
      <c r="AT589" s="38">
        <v>18544759</v>
      </c>
      <c r="AU589" s="38">
        <v>9</v>
      </c>
      <c r="AY589" s="38" t="str">
        <f t="shared" ref="AY589" si="449">_xlfn.CONCAT(YEAR(A589),"-W",_xlfn.ISOWEEKNUM(A589))</f>
        <v>2021-W43</v>
      </c>
      <c r="AZ589" s="48">
        <f t="shared" ref="AZ589" si="450">WEEKDAY(A589,2)</f>
        <v>4</v>
      </c>
      <c r="BA589" s="48">
        <v>3302</v>
      </c>
      <c r="BB589" s="49">
        <v>295</v>
      </c>
      <c r="BC589" s="48">
        <v>158</v>
      </c>
      <c r="BD589" s="49">
        <v>20711</v>
      </c>
      <c r="BE589" s="48">
        <v>641</v>
      </c>
      <c r="BF589" s="49">
        <v>46385445</v>
      </c>
      <c r="BG589" s="49">
        <v>2649018</v>
      </c>
    </row>
    <row r="590" spans="1:79" x14ac:dyDescent="0.3">
      <c r="A590" s="37">
        <v>44498</v>
      </c>
      <c r="B590" s="38">
        <v>3643</v>
      </c>
      <c r="C590" s="38">
        <v>9</v>
      </c>
      <c r="D590" s="38">
        <v>734778</v>
      </c>
      <c r="E590" s="38">
        <v>55</v>
      </c>
      <c r="F590" s="38">
        <v>15856</v>
      </c>
      <c r="G590" s="48">
        <v>392</v>
      </c>
      <c r="H590" s="49">
        <v>337</v>
      </c>
      <c r="I590" s="39">
        <v>107805</v>
      </c>
      <c r="J590" s="40">
        <v>3</v>
      </c>
      <c r="K590" s="41">
        <v>0</v>
      </c>
      <c r="L590" s="42">
        <v>268875</v>
      </c>
      <c r="M590" s="43">
        <v>119</v>
      </c>
      <c r="N590" s="44">
        <v>19</v>
      </c>
      <c r="O590" s="45">
        <v>262521</v>
      </c>
      <c r="P590" s="46">
        <v>2521</v>
      </c>
      <c r="Q590" s="47">
        <v>166</v>
      </c>
      <c r="R590" s="42">
        <v>91030</v>
      </c>
      <c r="S590" s="43">
        <v>13213</v>
      </c>
      <c r="T590" s="44">
        <v>207</v>
      </c>
      <c r="U590" s="39">
        <v>56017</v>
      </c>
      <c r="V590" s="40">
        <v>1</v>
      </c>
      <c r="W590" s="41">
        <v>0</v>
      </c>
      <c r="X590" s="42">
        <v>141849</v>
      </c>
      <c r="Y590" s="43">
        <v>89</v>
      </c>
      <c r="Z590" s="44">
        <v>11</v>
      </c>
      <c r="AA590" s="45">
        <v>129786</v>
      </c>
      <c r="AB590" s="46">
        <v>1683</v>
      </c>
      <c r="AC590" s="47">
        <v>107</v>
      </c>
      <c r="AD590" s="42">
        <v>42982</v>
      </c>
      <c r="AE590" s="43">
        <v>7209</v>
      </c>
      <c r="AF590" s="44">
        <v>115</v>
      </c>
      <c r="AG590" s="39">
        <v>51787</v>
      </c>
      <c r="AH590" s="40">
        <v>2</v>
      </c>
      <c r="AI590" s="41">
        <v>0</v>
      </c>
      <c r="AJ590" s="42">
        <v>127020</v>
      </c>
      <c r="AK590" s="43">
        <v>30</v>
      </c>
      <c r="AL590" s="44">
        <v>8</v>
      </c>
      <c r="AM590" s="45">
        <v>132721</v>
      </c>
      <c r="AN590" s="46">
        <v>838</v>
      </c>
      <c r="AO590" s="47">
        <v>59</v>
      </c>
      <c r="AP590" s="42">
        <v>48042</v>
      </c>
      <c r="AQ590" s="43">
        <v>6004</v>
      </c>
      <c r="AR590" s="44">
        <v>92</v>
      </c>
      <c r="AS590" s="38">
        <v>6971635</v>
      </c>
      <c r="AT590" s="38">
        <v>18600762</v>
      </c>
      <c r="AU590" s="38">
        <v>3</v>
      </c>
      <c r="AY590" s="38" t="str">
        <f t="shared" ref="AY590" si="451">_xlfn.CONCAT(YEAR(A590),"-W",_xlfn.ISOWEEKNUM(A590))</f>
        <v>2021-W43</v>
      </c>
      <c r="AZ590" s="48">
        <f t="shared" ref="AZ590" si="452">WEEKDAY(A590,2)</f>
        <v>5</v>
      </c>
      <c r="BA590" s="48">
        <v>3303</v>
      </c>
      <c r="BB590" s="49">
        <v>277</v>
      </c>
      <c r="BC590" s="48">
        <v>161</v>
      </c>
      <c r="BD590" s="49">
        <v>6321</v>
      </c>
      <c r="BE590" s="48">
        <v>339</v>
      </c>
      <c r="BF590" s="49">
        <v>46391370</v>
      </c>
      <c r="BG590" s="49">
        <v>2653878</v>
      </c>
    </row>
    <row r="591" spans="1:79" x14ac:dyDescent="0.3">
      <c r="A591" s="37">
        <v>44499</v>
      </c>
      <c r="B591" s="38">
        <v>4696</v>
      </c>
      <c r="C591" s="38">
        <v>13</v>
      </c>
      <c r="D591" s="38">
        <v>739448</v>
      </c>
      <c r="E591" s="38">
        <v>38</v>
      </c>
      <c r="F591" s="38">
        <v>15894</v>
      </c>
      <c r="G591" s="48">
        <v>404</v>
      </c>
      <c r="H591" s="49">
        <v>344</v>
      </c>
      <c r="I591" s="39">
        <v>108883</v>
      </c>
      <c r="J591" s="40">
        <v>3</v>
      </c>
      <c r="K591" s="41">
        <v>0</v>
      </c>
      <c r="L591" s="42">
        <v>270307</v>
      </c>
      <c r="M591" s="43">
        <v>119</v>
      </c>
      <c r="N591" s="44">
        <v>20</v>
      </c>
      <c r="O591" s="45">
        <v>264158</v>
      </c>
      <c r="P591" s="46">
        <v>2524</v>
      </c>
      <c r="Q591" s="47">
        <v>174</v>
      </c>
      <c r="R591" s="42">
        <v>91553</v>
      </c>
      <c r="S591" s="43">
        <v>13248</v>
      </c>
      <c r="T591" s="44">
        <v>210</v>
      </c>
      <c r="U591" s="39">
        <v>56595</v>
      </c>
      <c r="V591" s="40">
        <v>1</v>
      </c>
      <c r="W591" s="41">
        <v>0</v>
      </c>
      <c r="X591" s="42">
        <v>142560</v>
      </c>
      <c r="Y591" s="43">
        <v>89</v>
      </c>
      <c r="Z591" s="44">
        <v>12</v>
      </c>
      <c r="AA591" s="45">
        <v>130548</v>
      </c>
      <c r="AB591" s="46">
        <v>1686</v>
      </c>
      <c r="AC591" s="47">
        <v>113</v>
      </c>
      <c r="AD591" s="42">
        <v>43214</v>
      </c>
      <c r="AE591" s="43">
        <v>7228</v>
      </c>
      <c r="AF591" s="44">
        <v>116</v>
      </c>
      <c r="AG591" s="39">
        <v>52287</v>
      </c>
      <c r="AH591" s="40">
        <v>2</v>
      </c>
      <c r="AI591" s="41">
        <v>0</v>
      </c>
      <c r="AJ591" s="42">
        <v>127741</v>
      </c>
      <c r="AK591" s="43">
        <v>30</v>
      </c>
      <c r="AL591" s="44">
        <v>8</v>
      </c>
      <c r="AM591" s="45">
        <v>133596</v>
      </c>
      <c r="AN591" s="46">
        <v>838</v>
      </c>
      <c r="AO591" s="47">
        <v>61</v>
      </c>
      <c r="AP591" s="42">
        <v>48333</v>
      </c>
      <c r="AQ591" s="43">
        <v>6020</v>
      </c>
      <c r="AR591" s="44">
        <v>94</v>
      </c>
      <c r="AS591" s="38">
        <v>6988001</v>
      </c>
      <c r="AT591" s="38">
        <v>18861380</v>
      </c>
      <c r="AU591" s="38">
        <v>3</v>
      </c>
      <c r="AY591" s="38" t="str">
        <f t="shared" ref="AY591" si="453">_xlfn.CONCAT(YEAR(A591),"-W",_xlfn.ISOWEEKNUM(A591))</f>
        <v>2021-W43</v>
      </c>
      <c r="AZ591" s="48">
        <f t="shared" ref="AZ591" si="454">WEEKDAY(A591,2)</f>
        <v>6</v>
      </c>
      <c r="BA591" s="48">
        <v>3312</v>
      </c>
      <c r="BB591" s="49">
        <v>323</v>
      </c>
      <c r="BC591" s="48">
        <v>181</v>
      </c>
      <c r="BD591" s="49">
        <v>24450</v>
      </c>
      <c r="BE591" s="48">
        <v>893</v>
      </c>
      <c r="BF591" s="49">
        <v>47197722</v>
      </c>
      <c r="BG591" s="49">
        <v>2674806</v>
      </c>
    </row>
    <row r="592" spans="1:79" ht="12.5" thickBot="1" x14ac:dyDescent="0.35">
      <c r="A592" s="37">
        <v>44500</v>
      </c>
      <c r="B592" s="38">
        <v>2727</v>
      </c>
      <c r="C592" s="38">
        <v>6</v>
      </c>
      <c r="D592" s="38">
        <v>742170</v>
      </c>
      <c r="E592" s="38">
        <v>44</v>
      </c>
      <c r="F592" s="38">
        <v>15938</v>
      </c>
      <c r="G592" s="48">
        <v>421</v>
      </c>
      <c r="H592" s="49">
        <v>357</v>
      </c>
      <c r="I592" s="39">
        <v>109508</v>
      </c>
      <c r="J592" s="40">
        <v>3</v>
      </c>
      <c r="K592" s="41">
        <v>0</v>
      </c>
      <c r="L592" s="42">
        <v>271179</v>
      </c>
      <c r="M592" s="43">
        <v>119</v>
      </c>
      <c r="N592" s="44">
        <v>19</v>
      </c>
      <c r="O592" s="45">
        <v>265080</v>
      </c>
      <c r="P592" s="46">
        <v>2531</v>
      </c>
      <c r="Q592" s="47">
        <v>181</v>
      </c>
      <c r="R592" s="42">
        <v>91856</v>
      </c>
      <c r="S592" s="43">
        <v>13285</v>
      </c>
      <c r="T592" s="44">
        <v>221</v>
      </c>
      <c r="U592" s="39">
        <v>56921</v>
      </c>
      <c r="V592" s="40">
        <v>1</v>
      </c>
      <c r="W592" s="41">
        <v>0</v>
      </c>
      <c r="X592" s="42">
        <v>142973</v>
      </c>
      <c r="Y592" s="43">
        <v>89</v>
      </c>
      <c r="Z592" s="44">
        <v>12</v>
      </c>
      <c r="AA592" s="45">
        <v>130981</v>
      </c>
      <c r="AB592" s="45">
        <v>1690</v>
      </c>
      <c r="AC592" s="47">
        <v>115</v>
      </c>
      <c r="AD592" s="42">
        <v>43365</v>
      </c>
      <c r="AE592" s="43">
        <v>7248</v>
      </c>
      <c r="AF592" s="44">
        <v>119</v>
      </c>
      <c r="AG592" s="39">
        <v>52586</v>
      </c>
      <c r="AH592" s="40">
        <v>2</v>
      </c>
      <c r="AI592" s="41">
        <v>0</v>
      </c>
      <c r="AJ592" s="42">
        <v>128200</v>
      </c>
      <c r="AK592" s="43">
        <v>30</v>
      </c>
      <c r="AL592" s="44">
        <v>7</v>
      </c>
      <c r="AM592" s="45">
        <v>134085</v>
      </c>
      <c r="AN592" s="46">
        <v>841</v>
      </c>
      <c r="AO592" s="47">
        <v>66</v>
      </c>
      <c r="AP592" s="42">
        <v>48485</v>
      </c>
      <c r="AQ592" s="43">
        <v>6037</v>
      </c>
      <c r="AR592" s="44">
        <v>102</v>
      </c>
      <c r="AS592" s="38">
        <v>6996111</v>
      </c>
      <c r="AT592" s="38">
        <v>19011532</v>
      </c>
      <c r="AU592" s="38">
        <v>3</v>
      </c>
      <c r="AY592" s="38" t="str">
        <f t="shared" ref="AY592" si="455">_xlfn.CONCAT(YEAR(A592),"-W",_xlfn.ISOWEEKNUM(A592))</f>
        <v>2021-W43</v>
      </c>
      <c r="AZ592" s="48">
        <f t="shared" ref="AZ592" si="456">WEEKDAY(A592,2)</f>
        <v>7</v>
      </c>
      <c r="BA592" s="48">
        <v>3313</v>
      </c>
      <c r="BB592" s="49">
        <v>249</v>
      </c>
      <c r="BC592" s="48">
        <v>104</v>
      </c>
      <c r="BD592" s="49">
        <v>8795</v>
      </c>
      <c r="BE592" s="48">
        <v>313</v>
      </c>
      <c r="BF592" s="49">
        <v>47242174</v>
      </c>
      <c r="BG592" s="49">
        <v>2689846</v>
      </c>
      <c r="BH592" s="136">
        <f>0.43%*1741297</f>
        <v>7487.5771000000004</v>
      </c>
      <c r="BI592" s="50">
        <f>(S592-S585)/(F592-F585)</f>
        <v>0.8354838709677419</v>
      </c>
      <c r="BJ592" s="38">
        <f>SUM(E586:E592)*1000000/10718565</f>
        <v>28.921781973613072</v>
      </c>
      <c r="BK592" s="50">
        <f>(D592-D585)/(AS592+AT592-AS585-AT585)</f>
        <v>1.91722052046907E-2</v>
      </c>
      <c r="BL592" s="97">
        <f>(I592-I585)/(I592+L592+O592+R592-I585-L585-O585-R585)</f>
        <v>0.25316700887149884</v>
      </c>
      <c r="BM592" s="97">
        <f>(L592-L585)/(I592+L592+O592+R592-I585-L585-O585-R585)</f>
        <v>0.28900166582729631</v>
      </c>
      <c r="BN592" s="97">
        <f>(O592-O585)/(I592+L592+O592+R592-I585-L585-O585-R585)</f>
        <v>0.34354782473947237</v>
      </c>
      <c r="BO592" s="97">
        <f>(R592-R585)/(I592+L592+O592+R592-I585-L585-O585-R585)</f>
        <v>0.11428350056173246</v>
      </c>
      <c r="BP592" s="97">
        <f>AVERAGE(K586:K592)/(AVERAGE(K586:K592)+AVERAGE(N586:N592)+AVERAGE(Q586:Q592)+AVERAGE(T586:T592))</f>
        <v>0</v>
      </c>
      <c r="BQ592" s="97">
        <f>AVERAGE(N586:N592)/(AVERAGE(K586:K592)+AVERAGE(N586:N592)+AVERAGE(Q586:Q592)+AVERAGE(T586:T592))</f>
        <v>4.1407108831073652E-2</v>
      </c>
      <c r="BR592" s="97">
        <f>AVERAGE(Q586:Q592)/(AVERAGE(K586:K592)+AVERAGE(N586:N592)+AVERAGE(Q586:Q592)+AVERAGE(T586:T592))</f>
        <v>0.42652986441920115</v>
      </c>
      <c r="BS592" s="97">
        <f>AVERAGE(T586:T592)/(AVERAGE(K586:K592)+AVERAGE(N586:N592)+AVERAGE(Q586:Q592)+AVERAGE(T586:T592))</f>
        <v>0.53206302674972517</v>
      </c>
      <c r="BT592" s="97">
        <f>(J592-J585)/(J592+M592+P592+S592-S585-P585-M585-J585)</f>
        <v>0</v>
      </c>
      <c r="BU592" s="97">
        <f>(M592-M585)/(J592+M592+P592+S592-S585-P585-M585-J585)</f>
        <v>6.4516129032258064E-3</v>
      </c>
      <c r="BV592" s="97">
        <f>(P592-P585)/(J592+M592+P592+S592-S585-P585-M585-J585)</f>
        <v>0.15806451612903225</v>
      </c>
      <c r="BW592" s="97">
        <f>(S592-S585)/(J592+M592+P592+S592-S585-P585-M585-J585)</f>
        <v>0.8354838709677419</v>
      </c>
      <c r="BX592" s="48">
        <f>SUM(BB586:BB592)</f>
        <v>1940</v>
      </c>
      <c r="BY592" s="38">
        <f>F592-F585</f>
        <v>310</v>
      </c>
      <c r="BZ592" s="50">
        <f>BY592/BX585</f>
        <v>0.19546027742749053</v>
      </c>
      <c r="CA592" s="50">
        <f>BY592/BX585</f>
        <v>0.19546027742749053</v>
      </c>
    </row>
    <row r="593" spans="1:75" x14ac:dyDescent="0.3">
      <c r="A593" s="93">
        <v>44501</v>
      </c>
      <c r="B593" s="62">
        <v>5449</v>
      </c>
      <c r="C593" s="62">
        <v>18</v>
      </c>
      <c r="D593" s="62">
        <v>747595</v>
      </c>
      <c r="E593" s="62">
        <v>52</v>
      </c>
      <c r="F593" s="62">
        <v>15990</v>
      </c>
      <c r="G593" s="65">
        <v>430</v>
      </c>
      <c r="H593" s="99">
        <v>364</v>
      </c>
      <c r="I593" s="63">
        <v>110838</v>
      </c>
      <c r="J593" s="62">
        <v>3</v>
      </c>
      <c r="K593" s="64">
        <v>0</v>
      </c>
      <c r="L593" s="63">
        <v>272812</v>
      </c>
      <c r="M593" s="62">
        <v>119</v>
      </c>
      <c r="N593" s="64">
        <v>20</v>
      </c>
      <c r="O593" s="63">
        <v>266967</v>
      </c>
      <c r="P593" s="62">
        <v>2533</v>
      </c>
      <c r="Q593" s="64">
        <v>191</v>
      </c>
      <c r="R593" s="63">
        <v>92431</v>
      </c>
      <c r="S593" s="62">
        <v>13335</v>
      </c>
      <c r="T593" s="64">
        <v>219</v>
      </c>
      <c r="U593" s="63">
        <v>57599</v>
      </c>
      <c r="V593" s="62">
        <v>1</v>
      </c>
      <c r="W593" s="64">
        <v>0</v>
      </c>
      <c r="X593" s="63">
        <v>143784</v>
      </c>
      <c r="Y593" s="62">
        <v>89</v>
      </c>
      <c r="Z593" s="64">
        <v>12</v>
      </c>
      <c r="AA593" s="63">
        <v>131890</v>
      </c>
      <c r="AB593" s="63">
        <v>1691</v>
      </c>
      <c r="AC593" s="64">
        <v>124</v>
      </c>
      <c r="AD593" s="63">
        <v>43658</v>
      </c>
      <c r="AE593" s="62">
        <v>7272</v>
      </c>
      <c r="AF593" s="64">
        <v>121</v>
      </c>
      <c r="AG593" s="63">
        <v>53238</v>
      </c>
      <c r="AH593" s="62">
        <v>2</v>
      </c>
      <c r="AI593" s="64">
        <v>0</v>
      </c>
      <c r="AJ593" s="63">
        <v>129022</v>
      </c>
      <c r="AK593" s="62">
        <v>30</v>
      </c>
      <c r="AL593" s="64">
        <v>8</v>
      </c>
      <c r="AM593" s="63">
        <v>135063</v>
      </c>
      <c r="AN593" s="62">
        <v>842</v>
      </c>
      <c r="AO593" s="64">
        <v>67</v>
      </c>
      <c r="AP593" s="63">
        <v>48767</v>
      </c>
      <c r="AQ593" s="62">
        <v>6063</v>
      </c>
      <c r="AR593" s="64">
        <v>98</v>
      </c>
      <c r="AS593" s="62">
        <v>7002201</v>
      </c>
      <c r="AT593" s="62">
        <v>19088035</v>
      </c>
      <c r="AU593" s="62">
        <v>9</v>
      </c>
      <c r="AV593" s="62"/>
      <c r="AW593" s="62"/>
      <c r="AX593" s="62"/>
      <c r="AY593" s="62" t="str">
        <f>_xlfn.CONCAT(YEAR(A593),"-W",_xlfn.ISOWEEKNUM(A593))</f>
        <v>2021-W44</v>
      </c>
      <c r="AZ593" s="65">
        <f>WEEKDAY(A593,2)</f>
        <v>1</v>
      </c>
      <c r="BA593" s="65">
        <v>3316</v>
      </c>
      <c r="BB593" s="99">
        <v>321</v>
      </c>
      <c r="BC593" s="65">
        <v>204</v>
      </c>
      <c r="BD593" s="65">
        <v>9133</v>
      </c>
      <c r="BE593" s="65">
        <v>478</v>
      </c>
      <c r="BF593" s="99">
        <v>47275877</v>
      </c>
      <c r="BG593" s="99">
        <v>2694101</v>
      </c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125"/>
      <c r="BU593" s="125"/>
      <c r="BV593" s="125"/>
      <c r="BW593" s="125"/>
    </row>
    <row r="594" spans="1:75" x14ac:dyDescent="0.3">
      <c r="A594" s="37">
        <v>44502</v>
      </c>
      <c r="B594" s="38">
        <v>6700</v>
      </c>
      <c r="C594" s="38">
        <v>16</v>
      </c>
      <c r="D594" s="38">
        <v>754451</v>
      </c>
      <c r="E594" s="38">
        <v>59</v>
      </c>
      <c r="F594" s="38">
        <v>16050</v>
      </c>
      <c r="G594" s="48">
        <v>434</v>
      </c>
      <c r="H594" s="49">
        <v>370</v>
      </c>
      <c r="I594" s="39">
        <v>112481</v>
      </c>
      <c r="J594" s="40">
        <v>3</v>
      </c>
      <c r="K594" s="41">
        <v>0</v>
      </c>
      <c r="L594" s="42">
        <v>275031</v>
      </c>
      <c r="M594" s="43">
        <v>121</v>
      </c>
      <c r="N594" s="44">
        <v>19</v>
      </c>
      <c r="O594" s="45">
        <v>269186</v>
      </c>
      <c r="P594" s="46">
        <v>2543</v>
      </c>
      <c r="Q594" s="47">
        <v>197</v>
      </c>
      <c r="R594" s="42">
        <v>93206</v>
      </c>
      <c r="S594" s="43">
        <v>13383</v>
      </c>
      <c r="T594" s="44">
        <v>218</v>
      </c>
      <c r="U594" s="39">
        <v>58431</v>
      </c>
      <c r="V594" s="40">
        <v>1</v>
      </c>
      <c r="W594" s="41">
        <v>0</v>
      </c>
      <c r="X594" s="42">
        <v>144900</v>
      </c>
      <c r="Y594" s="43">
        <v>89</v>
      </c>
      <c r="Z594" s="44">
        <v>12</v>
      </c>
      <c r="AA594" s="45">
        <v>132924</v>
      </c>
      <c r="AB594" s="46">
        <v>1697</v>
      </c>
      <c r="AC594" s="47">
        <v>129</v>
      </c>
      <c r="AD594" s="42">
        <v>44032</v>
      </c>
      <c r="AE594" s="43">
        <v>7296</v>
      </c>
      <c r="AF594" s="44">
        <v>120</v>
      </c>
      <c r="AG594" s="39">
        <v>54049</v>
      </c>
      <c r="AH594" s="40">
        <v>2</v>
      </c>
      <c r="AI594" s="41">
        <v>0</v>
      </c>
      <c r="AJ594" s="42">
        <v>130125</v>
      </c>
      <c r="AK594" s="43">
        <v>32</v>
      </c>
      <c r="AL594" s="44">
        <v>7</v>
      </c>
      <c r="AM594" s="45">
        <v>136248</v>
      </c>
      <c r="AN594" s="46">
        <v>846</v>
      </c>
      <c r="AO594" s="47">
        <v>68</v>
      </c>
      <c r="AP594" s="42">
        <v>49168</v>
      </c>
      <c r="AQ594" s="43">
        <v>6087</v>
      </c>
      <c r="AR594" s="44">
        <v>98</v>
      </c>
      <c r="AS594" s="38">
        <v>7024209</v>
      </c>
      <c r="AT594" s="38">
        <v>19485435</v>
      </c>
      <c r="AU594" s="38">
        <v>10</v>
      </c>
      <c r="AY594" s="38" t="str">
        <f t="shared" ref="AY594" si="457">_xlfn.CONCAT(YEAR(A594),"-W",_xlfn.ISOWEEKNUM(A594))</f>
        <v>2021-W44</v>
      </c>
      <c r="AZ594" s="48">
        <f t="shared" ref="AZ594" si="458">WEEKDAY(A594,2)</f>
        <v>2</v>
      </c>
      <c r="BA594" s="48">
        <v>3324</v>
      </c>
      <c r="BB594" s="49">
        <v>343</v>
      </c>
      <c r="BC594" s="48">
        <v>243</v>
      </c>
      <c r="BD594" s="49">
        <v>27355</v>
      </c>
      <c r="BE594" s="48">
        <v>1151</v>
      </c>
      <c r="BF594" s="49">
        <v>47336519</v>
      </c>
      <c r="BG594" s="49">
        <v>2717947</v>
      </c>
    </row>
    <row r="595" spans="1:75" x14ac:dyDescent="0.3">
      <c r="A595" s="37">
        <v>44503</v>
      </c>
      <c r="B595" s="38">
        <v>6150</v>
      </c>
      <c r="C595" s="38">
        <v>8</v>
      </c>
      <c r="D595" s="38">
        <v>760592</v>
      </c>
      <c r="E595" s="38">
        <v>49</v>
      </c>
      <c r="F595" s="38">
        <v>16109</v>
      </c>
      <c r="G595" s="48">
        <v>431</v>
      </c>
      <c r="H595" s="49">
        <v>363</v>
      </c>
      <c r="I595" s="39">
        <v>113811</v>
      </c>
      <c r="J595" s="40">
        <v>3</v>
      </c>
      <c r="K595" s="41">
        <v>0</v>
      </c>
      <c r="L595" s="42">
        <v>277116</v>
      </c>
      <c r="M595" s="43">
        <v>122</v>
      </c>
      <c r="N595" s="44">
        <v>16</v>
      </c>
      <c r="O595" s="45">
        <v>271232</v>
      </c>
      <c r="P595" s="46">
        <v>2547</v>
      </c>
      <c r="Q595" s="47">
        <v>198</v>
      </c>
      <c r="R595" s="42">
        <v>93886</v>
      </c>
      <c r="S595" s="43">
        <v>13437</v>
      </c>
      <c r="T595" s="44">
        <v>217</v>
      </c>
      <c r="U595" s="39">
        <v>59124</v>
      </c>
      <c r="V595" s="40">
        <v>1</v>
      </c>
      <c r="W595" s="41">
        <v>0</v>
      </c>
      <c r="X595" s="42">
        <v>145991</v>
      </c>
      <c r="Y595" s="43">
        <v>90</v>
      </c>
      <c r="Z595" s="44">
        <v>9</v>
      </c>
      <c r="AA595" s="45">
        <v>133928</v>
      </c>
      <c r="AB595" s="46">
        <v>1698</v>
      </c>
      <c r="AC595" s="47">
        <v>132</v>
      </c>
      <c r="AD595" s="42">
        <v>44352</v>
      </c>
      <c r="AE595" s="43">
        <v>7327</v>
      </c>
      <c r="AF595" s="44">
        <v>116</v>
      </c>
      <c r="AG595" s="39">
        <v>54686</v>
      </c>
      <c r="AH595" s="40">
        <v>2</v>
      </c>
      <c r="AI595" s="41">
        <v>0</v>
      </c>
      <c r="AJ595" s="42">
        <v>131119</v>
      </c>
      <c r="AK595" s="43">
        <v>32</v>
      </c>
      <c r="AL595" s="44">
        <v>7</v>
      </c>
      <c r="AM595" s="45">
        <v>137290</v>
      </c>
      <c r="AN595" s="46">
        <v>849</v>
      </c>
      <c r="AO595" s="47">
        <v>66</v>
      </c>
      <c r="AP595" s="42">
        <v>49528</v>
      </c>
      <c r="AQ595" s="43">
        <v>6110</v>
      </c>
      <c r="AR595" s="44">
        <v>101</v>
      </c>
      <c r="AS595" s="38">
        <v>7040861</v>
      </c>
      <c r="AT595" s="38">
        <v>19701192</v>
      </c>
      <c r="AU595" s="38">
        <v>8</v>
      </c>
      <c r="AY595" s="38" t="str">
        <f t="shared" ref="AY595" si="459">_xlfn.CONCAT(YEAR(A595),"-W",_xlfn.ISOWEEKNUM(A595))</f>
        <v>2021-W44</v>
      </c>
      <c r="AZ595" s="48">
        <f t="shared" ref="AZ595" si="460">WEEKDAY(A595,2)</f>
        <v>3</v>
      </c>
      <c r="BA595" s="48">
        <v>3328</v>
      </c>
      <c r="BB595" s="49">
        <v>363</v>
      </c>
      <c r="BC595" s="48">
        <v>256</v>
      </c>
      <c r="BD595" s="49">
        <v>21672</v>
      </c>
      <c r="BE595" s="48">
        <v>833</v>
      </c>
      <c r="BF595" s="49">
        <v>47732612</v>
      </c>
      <c r="BG595" s="49">
        <v>2732401</v>
      </c>
      <c r="BH595" s="48">
        <v>139442</v>
      </c>
    </row>
    <row r="596" spans="1:75" x14ac:dyDescent="0.3">
      <c r="A596" s="37">
        <v>44504</v>
      </c>
      <c r="B596" s="38">
        <v>6808</v>
      </c>
      <c r="C596" s="38">
        <v>12</v>
      </c>
      <c r="D596" s="38">
        <v>767376</v>
      </c>
      <c r="E596" s="38">
        <v>42</v>
      </c>
      <c r="F596" s="38">
        <v>16151</v>
      </c>
      <c r="G596" s="48">
        <v>441</v>
      </c>
      <c r="H596" s="49">
        <v>369</v>
      </c>
      <c r="I596" s="39">
        <v>115200</v>
      </c>
      <c r="J596" s="40">
        <v>3</v>
      </c>
      <c r="K596" s="41">
        <v>0</v>
      </c>
      <c r="L596" s="42">
        <v>279536</v>
      </c>
      <c r="M596" s="43">
        <v>123</v>
      </c>
      <c r="N596" s="44">
        <v>17</v>
      </c>
      <c r="O596" s="45">
        <v>273466</v>
      </c>
      <c r="P596" s="46">
        <v>2554</v>
      </c>
      <c r="Q596" s="47">
        <v>202</v>
      </c>
      <c r="R596" s="42">
        <v>94627</v>
      </c>
      <c r="S596" s="43">
        <v>13471</v>
      </c>
      <c r="T596" s="44">
        <v>222</v>
      </c>
      <c r="U596" s="39">
        <v>59861</v>
      </c>
      <c r="V596" s="40">
        <v>1</v>
      </c>
      <c r="W596" s="41">
        <v>0</v>
      </c>
      <c r="X596" s="42">
        <v>147231</v>
      </c>
      <c r="Y596" s="43">
        <v>91</v>
      </c>
      <c r="Z596" s="44">
        <v>10</v>
      </c>
      <c r="AA596" s="45">
        <v>135020</v>
      </c>
      <c r="AB596" s="46">
        <v>1700</v>
      </c>
      <c r="AC596" s="47">
        <v>135</v>
      </c>
      <c r="AD596" s="42">
        <v>44687</v>
      </c>
      <c r="AE596" s="43">
        <v>7345</v>
      </c>
      <c r="AF596" s="44">
        <v>118</v>
      </c>
      <c r="AG596" s="39">
        <v>55338</v>
      </c>
      <c r="AH596" s="40">
        <v>2</v>
      </c>
      <c r="AI596" s="41">
        <v>0</v>
      </c>
      <c r="AJ596" s="42">
        <v>132299</v>
      </c>
      <c r="AK596" s="43">
        <v>32</v>
      </c>
      <c r="AL596" s="44">
        <v>7</v>
      </c>
      <c r="AM596" s="45">
        <v>138432</v>
      </c>
      <c r="AN596" s="46">
        <v>854</v>
      </c>
      <c r="AO596" s="47">
        <v>67</v>
      </c>
      <c r="AP596" s="42">
        <v>49934</v>
      </c>
      <c r="AQ596" s="43">
        <v>6126</v>
      </c>
      <c r="AR596" s="44">
        <v>104</v>
      </c>
      <c r="AS596" s="38">
        <v>7057798</v>
      </c>
      <c r="AT596" s="38">
        <v>19887313</v>
      </c>
      <c r="AU596" s="38">
        <v>5</v>
      </c>
      <c r="AY596" s="38" t="str">
        <f t="shared" ref="AY596" si="461">_xlfn.CONCAT(YEAR(A596),"-W",_xlfn.ISOWEEKNUM(A596))</f>
        <v>2021-W44</v>
      </c>
      <c r="AZ596" s="48">
        <f t="shared" ref="AZ596" si="462">WEEKDAY(A596,2)</f>
        <v>4</v>
      </c>
      <c r="BA596" s="48">
        <v>3334</v>
      </c>
      <c r="BB596" s="49">
        <v>356</v>
      </c>
      <c r="BC596" s="48">
        <v>215</v>
      </c>
      <c r="BD596" s="49">
        <v>25737</v>
      </c>
      <c r="BE596" s="48">
        <v>970</v>
      </c>
      <c r="BF596" s="49">
        <v>48461032</v>
      </c>
      <c r="BG596" s="49">
        <v>2748525</v>
      </c>
    </row>
    <row r="597" spans="1:75" x14ac:dyDescent="0.3">
      <c r="A597" s="37">
        <v>44505</v>
      </c>
      <c r="B597" s="38">
        <v>6909</v>
      </c>
      <c r="C597" s="38">
        <v>11</v>
      </c>
      <c r="D597" s="38">
        <v>774265</v>
      </c>
      <c r="E597" s="38">
        <v>48</v>
      </c>
      <c r="F597" s="38">
        <v>16200</v>
      </c>
      <c r="G597" s="48">
        <v>450</v>
      </c>
      <c r="H597" s="49">
        <v>378</v>
      </c>
      <c r="I597" s="39">
        <v>116759</v>
      </c>
      <c r="J597" s="40">
        <v>3</v>
      </c>
      <c r="K597" s="41">
        <v>0</v>
      </c>
      <c r="L597" s="42">
        <v>281847</v>
      </c>
      <c r="M597" s="43">
        <v>123</v>
      </c>
      <c r="N597" s="44">
        <v>18</v>
      </c>
      <c r="O597" s="45">
        <v>275667</v>
      </c>
      <c r="P597" s="46">
        <v>2570</v>
      </c>
      <c r="Q597" s="47">
        <v>200</v>
      </c>
      <c r="R597" s="42">
        <v>95446</v>
      </c>
      <c r="S597" s="43">
        <v>13504</v>
      </c>
      <c r="T597" s="44">
        <v>232</v>
      </c>
      <c r="U597" s="39">
        <v>60674</v>
      </c>
      <c r="V597" s="40">
        <v>1</v>
      </c>
      <c r="W597" s="41">
        <v>0</v>
      </c>
      <c r="X597" s="42">
        <v>148432</v>
      </c>
      <c r="Y597" s="43">
        <v>91</v>
      </c>
      <c r="Z597" s="44">
        <v>11</v>
      </c>
      <c r="AA597" s="45">
        <v>136067</v>
      </c>
      <c r="AB597" s="46">
        <v>1712</v>
      </c>
      <c r="AC597" s="47">
        <v>133</v>
      </c>
      <c r="AD597" s="42">
        <v>45086</v>
      </c>
      <c r="AE597" s="43">
        <v>7363</v>
      </c>
      <c r="AF597" s="44">
        <v>123</v>
      </c>
      <c r="AG597" s="39">
        <v>56084</v>
      </c>
      <c r="AH597" s="40">
        <v>2</v>
      </c>
      <c r="AI597" s="41">
        <v>0</v>
      </c>
      <c r="AJ597" s="42">
        <v>133409</v>
      </c>
      <c r="AK597" s="43">
        <v>32</v>
      </c>
      <c r="AL597" s="44">
        <v>7</v>
      </c>
      <c r="AM597" s="45">
        <v>139586</v>
      </c>
      <c r="AN597" s="46">
        <v>858</v>
      </c>
      <c r="AO597" s="47">
        <v>67</v>
      </c>
      <c r="AP597" s="42">
        <v>50354</v>
      </c>
      <c r="AQ597" s="43">
        <v>6141</v>
      </c>
      <c r="AR597" s="44">
        <v>109</v>
      </c>
      <c r="AS597" s="38">
        <v>7074562</v>
      </c>
      <c r="AT597" s="38">
        <v>20133699</v>
      </c>
      <c r="AU597" s="38">
        <v>2</v>
      </c>
      <c r="AY597" s="38" t="str">
        <f t="shared" ref="AY597" si="463">_xlfn.CONCAT(YEAR(A597),"-W",_xlfn.ISOWEEKNUM(A597))</f>
        <v>2021-W44</v>
      </c>
      <c r="AZ597" s="48">
        <f t="shared" ref="AZ597" si="464">WEEKDAY(A597,2)</f>
        <v>5</v>
      </c>
      <c r="BA597" s="48">
        <v>3347</v>
      </c>
      <c r="BB597" s="49">
        <v>344</v>
      </c>
      <c r="BC597" s="48">
        <v>279</v>
      </c>
      <c r="BD597" s="49">
        <v>27279</v>
      </c>
      <c r="BE597" s="48">
        <v>922</v>
      </c>
      <c r="BF597" s="49">
        <v>48874238</v>
      </c>
      <c r="BG597" s="49">
        <v>2767549</v>
      </c>
    </row>
    <row r="598" spans="1:75" x14ac:dyDescent="0.3">
      <c r="A598" s="37">
        <v>44506</v>
      </c>
      <c r="B598" s="38">
        <v>6393</v>
      </c>
      <c r="C598" s="38">
        <v>16</v>
      </c>
      <c r="D598" s="38">
        <v>780621</v>
      </c>
      <c r="E598" s="38">
        <v>43</v>
      </c>
      <c r="F598" s="38">
        <v>16243</v>
      </c>
      <c r="G598" s="48">
        <v>459</v>
      </c>
      <c r="H598" s="49">
        <v>377</v>
      </c>
      <c r="I598" s="39">
        <v>118054</v>
      </c>
      <c r="J598" s="40">
        <v>3</v>
      </c>
      <c r="K598" s="41">
        <v>0</v>
      </c>
      <c r="L598" s="42">
        <v>283993</v>
      </c>
      <c r="M598" s="43">
        <v>124</v>
      </c>
      <c r="N598" s="44">
        <v>19</v>
      </c>
      <c r="O598" s="45">
        <v>277877</v>
      </c>
      <c r="P598" s="46">
        <v>2575</v>
      </c>
      <c r="Q598" s="47">
        <v>206</v>
      </c>
      <c r="R598" s="42">
        <v>96151</v>
      </c>
      <c r="S598" s="43">
        <v>13541</v>
      </c>
      <c r="T598" s="44">
        <v>234</v>
      </c>
      <c r="U598" s="39">
        <v>61355</v>
      </c>
      <c r="V598" s="40">
        <v>1</v>
      </c>
      <c r="W598" s="41">
        <v>0</v>
      </c>
      <c r="X598" s="42">
        <v>149575</v>
      </c>
      <c r="Y598" s="43">
        <v>91</v>
      </c>
      <c r="Z598" s="44">
        <v>11</v>
      </c>
      <c r="AA598" s="45">
        <v>137100</v>
      </c>
      <c r="AB598" s="46">
        <v>1714</v>
      </c>
      <c r="AC598" s="47">
        <v>136</v>
      </c>
      <c r="AD598" s="42">
        <v>45452</v>
      </c>
      <c r="AE598" s="43">
        <v>7386</v>
      </c>
      <c r="AF598" s="44">
        <v>125</v>
      </c>
      <c r="AG598" s="39">
        <v>56698</v>
      </c>
      <c r="AH598" s="40">
        <v>2</v>
      </c>
      <c r="AI598" s="41">
        <v>0</v>
      </c>
      <c r="AJ598" s="42">
        <v>134412</v>
      </c>
      <c r="AK598" s="43">
        <v>33</v>
      </c>
      <c r="AL598" s="44">
        <v>8</v>
      </c>
      <c r="AM598" s="45">
        <v>140763</v>
      </c>
      <c r="AN598" s="46">
        <v>861</v>
      </c>
      <c r="AO598" s="47">
        <v>70</v>
      </c>
      <c r="AP598" s="42">
        <v>50693</v>
      </c>
      <c r="AQ598" s="43">
        <v>6155</v>
      </c>
      <c r="AR598" s="44">
        <v>109</v>
      </c>
      <c r="AS598" s="38">
        <v>7092482</v>
      </c>
      <c r="AT598" s="38">
        <v>20400231</v>
      </c>
      <c r="AU598" s="38">
        <v>7</v>
      </c>
      <c r="AY598" s="38" t="str">
        <f t="shared" ref="AY598" si="465">_xlfn.CONCAT(YEAR(A598),"-W",_xlfn.ISOWEEKNUM(A598))</f>
        <v>2021-W44</v>
      </c>
      <c r="AZ598" s="48">
        <f t="shared" ref="AZ598" si="466">WEEKDAY(A598,2)</f>
        <v>6</v>
      </c>
      <c r="BA598" s="48">
        <v>3349</v>
      </c>
      <c r="BD598" s="49">
        <v>30695</v>
      </c>
      <c r="BE598" s="48">
        <v>1080</v>
      </c>
      <c r="BF598" s="49">
        <v>49430690</v>
      </c>
      <c r="BG598" s="49">
        <v>2790412</v>
      </c>
    </row>
    <row r="599" spans="1:75" ht="12.5" thickBot="1" x14ac:dyDescent="0.35">
      <c r="A599" s="37">
        <v>44507</v>
      </c>
    </row>
    <row r="600" spans="1:75" x14ac:dyDescent="0.3">
      <c r="A600" s="93">
        <v>44508</v>
      </c>
      <c r="B600" s="62"/>
      <c r="C600" s="62"/>
      <c r="D600" s="62"/>
      <c r="E600" s="62"/>
      <c r="F600" s="62"/>
      <c r="G600" s="65"/>
      <c r="H600" s="99"/>
      <c r="I600" s="63"/>
      <c r="J600" s="62"/>
      <c r="K600" s="64"/>
      <c r="L600" s="63"/>
      <c r="M600" s="62"/>
      <c r="N600" s="64"/>
      <c r="O600" s="63"/>
      <c r="P600" s="62"/>
      <c r="Q600" s="64"/>
      <c r="R600" s="63"/>
      <c r="S600" s="62"/>
      <c r="T600" s="64"/>
      <c r="U600" s="63"/>
      <c r="V600" s="62"/>
      <c r="W600" s="64"/>
      <c r="X600" s="63"/>
      <c r="Y600" s="62"/>
      <c r="Z600" s="64"/>
      <c r="AA600" s="63"/>
      <c r="AB600" s="62"/>
      <c r="AC600" s="64"/>
      <c r="AD600" s="63"/>
      <c r="AE600" s="62"/>
      <c r="AF600" s="64"/>
      <c r="AG600" s="63"/>
      <c r="AH600" s="62"/>
      <c r="AI600" s="64"/>
      <c r="AJ600" s="63"/>
      <c r="AK600" s="62"/>
      <c r="AL600" s="64"/>
      <c r="AM600" s="63"/>
      <c r="AN600" s="62"/>
      <c r="AO600" s="64"/>
      <c r="AP600" s="63"/>
      <c r="AQ600" s="62"/>
      <c r="AR600" s="64"/>
      <c r="AS600" s="62"/>
      <c r="AT600" s="62"/>
      <c r="AU600" s="62"/>
      <c r="AV600" s="62"/>
      <c r="AW600" s="62"/>
      <c r="AX600" s="62"/>
      <c r="AY600" s="62"/>
      <c r="AZ600" s="65"/>
      <c r="BA600" s="65"/>
      <c r="BB600" s="99"/>
      <c r="BC600" s="65"/>
      <c r="BD600" s="65"/>
      <c r="BE600" s="65"/>
      <c r="BF600" s="99"/>
      <c r="BG600" s="99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125"/>
      <c r="BU600" s="125"/>
      <c r="BV600" s="125"/>
      <c r="BW600" s="125"/>
    </row>
  </sheetData>
  <autoFilter ref="A1:CA557" xr:uid="{00000000-0001-0000-0000-000000000000}"/>
  <hyperlinks>
    <hyperlink ref="A281" r:id="rId1" display="https://eody.gov.gr/wp-content/uploads/2020/12/covid-gr-daily-report-20201224.pdf" xr:uid="{36685DA1-D86B-4247-B229-9FDF9569A0BD}"/>
    <hyperlink ref="A282" r:id="rId2" display="https://eody.gov.gr/wp-content/uploads/2020/12/covid-gr-daily-report-20201225.pdf" xr:uid="{A3EF0722-2DFD-4795-A302-C84C70100488}"/>
    <hyperlink ref="A283" r:id="rId3" display="https://eody.gov.gr/wp-content/uploads/2020/12/covid-gr-daily-report-20201226.pdf" xr:uid="{6D806423-7A05-4312-A6F2-25A06244E7F8}"/>
    <hyperlink ref="A284" r:id="rId4" display="https://eody.gov.gr/wp-content/uploads/2020/12/covid-gr-daily-report-20201227.pdf" xr:uid="{93B09388-0B99-4E2C-BC58-FD036E0B693E}"/>
    <hyperlink ref="A285" r:id="rId5" display="https://eody.gov.gr/wp-content/uploads/2020/12/covid-gr-daily-report-20201228.pdf" xr:uid="{CC643783-6949-4F87-BBDF-E1AEE28AD3DF}"/>
    <hyperlink ref="A286" r:id="rId6" display="https://eody.gov.gr/wp-content/uploads/2020/12/covid-gr-daily-report-20201229.pdf" xr:uid="{3321D0A2-A039-462A-AF05-24867F607478}"/>
    <hyperlink ref="A287" r:id="rId7" display="https://eody.gov.gr/wp-content/uploads/2020/12/covid-gr-daily-report-20201230.pdf" xr:uid="{F2A5F421-88EB-408D-B59E-B25CA69B0996}"/>
    <hyperlink ref="A288" r:id="rId8" display="https://eody.gov.gr/wp-content/uploads/2020/12/covid-gr-daily-report-20201231.pdf" xr:uid="{51ED16D0-DE87-428F-8F1F-E89EF6DF12BC}"/>
    <hyperlink ref="A289" r:id="rId9" display="https://eody.gov.gr/wp-content/uploads/2021/01/covid-gr-daily-report-20210101.pdf" xr:uid="{13415A73-F4A6-4372-B230-BD08322E19CB}"/>
    <hyperlink ref="A290" r:id="rId10" display="https://eody.gov.gr/wp-content/uploads/2021/01/covid-gr-daily-report-20210102.pdf" xr:uid="{C63209F3-F0F8-4312-842F-16C75E440765}"/>
    <hyperlink ref="A291" r:id="rId11" display="https://eody.gov.gr/wp-content/uploads/2021/01/covid-gr-daily-report-20210103.pdf" xr:uid="{9811A6A7-6E10-4C15-9E7E-1058136EB890}"/>
    <hyperlink ref="A292" r:id="rId12" display="https://eody.gov.gr/wp-content/uploads/2021/01/covid-gr-daily-report-20210104.pdf" xr:uid="{8AD4EA3A-7389-47B6-BC3C-255614E25C13}"/>
    <hyperlink ref="A293" r:id="rId13" display="https://eody.gov.gr/wp-content/uploads/2021/01/covid-gr-daily-report-20210105.pdf" xr:uid="{B7BE208F-0FED-4C8F-BC82-9091D05F10AB}"/>
    <hyperlink ref="A294" r:id="rId14" display="https://eody.gov.gr/wp-content/uploads/2021/01/covid-gr-daily-report-20210106.pdf" xr:uid="{C797C11F-765A-412D-95D7-29EC36CB0039}"/>
    <hyperlink ref="A295" r:id="rId15" display="https://eody.gov.gr/wp-content/uploads/2021/01/covid-gr-daily-report-20210107.pdf" xr:uid="{9786AFBD-0083-4A99-B4F2-CB8EF0D4C5F6}"/>
    <hyperlink ref="A296" r:id="rId16" display="https://eody.gov.gr/wp-content/uploads/2021/01/covid-gr-daily-report-20210108.pdf" xr:uid="{72C85EF9-7AB1-4774-8E8E-F628A8AEFD53}"/>
    <hyperlink ref="A297" r:id="rId17" display="https://eody.gov.gr/wp-content/uploads/2021/01/covid-gr-daily-report-20210109.pdf" xr:uid="{429BEFBA-2F6D-4EAD-9042-5B1814B3216B}"/>
    <hyperlink ref="A298" r:id="rId18" display="https://eody.gov.gr/wp-content/uploads/2021/01/covid-gr-daily-report-20210110.pdf" xr:uid="{A43C4EDB-7AB8-4B93-A80C-2D21CC4D8BDF}"/>
    <hyperlink ref="A299" r:id="rId19" display="https://eody.gov.gr/wp-content/uploads/2021/01/covid-gr-daily-report-20210111.pdf" xr:uid="{0D01B0F4-135D-42A8-BD61-79283C8F88F3}"/>
    <hyperlink ref="A300" r:id="rId20" display="https://eody.gov.gr/wp-content/uploads/2021/01/covid-gr-daily-report-20210112.pdf" xr:uid="{07234020-2866-42E7-853C-7F8B986A7151}"/>
    <hyperlink ref="A301" r:id="rId21" display="https://eody.gov.gr/wp-content/uploads/2021/01/covid-gr-daily-report-20210113.pdf" xr:uid="{2510691B-4478-4932-813F-0B6D3D8DCB2D}"/>
    <hyperlink ref="A302" r:id="rId22" display="https://eody.gov.gr/wp-content/uploads/2021/01/covid-gr-daily-report-20210114.pdf" xr:uid="{4D11E05A-FB9C-407A-B8E1-44E52B0C54C9}"/>
    <hyperlink ref="A303" r:id="rId23" display="https://eody.gov.gr/wp-content/uploads/2021/01/covid-gr-daily-report-20210115.pdf" xr:uid="{3795A004-B4A3-4C94-9A24-628BEB3024F7}"/>
    <hyperlink ref="A304" r:id="rId24" display="https://eody.gov.gr/wp-content/uploads/2021/01/covid-gr-daily-report-20210116.pdf" xr:uid="{CF828FD2-E734-4A18-803D-C226314D6B74}"/>
    <hyperlink ref="A305" r:id="rId25" display="https://eody.gov.gr/wp-content/uploads/2021/01/covid-gr-daily-report-20210117.pdf" xr:uid="{83D0821E-D2F8-455A-A302-C4BBCD0674E8}"/>
    <hyperlink ref="A306" r:id="rId26" display="https://eody.gov.gr/wp-content/uploads/2021/01/covid-gr-daily-report-20210118.pdf" xr:uid="{B58E7512-F079-42DC-BBEE-0E30C1DBD7E4}"/>
    <hyperlink ref="A307" r:id="rId27" display="https://eody.gov.gr/wp-content/uploads/2021/01/covid-gr-daily-report-20210119.pdf" xr:uid="{8F57A1BA-8C18-4EB2-8CBD-95562D7B0636}"/>
    <hyperlink ref="A308" r:id="rId28" display="https://eody.gov.gr/wp-content/uploads/2021/01/covid-gr-daily-report-20210120.pdf" xr:uid="{B7C9AC4F-66B4-4E0B-BA3D-E885785A59DB}"/>
    <hyperlink ref="A309" r:id="rId29" display="https://eody.gov.gr/wp-content/uploads/2021/01/covid-gr-daily-report-20210121.pdf" xr:uid="{B7CE003D-2448-469E-BF03-923D0CF5700B}"/>
    <hyperlink ref="A278" r:id="rId30" display="https://eody.gov.gr/wp-content/uploads/2020/12/covid-gr-daily-report-20201221.pdf" xr:uid="{43AE44D5-5EA4-46CB-816D-A6C0C17282AB}"/>
    <hyperlink ref="A279" r:id="rId31" display="https://eody.gov.gr/wp-content/uploads/2020/12/covid-gr-daily-report-20201222.pdf" xr:uid="{75188B18-F128-4BD5-BD13-2A72D63A0417}"/>
    <hyperlink ref="A280" r:id="rId32" display="https://eody.gov.gr/wp-content/uploads/2020/12/covid-gr-daily-report-20201223.pdf" xr:uid="{D7FBA86F-C3D4-40F2-9D85-994B5D31F2C7}"/>
    <hyperlink ref="A310" r:id="rId33" display="https://eody.gov.gr/wp-content/uploads/2021/01/covid-gr-daily-report-20210122.pdf" xr:uid="{1B18D1AC-41DD-4F5C-8B80-0ECD26AB3BB3}"/>
    <hyperlink ref="A311" r:id="rId34" display="https://eody.gov.gr/wp-content/uploads/2021/01/covid-gr-daily-report-20210123.pdf" xr:uid="{F1CB8C16-1E88-40F8-91BA-179AFE6EF821}"/>
    <hyperlink ref="A312" r:id="rId35" display="https://eody.gov.gr/wp-content/uploads/2021/01/covid-gr-daily-report-20210124.pdf" xr:uid="{F9A9D3A8-D903-411B-BBD4-84F6E1A77D16}"/>
    <hyperlink ref="A313" r:id="rId36" display="https://eody.gov.gr/wp-content/uploads/2021/01/covid-gr-daily-report-20210125.pdf" xr:uid="{E4B1E4FA-C22A-452A-951A-641BA4741152}"/>
    <hyperlink ref="A314" r:id="rId37" display="https://eody.gov.gr/wp-content/uploads/2021/01/covid-gr-daily-report-20210126.pdf" xr:uid="{3AF2BB58-00E8-4A83-B7FC-ABFC68A6E1C5}"/>
    <hyperlink ref="A315" r:id="rId38" display="https://eody.gov.gr/wp-content/uploads/2021/01/covid-gr-daily-report-20210127.pdf" xr:uid="{DFC87BD7-5469-4DE4-A186-0DD1D5D8D454}"/>
    <hyperlink ref="A316" r:id="rId39" display="https://eody.gov.gr/wp-content/uploads/2021/01/covid-gr-daily-report-20210128.pdf" xr:uid="{6BD18482-2C76-4DEF-84A2-2DCB744B54A9}"/>
    <hyperlink ref="A317" r:id="rId40" display="https://eody.gov.gr/wp-content/uploads/2021/01/covid-gr-daily-report-20210129.pdf" xr:uid="{E4240476-B60C-49D5-AE94-BDD13A7F3C51}"/>
    <hyperlink ref="A318" r:id="rId41" display="https://eody.gov.gr/wp-content/uploads/2021/01/covid-gr-daily-report-20210130.pdf" xr:uid="{2E52841C-4B30-4C89-BDDC-5CAAC2592363}"/>
    <hyperlink ref="A319" r:id="rId42" display="https://eody.gov.gr/wp-content/uploads/2021/01/covid-gr-daily-report-20210131.pdf" xr:uid="{90BAB713-3423-4CB7-B354-C9859C965D04}"/>
    <hyperlink ref="A320" r:id="rId43" display="https://eody.gov.gr/wp-content/uploads/2021/02/covid-gr-daily-report-20210201.pdf" xr:uid="{3BE16221-2E86-4F47-9B01-F9478B137A95}"/>
    <hyperlink ref="A321" r:id="rId44" display="https://eody.gov.gr/wp-content/uploads/2021/02/covid-gr-daily-report-20210202.pdf" xr:uid="{FD80D6A4-C854-4269-B5B0-6AFE2D822E2A}"/>
    <hyperlink ref="A322" r:id="rId45" display="https://eody.gov.gr/wp-content/uploads/2021/02/covid-gr-daily-report-20210203.pdf" xr:uid="{4C88A6EB-4F95-4980-BCB1-FC0E5E87E93D}"/>
    <hyperlink ref="A323" r:id="rId46" display="https://eody.gov.gr/wp-content/uploads/2021/02/covid-gr-daily-report-20210204.pdf" xr:uid="{E1EE86F3-C627-4A7D-9391-1216D89CD470}"/>
    <hyperlink ref="A324" r:id="rId47" display="https://eody.gov.gr/wp-content/uploads/2021/02/covid-gr-daily-report-20210205.pdf" xr:uid="{581E9BD2-7EB0-4719-924A-AF9F99DD0ADC}"/>
    <hyperlink ref="A325" r:id="rId48" display="https://eody.gov.gr/wp-content/uploads/2021/02/covid-gr-daily-report-20210206.pdf" xr:uid="{974A67A0-81AD-4208-AE50-EB719FDE6A89}"/>
    <hyperlink ref="A326" r:id="rId49" display="https://eody.gov.gr/wp-content/uploads/2021/02/covid-gr-daily-report-20210207.pdf" xr:uid="{3C992F0F-069B-4BAF-AEB9-B251AECD980C}"/>
    <hyperlink ref="A327" r:id="rId50" display="https://eody.gov.gr/wp-content/uploads/2021/02/covid-gr-daily-report-20210208.pdf" xr:uid="{062AA115-54D8-4690-89FB-C4CAD73051A3}"/>
    <hyperlink ref="BB1" r:id="rId51" display="https://covid19.gov.gr/covid19-live-analytics/" xr:uid="{DA5F91DC-9B77-443B-965D-3E4648AED175}"/>
    <hyperlink ref="A328" r:id="rId52" display="https://eody.gov.gr/wp-content/uploads/2021/02/covid-gr-daily-report-20210209.pdf" xr:uid="{5E7B337F-878E-44CE-925E-9844476EB879}"/>
    <hyperlink ref="A329" r:id="rId53" display="https://eody.gov.gr/wp-content/uploads/2021/02/covid-gr-daily-report-20210210.pdf" xr:uid="{6FEB4E6D-5425-4127-AD15-7592E6D5AE86}"/>
    <hyperlink ref="A330" r:id="rId54" display="https://eody.gov.gr/wp-content/uploads/2021/02/covid-gr-daily-report-20210211.pdf" xr:uid="{EFDAD4FC-5376-4B16-9847-56B656CDEC77}"/>
    <hyperlink ref="A331" r:id="rId55" display="https://eody.gov.gr/wp-content/uploads/2021/02/covid-gr-daily-report-20210212.pdf" xr:uid="{413F30E1-DC54-476F-8912-F42AF121208F}"/>
    <hyperlink ref="A332" r:id="rId56" display="https://eody.gov.gr/wp-content/uploads/2021/02/covid-gr-daily-report-20210213.pdf" xr:uid="{6437C270-8EAD-4518-BF52-7D93016EDB27}"/>
    <hyperlink ref="BA1" r:id="rId57" display="https://eody.gov.gr/20210203_briefing_covid19/" xr:uid="{AF3DD8BD-4438-4AFB-B3C4-BD4E52AD28A3}"/>
    <hyperlink ref="A335" r:id="rId58" display="https://eody.gov.gr/wp-content/uploads/2021/02/covid-gr-daily-report-20210216.pdf" xr:uid="{501A1EA1-A26A-4968-B672-E45CEF3C9163}"/>
    <hyperlink ref="A336" r:id="rId59" display="https://eody.gov.gr/wp-content/uploads/2021/02/covid-gr-daily-report-20210217.pdf" xr:uid="{3E1160AA-250F-48A8-A08A-C397771A2423}"/>
    <hyperlink ref="A337" r:id="rId60" display="https://eody.gov.gr/wp-content/uploads/2021/02/covid-gr-daily-report-20210218.pdf" xr:uid="{11281543-95DE-4F6B-96CC-EBAB16F5C20D}"/>
    <hyperlink ref="A338" r:id="rId61" display="https://eody.gov.gr/wp-content/uploads/2021/02/covid-gr-daily-report-20210219.pdf" xr:uid="{471C50DE-E741-4358-9624-4F16ABF4B91C}"/>
    <hyperlink ref="A339" r:id="rId62" display="https://eody.gov.gr/wp-content/uploads/2021/02/covid-gr-daily-report-20210220.pdf" xr:uid="{0CF6E9FA-E3EC-44C9-8453-8B88B8F7C201}"/>
    <hyperlink ref="A340" r:id="rId63" display="https://eody.gov.gr/wp-content/uploads/2021/02/covid-gr-daily-report-20210221.pdf" xr:uid="{48E3A316-20E8-42F0-B732-F1793272E548}"/>
    <hyperlink ref="A341" r:id="rId64" display="https://eody.gov.gr/wp-content/uploads/2021/02/covid-gr-daily-report-20210222.pdf" xr:uid="{FCB716B3-1D46-4FA1-9278-4E2619158A7A}"/>
    <hyperlink ref="A342" r:id="rId65" display="https://eody.gov.gr/wp-content/uploads/2021/02/covid-gr-daily-report-20210223.pdf" xr:uid="{EF7AE12A-84E5-4410-8B8E-60B3553232C4}"/>
    <hyperlink ref="A343" r:id="rId66" display="https://eody.gov.gr/wp-content/uploads/2021/02/covid-gr-daily-report-20210224.pdf" xr:uid="{20872E33-3202-47DE-9E83-91DB3F31231D}"/>
    <hyperlink ref="A344" r:id="rId67" display="https://eody.gov.gr/wp-content/uploads/2021/02/covid-gr-daily-report-20210225.pdf" xr:uid="{5F20BD5F-61FC-490B-BB0A-DA80A3D34401}"/>
    <hyperlink ref="A345" r:id="rId68" display="https://eody.gov.gr/wp-content/uploads/2021/02/covid-gr-daily-report-20210226.pdf" xr:uid="{A03FD2E7-6E56-4CBC-949B-A894F8E77795}"/>
    <hyperlink ref="BC1" r:id="rId69" xr:uid="{273E1DE6-3683-4E26-BB93-0EF467AE43E5}"/>
    <hyperlink ref="A346" r:id="rId70" display="https://eody.gov.gr/wp-content/uploads/2021/02/covid-gr-daily-report-20210227.pdf" xr:uid="{C29DDBD1-DFBD-4901-8EBB-1EAAF091855F}"/>
    <hyperlink ref="A347" r:id="rId71" display="https://eody.gov.gr/wp-content/uploads/2021/02/covid-gr-daily-report-20210228.pdf" xr:uid="{4ABEA52A-0D09-405A-B73E-7AAE903113FA}"/>
    <hyperlink ref="A348" r:id="rId72" display="https://eody.gov.gr/wp-content/uploads/2021/03/covid-gr-daily-report-20210301.pdf" xr:uid="{B2917801-3EF0-4F98-A3D8-2DFBA550C7C4}"/>
    <hyperlink ref="A349" r:id="rId73" display="https://eody.gov.gr/wp-content/uploads/2021/03/covid-gr-daily-report-20210302.pdf" xr:uid="{1D1A4525-08A7-4601-8B41-931EA4623D4A}"/>
    <hyperlink ref="A350" r:id="rId74" display="https://eody.gov.gr/wp-content/uploads/2021/03/covid-gr-daily-report-20210303.pdf" xr:uid="{1E7F31FE-8184-40D4-AE0C-33F633D71C10}"/>
    <hyperlink ref="A351" r:id="rId75" display="https://eody.gov.gr/wp-content/uploads/2021/03/covid-gr-daily-report-20210304.pdf" xr:uid="{1CED6A29-4366-46F9-83E6-9DDB7A15B9DE}"/>
    <hyperlink ref="A352" r:id="rId76" display="https://eody.gov.gr/wp-content/uploads/2021/03/covid-gr-daily-report-20210305.pdf" xr:uid="{D770A123-0986-43B6-8D6A-576C949A45F8}"/>
    <hyperlink ref="A353" r:id="rId77" display="https://eody.gov.gr/wp-content/uploads/2021/03/covid-gr-daily-report-20210306.pdf" xr:uid="{63D22418-618E-43E1-96CD-42BB90FCBD76}"/>
    <hyperlink ref="A354" r:id="rId78" display="https://eody.gov.gr/wp-content/uploads/2021https:/eody.gov.gr/wp-content/uploads/2021/03/covid-gr-daily-report-20210307.pdf/03/covid-gr-daily-report-20210307.pdf" xr:uid="{90D5F5B0-B98E-404F-A6BF-6EE5E75CCDE8}"/>
    <hyperlink ref="A355" r:id="rId79" display="https://eody.gov.gr/wp-content/uploads/2021/03/covid-gr-daily-report-20210308.pdf" xr:uid="{7B06CE9B-6B8F-4BF0-A589-F710EB35B878}"/>
    <hyperlink ref="A356" r:id="rId80" display="https://eody.gov.gr/wp-content/uploads/2021/03/covid-gr-daily-report-20210309.pdf" xr:uid="{1B001BB2-F7E7-4F67-A6B6-B7C9A515334F}"/>
    <hyperlink ref="A357" r:id="rId81" display="https://eody.gov.gr/wp-content/uploads/2021/03/covid-gr-daily-report-20210310.pdf" xr:uid="{796B800A-8189-4F54-8708-12D4CDB8F572}"/>
    <hyperlink ref="A358" r:id="rId82" display="https://eody.gov.gr/wp-content/uploads/2021/03/covid-gr-daily-report-20210311.pdf" xr:uid="{367BD046-E232-48DD-9FE2-0A9EBCCE1BF0}"/>
    <hyperlink ref="A359" r:id="rId83" display="https://eody.gov.gr/wp-content/uploads/2021/03/covid-gr-daily-report-20210312.pdf" xr:uid="{8A912FE3-F416-4782-91E4-9EA7C6DFC068}"/>
    <hyperlink ref="A360" r:id="rId84" display="https://eody.gov.gr/wp-content/uploads/2021/03/covid-gr-daily-report-20210313.pdf" xr:uid="{64D82FB9-F604-4774-B2D8-B370376EC3E4}"/>
    <hyperlink ref="A361" r:id="rId85" display="https://eody.gov.gr/wp-content/uploads/2021/03/covid-gr-daily-report-20210314.pdf" xr:uid="{A2E55777-0CDE-458C-A509-616413509E49}"/>
    <hyperlink ref="A362" r:id="rId86" display="https://eody.gov.gr/wp-content/uploads/2021/03/covid-gr-daily-report-20210315.pdf" xr:uid="{A3E6378A-9E1E-4FD7-AEF6-ACC626916770}"/>
    <hyperlink ref="A363" r:id="rId87" display="https://eody.gov.gr/wp-content/uploads/2021/03/covid-gr-daily-report-20210316.pdf" xr:uid="{734FDA4C-8ED0-4ED3-9E88-D76E53365E34}"/>
    <hyperlink ref="A364" r:id="rId88" display="https://eody.gov.gr/wp-content/uploads/2021/03/covid-gr-daily-report-20210317.pdf" xr:uid="{B35D6F60-0EC1-489D-913F-0872C3AD0713}"/>
    <hyperlink ref="A365" r:id="rId89" display="https://eody.gov.gr/wp-content/uploads/2021/03/covid-gr-daily-report-20210318.pdf" xr:uid="{77E404D2-36D4-4577-B278-3C64E3252C66}"/>
    <hyperlink ref="A366" r:id="rId90" display="https://eody.gov.gr/wp-content/uploads/2021/03/covid-gr-daily-report-20210319.pdf" xr:uid="{51D4C60E-8585-40EB-93CB-7D31106A2FD1}"/>
    <hyperlink ref="A367" r:id="rId91" display="https://eody.gov.gr/wp-content/uploads/2021/03/covid-gr-daily-report-20210320.pdf" xr:uid="{6301C7B6-8741-4503-BC9D-1014201F4F75}"/>
    <hyperlink ref="A368" r:id="rId92" display="https://eody.gov.gr/wp-content/uploads/2021/03/covid-gr-daily-report-20210321.pdf" xr:uid="{B6087F4E-60A5-43EA-956C-0740BCEE80E7}"/>
    <hyperlink ref="A369" r:id="rId93" display="https://eody.gov.gr/wp-content/uploads/2021/03/covid-gr-daily-report-20210322.pdf" xr:uid="{BD5AD4FC-4540-44BE-A98D-60BD4415139C}"/>
    <hyperlink ref="A370" r:id="rId94" display="https://eody.gov.gr/wp-content/uploads/2021/03/covid-gr-daily-report-20210323.pdf" xr:uid="{EE1FB5EA-6648-4213-9EFE-C99982F4DBD3}"/>
    <hyperlink ref="A371" r:id="rId95" display="https://eody.gov.gr/wp-content/uploads/2021/03/covid-gr-daily-report-20210324.pdf" xr:uid="{FAB15540-E005-47C3-9944-34CCB75A7BE4}"/>
    <hyperlink ref="A372" r:id="rId96" display="https://eody.gov.gr/wp-content/uploads/2021/03/covid-gr-daily-report-20210325.pdf" xr:uid="{039CC188-6010-4A9E-955E-31ACAF6472AC}"/>
    <hyperlink ref="A373" r:id="rId97" display="https://eody.gov.gr/wp-content/uploads/2021/03/covid-gr-daily-report-20210326.pdf" xr:uid="{39EE656D-3BAC-4D88-AA9F-111730AA8868}"/>
    <hyperlink ref="A374" r:id="rId98" display="https://eody.gov.gr/wp-content/uploads/2021/03/covid-gr-daily-report-20210327.pdf" xr:uid="{3D6D08DA-425C-4CA2-9D35-67B69155E0E1}"/>
    <hyperlink ref="A375" r:id="rId99" display="https://eody.gov.gr/wp-content/uploads/2021/03/covid-gr-daily-report-20210328.pdf" xr:uid="{BC09886A-9E3D-453C-B0FF-9C2A9E0784DA}"/>
    <hyperlink ref="A376" r:id="rId100" display="https://eody.gov.gr/wp-content/uploads/2021/03/covid-gr-daily-report-20210329.pdf" xr:uid="{6C044CD2-9344-41EA-9537-B5D5E97659B9}"/>
    <hyperlink ref="A377" r:id="rId101" display="https://eody.gov.gr/wp-content/uploads/2021/03/covid-gr-daily-report-20210330.pdf" xr:uid="{D8314D5C-36D8-4B81-AD6C-564042DD8A84}"/>
    <hyperlink ref="A378" r:id="rId102" display="https://eody.gov.gr/wp-content/uploads/2021/03/covid-gr-daily-report-20210331.pdf" xr:uid="{6E103CE8-D07D-4B3C-A809-663C3CC20C04}"/>
    <hyperlink ref="A379" r:id="rId103" display="https://eody.gov.gr/wp-content/uploads/2021/04/covid-gr-daily-report-20210401.pdf" xr:uid="{A9584689-3CAA-4E3C-A2FE-B50F6062E350}"/>
    <hyperlink ref="A380" r:id="rId104" display="https://eody.gov.gr/wp-content/uploads/2021/04/covid-gr-daily-report-20210402.pdf" xr:uid="{68281FC8-5C5A-4EE3-A3B7-8225C8F508B1}"/>
    <hyperlink ref="A381" r:id="rId105" display="https://eody.gov.gr/wp-content/uploads/2021/04/covid-gr-daily-report-20210403.pdf" xr:uid="{6FE99A04-AC95-403F-8838-FEB54AC0501D}"/>
    <hyperlink ref="A382" r:id="rId106" display="https://eody.gov.gr/wp-content/uploads/2021/04/covid-gr-daily-report-20210404.pdf" xr:uid="{738878C1-1FF0-44EB-B27E-4A87642E59DF}"/>
    <hyperlink ref="A383" r:id="rId107" display="https://eody.gov.gr/wp-content/uploads/2021/04/covid-gr-daily-report-20210405.pdf" xr:uid="{17617249-8CA8-406C-9F90-6F66CE459DAC}"/>
    <hyperlink ref="A384" r:id="rId108" display="https://eody.gov.gr/wp-content/uploads/2021/04/covid-gr-daily-report-20210406.pdf" xr:uid="{E3127A41-495B-47A3-A445-B1607258D019}"/>
    <hyperlink ref="A385" r:id="rId109" display="https://eody.gov.gr/wp-content/uploads/2021/04/covid-gr-daily-report-20210407.pdf" xr:uid="{F9BDCA24-EA55-44DC-9010-14FAAA9604CB}"/>
    <hyperlink ref="A386" r:id="rId110" display="https://eody.gov.gr/wp-content/uploads/2021/04/covid-gr-daily-report-20210408.pdf" xr:uid="{BE3C3DA2-9D06-4EB4-BCFE-899F8183671C}"/>
    <hyperlink ref="A387" r:id="rId111" display="https://eody.gov.gr/wp-content/uploads/2021/04/covid-gr-daily-report-20210409.pdf" xr:uid="{FFCE1193-99B7-42F9-8F2C-FEFAADE49BC1}"/>
    <hyperlink ref="A388" r:id="rId112" display="https://eody.gov.gr/wp-content/uploads/2021/04/covid-gr-daily-report-20210410.pdf" xr:uid="{F812DCD9-59CB-4C85-AA5D-8A63935FEC97}"/>
    <hyperlink ref="A389" r:id="rId113" display="https://eody.gov.gr/wp-content/uploads/2021/04/covid-gr-daily-report-20210411.pdf" xr:uid="{3A961044-BBD0-4C9E-B60A-18A72D6A2F5D}"/>
    <hyperlink ref="A390" r:id="rId114" display="https://eody.gov.gr/wp-content/uploads/2021/04/covid-gr-daily-report-20210412.pdf" xr:uid="{564B4FB5-53CC-41F2-9315-23EC148DBD1D}"/>
    <hyperlink ref="A391" r:id="rId115" display="https://eody.gov.gr/wp-content/uploads/2021/04/covid-gr-daily-report-20210413.pdf" xr:uid="{D09F7E6E-7568-43B4-8515-CDF589D96775}"/>
    <hyperlink ref="A392" r:id="rId116" display="https://eody.gov.gr/wp-content/uploads/2021/04/covid-gr-daily-report-20210414.pdf" xr:uid="{6868075B-E8CB-486D-BFB2-6A06ED43E44E}"/>
    <hyperlink ref="A393" r:id="rId117" display="https://eody.gov.gr/wp-content/uploads/2021/04/covid-gr-daily-report-20210415.pdf" xr:uid="{3B419F0A-6BCD-4374-8972-4B1789FAD8F1}"/>
    <hyperlink ref="A394" r:id="rId118" display="https://eody.gov.gr/wp-content/uploads/2021/04/covid-gr-daily-report-20210416.pdf" xr:uid="{E499251A-8C44-45E6-B76C-FA5FBE6C52B0}"/>
    <hyperlink ref="A395" r:id="rId119" display="https://eody.gov.gr/wp-content/uploads/2021/04/covid-gr-daily-report-20210417.pdf" xr:uid="{336A5E3F-2BA2-4E3E-A365-A43334232E6A}"/>
    <hyperlink ref="A396" r:id="rId120" display="https://eody.gov.gr/wp-content/uploads/2021/04/covid-gr-daily-report-20210418.pdf" xr:uid="{96F8EDF4-589D-4584-B83D-A0F41D9EBFD5}"/>
    <hyperlink ref="A397" r:id="rId121" display="https://eody.gov.gr/wp-content/uploads/2021/04/covid-gr-daily-report-20210419.pdf" xr:uid="{C9B87D96-C4F9-41C8-A368-E52391E9835A}"/>
    <hyperlink ref="A398" r:id="rId122" display="https://eody.gov.gr/wp-content/uploads/2021/04/covid-gr-daily-report-20210420.pdf" xr:uid="{356609F4-D0AD-438E-8BC8-C2601A035BBF}"/>
    <hyperlink ref="A399" r:id="rId123" display="https://eody.gov.gr/wp-content/uploads/2021/04/covid-gr-daily-report-20210421.pdf" xr:uid="{690832FA-D6F0-4A45-BF2D-1C3719BC103B}"/>
    <hyperlink ref="A400" r:id="rId124" display="https://eody.gov.gr/wp-content/uploads/2021/04/covid-gr-daily-report-20210422.pdf" xr:uid="{C9835CEA-D131-4B15-ABD1-8B7A873FF366}"/>
    <hyperlink ref="A401" r:id="rId125" display="https://eody.gov.gr/wp-content/uploads/2021/04/covid-gr-daily-report-20210423.pdf" xr:uid="{F7AD6A64-0766-411E-A6B2-0A583475F1DF}"/>
    <hyperlink ref="A402" r:id="rId126" display="https://eody.gov.gr/wp-content/uploads/2021/04/covid-gr-daily-report-20210424.pdf" xr:uid="{9F8D0AE0-735F-4922-8C3F-4C4007A087E3}"/>
    <hyperlink ref="A403" r:id="rId127" display="https://eody.gov.gr/wp-content/uploads/2021/04/covid-gr-daily-report-20210425.pdf" xr:uid="{5FA12D89-F1E6-4549-AB8E-C8D010FE80CE}"/>
    <hyperlink ref="A404" r:id="rId128" display="https://eody.gov.gr/wp-content/uploads/2021/04/covid-gr-daily-report-20210426.pdf" xr:uid="{F7537754-93B7-44EC-B977-CB0C0F1B0A25}"/>
    <hyperlink ref="A406" r:id="rId129" display="https://eody.gov.gr/wp-content/uploads/2021/04/covid-gr-daily-report-20210428.pdf" xr:uid="{66D3A002-DDA4-4797-879B-D01C73633E69}"/>
    <hyperlink ref="A405" r:id="rId130" display="https://eody.gov.gr/wp-content/uploads/2021/04/covid-gr-daily-report-20210427.pdf" xr:uid="{F44A05D2-2B48-483F-83EE-F66BC190629F}"/>
    <hyperlink ref="A411" r:id="rId131" display="https://eody.gov.gr/wp-content/uploads/2021/05/covid-gr-daily-report-20210503.pdf" xr:uid="{54751506-0B9C-4416-ADE0-C23650C4C970}"/>
    <hyperlink ref="A409" r:id="rId132" display="https://eody.gov.gr/wp-content/uploads/2021/05/covid-gr-daily-report-20210501.pdf" xr:uid="{3499EC57-AB85-4077-890E-0D4164E06023}"/>
    <hyperlink ref="A413" r:id="rId133" display="https://eody.gov.gr/wp-content/uploads/2021/05/covid-gr-daily-report-20210505.pdf" xr:uid="{F3658004-56AD-435F-9A83-6ADA84250C87}"/>
    <hyperlink ref="A412" r:id="rId134" display="https://eody.gov.gr/wp-content/uploads/2021/05/covid-gr-daily-report-20210504.pdf" xr:uid="{31E99219-5DCB-4F4B-81E0-38A6935F68D1}"/>
    <hyperlink ref="A414" r:id="rId135" display="https://eody.gov.gr/wp-content/uploads/2021/05/covid-gr-daily-report-20210506.pdf" xr:uid="{0064D9E0-0934-4915-870E-F4363F6EC061}"/>
    <hyperlink ref="A415" r:id="rId136" display="https://eody.gov.gr/wp-content/uploads/2021/05/covid-gr-daily-report-20210507.pdf" xr:uid="{11D31246-5031-4114-90BF-DA6759F13772}"/>
    <hyperlink ref="A416" r:id="rId137" display="https://eody.gov.gr/wp-content/uploads/2021/05/covid-gr-daily-report-20210508.pdf" xr:uid="{3D5629B5-A331-4D1A-A5E5-244B454EBE99}"/>
    <hyperlink ref="A417" r:id="rId138" display="https://eody.gov.gr/wp-content/uploads/2021/05/covid-gr-daily-report-20210509.pdf" xr:uid="{15EEE5BA-5DCC-4A78-9C15-5686F436E0D1}"/>
    <hyperlink ref="A410" r:id="rId139" display="https://eody.gov.gr/wp-content/uploads/2021/05/covid-gr-daily-report-20210502.pdf" xr:uid="{E8866586-414C-407F-81B8-7E1655C22983}"/>
    <hyperlink ref="A418" r:id="rId140" display="https://eody.gov.gr/wp-content/uploads/2021/05/covid-gr-daily-report-20210510.pdf" xr:uid="{4815E478-BB51-4164-9F86-5A6221BDB822}"/>
    <hyperlink ref="A419" r:id="rId141" display="https://eody.gov.gr/wp-content/uploads/2021/05/covid-gr-daily-report-20210511.pdf" xr:uid="{61FD39EB-8303-4A5F-8A14-015A8264FC6A}"/>
    <hyperlink ref="A420" r:id="rId142" display="https://eody.gov.gr/wp-content/uploads/2021/05/covid-gr-daily-report-20210512.pdf" xr:uid="{2D3FD6BA-8220-4E58-B00D-66A53F8F8806}"/>
    <hyperlink ref="A421" r:id="rId143" display="https://eody.gov.gr/wp-content/uploads/2021/05/covid-gr-daily-report-20210513.pdf" xr:uid="{C4A050B5-AF66-4D62-8567-1F30159CF625}"/>
    <hyperlink ref="A422" r:id="rId144" display="https://eody.gov.gr/wp-content/uploads/2021/05/covid-gr-daily-report-20210514.pdf" xr:uid="{69349FD9-2ADA-4FC3-A375-C3515D6C4712}"/>
    <hyperlink ref="A423" r:id="rId145" display="https://eody.gov.gr/wp-content/uploads/2021/05/covid-gr-daily-report-20210515.pdf" xr:uid="{689DC240-9C87-4BC1-A083-7B46AF76D706}"/>
    <hyperlink ref="A424" r:id="rId146" display="https://eody.gov.gr/wp-content/uploads/2021/05/covid-gr-daily-report-20210516.pdf" xr:uid="{1D77A3E6-6E54-4E95-90EB-2253C4EDAD4F}"/>
    <hyperlink ref="A425" r:id="rId147" display="https://eody.gov.gr/wp-content/uploads/2021/05/covid-gr-daily-report-20210517.pdf" xr:uid="{958139D3-26BB-4DEE-9AA1-640F606E0427}"/>
    <hyperlink ref="A426" r:id="rId148" display="https://eody.gov.gr/wp-content/uploads/2021/05/covid-gr-daily-report-20210518.pdf" xr:uid="{44948381-34FE-4EDD-847D-2BA0EB9E85B4}"/>
    <hyperlink ref="A427" r:id="rId149" display="https://eody.gov.gr/wp-content/uploads/2021/05/covid-gr-daily-report-20210519.pdf" xr:uid="{A1646189-1B26-4CD3-9B39-76EB079F4E1D}"/>
    <hyperlink ref="A428" r:id="rId150" display="https://eody.gov.gr/wp-content/uploads/2021/05/covid-gr-daily-report-20210520.pdf" xr:uid="{B5259B0A-9B09-49BC-9A81-2DDCB4DF61EF}"/>
    <hyperlink ref="A429" r:id="rId151" display="https://eody.gov.gr/wp-content/uploads/2021/05/covid-gr-daily-report-20210521.pdf" xr:uid="{6F7FC26A-5CBD-4A26-8675-B3E84FA46302}"/>
    <hyperlink ref="A430" r:id="rId152" display="https://eody.gov.gr/wp-content/uploads/2021/05/covid-gr-daily-report-20210522.pdf" xr:uid="{54461D57-4B7D-4426-B2DF-B248F77BE2EB}"/>
    <hyperlink ref="A431" r:id="rId153" display="https://eody.gov.gr/wp-content/uploads/2021/05/covid-gr-daily-report-20210523.pdf" xr:uid="{D2961A14-9353-42C8-B2E7-6D95B69877AD}"/>
    <hyperlink ref="A432" r:id="rId154" display="https://eody.gov.gr/wp-content/uploads/2021/05/covid-gr-daily-report-20210524.pdf" xr:uid="{B13E7A03-433C-455B-967C-343791B73070}"/>
    <hyperlink ref="A433" r:id="rId155" display="https://eody.gov.gr/wp-content/uploads/2021/05/covid-gr-daily-report-20210525.pdf" xr:uid="{DB529953-5B60-470D-AEB8-F28510E71AF1}"/>
    <hyperlink ref="A434" r:id="rId156" display="https://eody.gov.gr/wp-content/uploads/2021/05/covid-gr-daily-report-20210526.pdf" xr:uid="{080A7AE1-62C5-4A7D-BA5B-25D1BFE2AAF4}"/>
    <hyperlink ref="A435" r:id="rId157" display="https://eody.gov.gr/wp-content/uploads/2021/05/covid-gr-daily-report-20210527.pdf" xr:uid="{00CD628B-87DD-4215-9D95-B97F2A5025F5}"/>
    <hyperlink ref="A436" r:id="rId158" display="https://eody.gov.gr/wp-content/uploads/2021/05/covid-gr-daily-report-20210528.pdf" xr:uid="{34BD042C-6A23-4A7E-BCEF-84E184B1714C}"/>
    <hyperlink ref="A437" r:id="rId159" display="https://eody.gov.gr/wp-content/uploads/2021/05/covid-gr-daily-report-20210529.pdf" xr:uid="{7E431BEE-41F9-4F4D-BA60-5C9BD17155A2}"/>
    <hyperlink ref="A438" r:id="rId160" display="https://eody.gov.gr/wp-content/uploads/2021/05/covid-gr-daily-report-20210530.pdf" xr:uid="{AD2C7F04-7B18-4258-A2E2-C65357565526}"/>
    <hyperlink ref="A439" r:id="rId161" display="https://eody.gov.gr/wp-content/uploads/2021/05/covid-gr-daily-report-20210531.pdf" xr:uid="{42619936-8215-4C2B-9D12-564020274F54}"/>
    <hyperlink ref="A440" r:id="rId162" display="https://eody.gov.gr/wp-content/uploads/2021/06/covid-gr-daily-report-20210601.pdf" xr:uid="{7991DDF3-F834-435C-9745-B115798B0818}"/>
    <hyperlink ref="A441" r:id="rId163" display="https://eody.gov.gr/wp-content/uploads/2021/06/covid-gr-daily-report-20210602.pdf" xr:uid="{38C958AD-2F7C-4AAC-AE19-BE32DBEF9C45}"/>
    <hyperlink ref="A442" r:id="rId164" display="https://eody.gov.gr/wp-content/uploads/2021/06/covid-gr-daily-report-20210603.pdf" xr:uid="{DC00C914-FAE9-44C2-8149-8D552C38EE04}"/>
    <hyperlink ref="A443" r:id="rId165" display="https://eody.gov.gr/wp-content/uploads/2021/06/covid-gr-daily-report-20210604.pdf" xr:uid="{5D251DA0-C8F0-4F55-AB71-9F66AB12F852}"/>
    <hyperlink ref="A444" r:id="rId166" display="https://eody.gov.gr/wp-content/uploads/2021/06/covid-gr-daily-report-20210605.pdf" xr:uid="{F88C89CD-139B-4706-BC7B-A45FE0ACCA2B}"/>
    <hyperlink ref="A446" r:id="rId167" display="https://eody.gov.gr/wp-content/uploads/2021/06/covid-gr-daily-report-20210607.pdf" xr:uid="{8670203A-EC6A-4DAF-B7AB-F47ACB898827}"/>
    <hyperlink ref="A447" r:id="rId168" display="https://eody.gov.gr/wp-content/uploads/2021/06/covid-gr-daily-report-20210608.pdf" xr:uid="{FE788536-A47B-42AB-9EAF-182074ADB37E}"/>
    <hyperlink ref="A448" r:id="rId169" display="https://eody.gov.gr/wp-content/uploads/2021/06/covid-gr-daily-report-20210609-2.pdf" xr:uid="{64872944-47E8-4E01-B1A1-AA73E9A978DD}"/>
    <hyperlink ref="A449" r:id="rId170" display="https://eody.gov.gr/wp-content/uploads/2021/06/covid-gr-daily-report-20210610.pdf" xr:uid="{3572EB9F-A14A-48E5-9BB8-C954FABD4E25}"/>
    <hyperlink ref="A450" r:id="rId171" display="https://eody.gov.gr/wp-content/uploads/2021/06/covid-gr-daily-report-20210611.pdf" xr:uid="{50622B04-BA85-4F66-BE22-DB2AFA9966F6}"/>
    <hyperlink ref="A451" r:id="rId172" display="https://eody.gov.gr/wp-content/uploads/2021/06/covid-gr-daily-report-20210612.pdf" xr:uid="{59CD5628-60BF-4395-97F0-B2635362B866}"/>
    <hyperlink ref="A452" r:id="rId173" display="https://eody.gov.gr/wp-content/uploads/2021/06/covid-gr-daily-report-20210613.pdf" xr:uid="{16C1BB52-E5E3-44B1-A0CA-054B00C301CD}"/>
    <hyperlink ref="A453" r:id="rId174" display="https://eody.gov.gr/wp-content/uploads/2021/06/covid-gr-daily-report-20210614.pdf" xr:uid="{973B2B65-D73C-450D-9EBE-80C11BF8DBAA}"/>
    <hyperlink ref="A454" r:id="rId175" display="https://eody.gov.gr/wp-content/uploads/2021/06/covid-gr-daily-report-20210615.pdf" xr:uid="{A11DCB1B-A54E-4BC6-9FCB-5915FC11B89F}"/>
    <hyperlink ref="A455" r:id="rId176" display="https://eody.gov.gr/wp-content/uploads/2021/06/covid-gr-daily-report-20210616.pdf" xr:uid="{84DFF3D5-46BF-4837-B849-F897B00B77D0}"/>
    <hyperlink ref="A456" r:id="rId177" display="https://eody.gov.gr/wp-content/uploads/2021/06/covid-gr-daily-report-20210617.pdf" xr:uid="{4E52DB3F-0CA4-451D-A3E2-B4B87247C580}"/>
    <hyperlink ref="A457" r:id="rId178" display="https://eody.gov.gr/wp-content/uploads/2021/06/covid-gr-daily-report-20210618.pdf" xr:uid="{39062E0D-4FBB-4A77-82C4-8E624FD93D20}"/>
    <hyperlink ref="A458" r:id="rId179" display="https://eody.gov.gr/wp-content/uploads/2021/06/covid-gr-daily-report-20210619.pdf" xr:uid="{682A3298-7122-4E75-8B24-77859AB3DBD6}"/>
    <hyperlink ref="A459" r:id="rId180" display="https://eody.gov.gr/wp-content/uploads/2021/06/covid-gr-daily-report-20210620.pdf" xr:uid="{4B373066-D56D-4FC3-95DB-81EBBA4F9F61}"/>
    <hyperlink ref="A460" r:id="rId181" display="https://eody.gov.gr/wp-content/uploads/2021/06/covid-gr-daily-report-20210621.pdf" xr:uid="{66C7E848-F94F-4C5A-88E9-9E9E6E3CAF8E}"/>
    <hyperlink ref="A461" r:id="rId182" display="https://eody.gov.gr/wp-content/uploads/2021/06/covid-gr-daily-report-20210622.pdf" xr:uid="{82C12161-1847-4E16-A708-D763AE7E8BEF}"/>
    <hyperlink ref="A462" r:id="rId183" display="https://eody.gov.gr/wp-content/uploads/2021/06/covid-gr-daily-report-20210623.pdf" xr:uid="{F4E73EF8-829E-4956-B9DD-9DB43E3B3C64}"/>
    <hyperlink ref="A463" r:id="rId184" display="https://eody.gov.gr/wp-content/uploads/2021/06/covid-gr-daily-report-20210624.pdf" xr:uid="{BA7C6F06-C23B-4775-8D25-2900DE6ED3C0}"/>
    <hyperlink ref="A464" r:id="rId185" display="https://eody.gov.gr/wp-content/uploads/2021/06/covid-gr-daily-report-20210625.pdf" xr:uid="{A5A7F756-F3B2-4BE4-BD5A-A92221D3E7BA}"/>
    <hyperlink ref="A465" r:id="rId186" display="https://eody.gov.gr/wp-content/uploads/2021/06/covid-gr-daily-report-20210626.pdf" xr:uid="{5D0DEE96-3EB7-4843-A822-22F5CD835A5A}"/>
    <hyperlink ref="A466" r:id="rId187" display="https://eody.gov.gr/wp-content/uploads/2021/06/covid-gr-daily-report-20210627.pdf" xr:uid="{AE743E19-C1D2-4D91-9B6D-D9F5DC99C23B}"/>
    <hyperlink ref="A467" r:id="rId188" display="https://eody.gov.gr/wp-content/uploads/2021/06/covid-gr-daily-report-20210628.pdf" xr:uid="{E0E5FA2A-9455-4F56-8427-B5305F8FBE37}"/>
    <hyperlink ref="A468" r:id="rId189" display="https://eody.gov.gr/wp-content/uploads/2021/06/covid-gr-daily-report-20210629.pdf" xr:uid="{6FCC8490-FA21-4BA3-8B2A-BF6EE39D6055}"/>
    <hyperlink ref="A469" r:id="rId190" display="https://eody.gov.gr/wp-content/uploads/2021/06/covid-gr-daily-report-20210630.pdf" xr:uid="{A83CC5AD-079A-4971-973F-D1E1CD7511AF}"/>
    <hyperlink ref="A470" r:id="rId191" display="https://eody.gov.gr/wp-content/uploads/2021/07/covid-gr-daily-report-20210701.pdf" xr:uid="{39808F35-3BD9-4F0F-AD7D-B0F0594DCAB4}"/>
    <hyperlink ref="A471" r:id="rId192" display="https://eody.gov.gr/wp-content/uploads/2021/07/covid-gr-daily-report-20210702.pdf" xr:uid="{C5765C65-4DDC-4C80-B4A8-7EEB2DDFC0FC}"/>
    <hyperlink ref="A472" r:id="rId193" display="https://eody.gov.gr/wp-content/uploads/2021/07/covid-gr-daily-report-20210703.pdf" xr:uid="{318E95FC-0418-4A7F-BC20-6C51D12A3BCD}"/>
    <hyperlink ref="A473" r:id="rId194" display="https://eody.gov.gr/wp-content/uploads/2021/07/covid-gr-daily-report-20210704.pdf" xr:uid="{50FD7D25-9316-4B78-92F0-737F306065A1}"/>
    <hyperlink ref="A474" r:id="rId195" display="https://eody.gov.gr/wp-content/uploads/2021/07/covid-gr-daily-report-20210705.pdf" xr:uid="{813808B1-8DB5-48D1-A84B-E5AE39CCCCF0}"/>
    <hyperlink ref="A475" r:id="rId196" display="https://eody.gov.gr/wp-content/uploads/2021/07/covid-gr-daily-report-20210706.pdf" xr:uid="{70C040A7-8FAA-4CE8-B477-F5C6EFFAF89A}"/>
    <hyperlink ref="A476" r:id="rId197" display="https://eody.gov.gr/wp-content/uploads/2021/07/covid-gr-daily-report-20210707.pdf" xr:uid="{5822EE8F-93C8-409A-8FA9-D5FB24D05F26}"/>
    <hyperlink ref="A477" r:id="rId198" display="https://eody.gov.gr/wp-content/uploads/2021/07/covid-gr-daily-report-20210708.pdf" xr:uid="{A3933947-F933-4928-A659-7E99574C6567}"/>
    <hyperlink ref="A478" r:id="rId199" display="https://eody.gov.gr/wp-content/uploads/2021/07/covid-gr-daily-report-20210709.pdf" xr:uid="{B9FB69AA-81EF-4D5B-AC15-130F425AE5E3}"/>
    <hyperlink ref="A479" r:id="rId200" display="https://eody.gov.gr/wp-content/uploads/2021/07/covid-gr-daily-report-20210710.pdf" xr:uid="{99600556-BD74-47A1-92A1-446FE9B98220}"/>
    <hyperlink ref="A480" r:id="rId201" display="https://eody.gov.gr/wp-content/uploads/2021/07/covid-gr-daily-report-20210711.pdf" xr:uid="{B8A57260-4994-43A3-9315-8B0A5D65F6D5}"/>
    <hyperlink ref="A481" r:id="rId202" display="https://eody.gov.gr/wp-content/uploads/2021/07/covid-gr-daily-report-20210712.pdf" xr:uid="{92AC8775-D451-456D-B71B-077F7F9C37B0}"/>
    <hyperlink ref="A482" r:id="rId203" display="https://eody.gov.gr/wp-content/uploads/2021/07/covid-gr-daily-report-20210713.pdf" xr:uid="{9D03F5B2-975D-47EA-80CE-25D8CEB13008}"/>
    <hyperlink ref="A483" r:id="rId204" display="https://eody.gov.gr/wp-content/uploads/2021/07/covid-gr-daily-report-20210714.pdf" xr:uid="{243B792E-AC45-473B-8802-4AA1C3F29AF7}"/>
    <hyperlink ref="A484" r:id="rId205" display="https://eody.gov.gr/wp-content/uploads/2021/07/covid-gr-daily-report-20210715.pdf" xr:uid="{0E0F5D2D-5211-4B77-BDF9-985C20D68CF5}"/>
    <hyperlink ref="A485" r:id="rId206" display="https://eody.gov.gr/wp-content/uploads/2021/07/covid-gr-daily-report-20210716.pdf" xr:uid="{0515B24E-C90C-4B0D-93E9-FAE557008F7C}"/>
    <hyperlink ref="A486" r:id="rId207" display="https://eody.gov.gr/wp-content/uploads/2021/07/covid-gr-daily-report-20210717.pdf" xr:uid="{EAF7A4B3-4EF7-4C45-AD11-C54AB47A0A21}"/>
    <hyperlink ref="A487" r:id="rId208" display="https://eody.gov.gr/wp-content/uploads/2021/07/covid-gr-daily-report-20210718.pdf" xr:uid="{E74053C8-D905-4166-B91E-6BE0B9B3389B}"/>
    <hyperlink ref="A488" r:id="rId209" display="https://eody.gov.gr/wp-content/uploads/2021/07/covid-gr-daily-report-20210719.pdf" xr:uid="{BAAE0806-9867-4522-A9BE-545C53A381AC}"/>
    <hyperlink ref="A489" r:id="rId210" display="https://eody.gov.gr/wp-content/uploads/2021/07/covid-gr-daily-report-20210720.pdf" xr:uid="{41D568C2-5F58-4757-9408-5A82AF22499B}"/>
    <hyperlink ref="A490" r:id="rId211" display="https://eody.gov.gr/wp-content/uploads/2021/07/covid-gr-daily-report-20210721.pdf" xr:uid="{142C836F-35FB-4E40-8D8B-EE805D84DD03}"/>
    <hyperlink ref="A491" r:id="rId212" display="https://eody.gov.gr/wp-content/uploads/2021/07/covid-gr-daily-report-20210722.pdf" xr:uid="{99F54C2E-8D77-48C5-9D49-0B642DEE2A36}"/>
    <hyperlink ref="A492" r:id="rId213" display="https://eody.gov.gr/wp-content/uploads/2021/07/covid-gr-daily-report-20210723.pdf" xr:uid="{76F71EE9-8011-41E0-94D9-B83E5E516BF8}"/>
    <hyperlink ref="A493" r:id="rId214" display="https://eody.gov.gr/wp-content/uploads/2021/07/covid-gr-daily-report-20210724.pdf" xr:uid="{8D00A65D-BA06-4BE4-99C1-03E93CF7305E}"/>
    <hyperlink ref="A494" r:id="rId215" display="https://eody.gov.gr/wp-content/uploads/2021/07/covid-gr-daily-report-20210725.pdf" xr:uid="{8CA3AFB6-FAEA-4756-A732-C2EAF998E079}"/>
    <hyperlink ref="A495" r:id="rId216" display="https://eody.gov.gr/wp-content/uploads/2021/07/covid-gr-daily-report-20210726.pdf" xr:uid="{3B2EAA9F-38FA-44E6-B5A6-FA95491FF128}"/>
    <hyperlink ref="A496" r:id="rId217" display="https://eody.gov.gr/wp-content/uploads/2021/07/covid-gr-daily-report-20210727.pdf" xr:uid="{CD96FAC4-90A5-436F-B27F-1E6CA5B66F8E}"/>
    <hyperlink ref="A497" r:id="rId218" display="https://eody.gov.gr/wp-content/uploads/2021/07/covid-gr-daily-report-20210728.pdf" xr:uid="{722C53A0-9A07-4317-9A6D-A2E829EF640F}"/>
    <hyperlink ref="A498" r:id="rId219" display="https://eody.gov.gr/wp-content/uploads/2021/07/covid-gr-daily-report-20210729.pdf" xr:uid="{B157769B-7D3B-43D6-8B02-DF7747CCBEC5}"/>
    <hyperlink ref="A499" r:id="rId220" display="https://eody.gov.gr/wp-content/uploads/2021/07/covid-gr-daily-report-20210730.pdf" xr:uid="{BEC5EC22-8415-47C7-955A-17AF594DBDC8}"/>
    <hyperlink ref="A500" r:id="rId221" display="https://eody.gov.gr/wp-content/uploads/2021/07/covid-gr-daily-report-20210731.pdf" xr:uid="{B700F41E-0B15-4E3E-8558-598B61C6777E}"/>
    <hyperlink ref="A501" r:id="rId222" display="https://eody.gov.gr/wp-content/uploads/2021/08/covid-gr-daily-report-20210801.pdf" xr:uid="{73CF1F7D-F808-4942-935A-813A720CB150}"/>
    <hyperlink ref="A502" r:id="rId223" display="https://eody.gov.gr/wp-content/uploads/2021/08/covid-gr-daily-report-20210802.pdf" xr:uid="{829F601F-9850-44F2-9783-A10DAD86DA71}"/>
    <hyperlink ref="A503" r:id="rId224" display="https://eody.gov.gr/wp-content/uploads/2021/08/covid-gr-daily-report-20210803.pdf" xr:uid="{B79418B7-6C80-45CD-9DB8-B6D1A9ECE346}"/>
    <hyperlink ref="A504" r:id="rId225" display="https://eody.gov.gr/wp-content/uploads/2021/08/covid-gr-daily-report-20210804.pdf" xr:uid="{C99D3B6E-69E5-4A29-AFA5-D1715FF6E8DA}"/>
    <hyperlink ref="A505" r:id="rId226" display="https://eody.gov.gr/wp-content/uploads/2021/08/covid-gr-daily-report-20210805.pdf" xr:uid="{E90E97C2-8F06-4327-837C-D4D513236849}"/>
    <hyperlink ref="A506" r:id="rId227" display="https://eody.gov.gr/wp-content/uploads/2021/08/covid-gr-daily-report-20210806.pdf" xr:uid="{E4FCF13E-38EE-4F8D-9A30-DF83481DCD4D}"/>
    <hyperlink ref="A507" r:id="rId228" display="https://eody.gov.gr/wp-content/uploads/2021/08/covid-gr-daily-report-20210807.pdf" xr:uid="{E40C7AD1-55A4-4314-B4F1-0B1360009F52}"/>
    <hyperlink ref="A508" r:id="rId229" display="https://eody.gov.gr/wp-content/uploads/2021/08/covid-gr-daily-report-20210808.pdf" xr:uid="{B91A45E4-90ED-4812-ACA9-E05A210A7E64}"/>
    <hyperlink ref="A509" r:id="rId230" display="https://eody.gov.gr/wp-content/uploads/2021/08/covid-gr-daily-report-20210809.pdf" xr:uid="{92801407-6689-44DE-805B-7355E058364E}"/>
    <hyperlink ref="A510" r:id="rId231" display="https://eody.gov.gr/wp-content/uploads/2021/08/covid-gr-daily-report-20210810.pdf" xr:uid="{18C972ED-F6E5-4249-9B8C-85146578B00F}"/>
    <hyperlink ref="A511" r:id="rId232" display="https://eody.gov.gr/wp-content/uploads/2021/08/covid-gr-daily-report-20210811.pdf" xr:uid="{B215CEFB-CB2F-49E7-BF60-3298A95700F2}"/>
    <hyperlink ref="A512" r:id="rId233" display="https://eody.gov.gr/wp-content/uploads/2021/08/covid-gr-daily-report-20210812.pdf" xr:uid="{E745EC7B-AD4A-48A5-A4AA-A4DF8424D581}"/>
    <hyperlink ref="A513" r:id="rId234" display="https://eody.gov.gr/wp-content/uploads/2021/08/covid-gr-daily-report-20210813.pdf" xr:uid="{1D0743E5-3F84-42EE-A416-96F9395AF9CD}"/>
    <hyperlink ref="A514" r:id="rId235" display="https://eody.gov.gr/wp-content/uploads/2021/08/covid-gr-daily-report-20210814.pdf" xr:uid="{ECE90AC0-42EE-4DDA-9057-7191331FB164}"/>
    <hyperlink ref="A515" r:id="rId236" display="https://eody.gov.gr/wp-content/uploads/2021/08/covid-gr-daily-report-20210815.pdf" xr:uid="{5FBDF3FD-3604-4489-8292-D85AF96F9C91}"/>
    <hyperlink ref="A516" r:id="rId237" display="https://eody.gov.gr/wp-content/uploads/2021/08/covid-gr-daily-report-20210816.pdf" xr:uid="{520260FA-F9DD-4CCB-B63C-DEDCA2F922CE}"/>
    <hyperlink ref="A517" r:id="rId238" display="https://eody.gov.gr/wp-content/uploads/2021/08/covid-gr-daily-report-20210817.pdf" xr:uid="{EB0FCF32-77D1-4EC1-985E-4614DF0A3468}"/>
    <hyperlink ref="A518" r:id="rId239" display="https://eody.gov.gr/wp-content/uploads/2021/08/covid-gr-daily-report-20210818.pdf" xr:uid="{5A4ECE03-344C-4C74-A6AF-C88C1E9C76F4}"/>
    <hyperlink ref="A519" r:id="rId240" display="https://eody.gov.gr/wp-content/uploads/2021/08/covid-gr-daily-report-20210819.pdf" xr:uid="{43DAC99E-BB39-4D7D-85C9-E9F9875DFED4}"/>
    <hyperlink ref="A520" r:id="rId241" display="https://eody.gov.gr/wp-content/uploads/2021/08/covid-gr-daily-report-20210820.pdf" xr:uid="{D0721C54-83A0-4E09-88C0-2365A2183830}"/>
    <hyperlink ref="A521" r:id="rId242" display="https://eody.gov.gr/wp-content/uploads/2021/08/covid-gr-daily-report-20210821.pdf" xr:uid="{2A9EBA7C-9336-4B08-9BC3-6A903EE3355D}"/>
    <hyperlink ref="A522" r:id="rId243" display="https://eody.gov.gr/wp-content/uploads/2021/08/covid-gr-daily-report-20210822.pdf" xr:uid="{D2D696F3-833E-4A8D-8519-DD0C234A4B52}"/>
    <hyperlink ref="A523" r:id="rId244" display="https://eody.gov.gr/wp-content/uploads/2021/08/covid-gr-daily-report-20210823.pdf" xr:uid="{9ADF17FA-6038-4818-98C1-4FB1DD5A44B0}"/>
    <hyperlink ref="A524" r:id="rId245" display="https://eody.gov.gr/wp-content/uploads/2021/08/covid-gr-daily-report-20210824.pdf" xr:uid="{DAFDDAA6-D206-41A1-AFE6-C30C8CEDF4A2}"/>
    <hyperlink ref="A525" r:id="rId246" display="https://eody.gov.gr/wp-content/uploads/2021/08/covid-gr-daily-report-20210825.pdf" xr:uid="{15A160BE-5DAB-45E9-8BCA-6DCE5212984F}"/>
    <hyperlink ref="A526" r:id="rId247" display="https://eody.gov.gr/wp-content/uploads/2021/08/covid-gr-daily-report-20210826.pdf" xr:uid="{0C05EDBF-E5BE-44AF-A060-D34283CACE98}"/>
    <hyperlink ref="A527" r:id="rId248" display="https://eody.gov.gr/wp-content/uploads/2021/08/covid-gr-daily-report-20210827.pdf" xr:uid="{F1ED551F-1788-433B-B76A-348A2C9C91B7}"/>
    <hyperlink ref="A528" r:id="rId249" display="https://eody.gov.gr/wp-content/uploads/2021/08/covid-gr-daily-report-20210828.pdf" xr:uid="{93B5AA00-955D-4734-9FE1-950A5EBE05A9}"/>
    <hyperlink ref="A529" r:id="rId250" display="https://eody.gov.gr/wp-content/uploads/2021/08/covid-gr-daily-report-20210829.pdf" xr:uid="{CCE72942-8915-4087-9161-3FCCD2783E74}"/>
    <hyperlink ref="A530" r:id="rId251" display="https://eody.gov.gr/wp-content/uploads/2021/08/covid-gr-daily-report-20210830.pdf" xr:uid="{58468531-F952-4306-92C5-58FE1CCFF64F}"/>
    <hyperlink ref="A531" r:id="rId252" display="https://eody.gov.gr/wp-content/uploads/2021/08/covid-gr-daily-report-20210831.pdf" xr:uid="{68DB183C-4C78-4663-B9C4-D2923B5AA459}"/>
    <hyperlink ref="A532" r:id="rId253" display="https://eody.gov.gr/wp-content/uploads/2021/09/covid-gr-daily-report-20210901.pdf" xr:uid="{94A06FB5-2704-4450-B672-1C10F525B944}"/>
    <hyperlink ref="A533" r:id="rId254" display="https://eody.gov.gr/wp-content/uploads/2021/09/covid-gr-daily-report-20210902.pdf" xr:uid="{5C760D05-8EFC-4E7D-A5C5-B0F23B509A36}"/>
    <hyperlink ref="A534" r:id="rId255" display="https://eody.gov.gr/wp-content/uploads/2021/09/covid-gr-daily-report-20210903.pdf" xr:uid="{DE5E3E56-306C-4061-B3A7-85202A317DB5}"/>
    <hyperlink ref="A535" r:id="rId256" display="https://eody.gov.gr/wp-content/uploads/2021/09/covid-gr-daily-report-20210904.pdf" xr:uid="{EC63C0B9-ADD1-4187-B6F1-718F0A9F6997}"/>
    <hyperlink ref="A536" r:id="rId257" display="https://eody.gov.gr/wp-content/uploads/2021/09/covid-gr-daily-report-20210905.pdf" xr:uid="{A1081A08-9185-45AF-AB37-651D9CEDDFAE}"/>
    <hyperlink ref="A537" r:id="rId258" display="https://eody.gov.gr/wp-content/uploads/2021/09/covid-gr-daily-report-20210906.pdf" xr:uid="{C725606C-C101-4EB0-A0AF-9D369C442969}"/>
    <hyperlink ref="A538" r:id="rId259" display="https://eody.gov.gr/wp-content/uploads/2021/09/covid-gr-daily-report-20210907.pdf" xr:uid="{086B1E33-20F6-4B86-BBED-2167D74517EE}"/>
    <hyperlink ref="A539" r:id="rId260" display="https://eody.gov.gr/wp-content/uploads/2021/09/covid-gr-daily-report-20210908.pdf" xr:uid="{13B12DF2-DBC8-4CD1-954E-D885DCC8A7AB}"/>
    <hyperlink ref="A540" r:id="rId261" display="https://eody.gov.gr/wp-content/uploads/2021/09/covid-gr-daily-report-20210909.pdf" xr:uid="{BD301CC8-6B86-4086-9934-57C998DFFC8A}"/>
    <hyperlink ref="A541" r:id="rId262" display="https://eody.gov.gr/wp-content/uploads/2021/09/covid-gr-daily-report-20210910.pdf" xr:uid="{E604A1A0-A531-432B-9C34-1E2747301CA7}"/>
    <hyperlink ref="A542" r:id="rId263" display="https://eody.gov.gr/wp-content/uploads/2021/09/covid-gr-daily-report-20210911.pdf" xr:uid="{79F2722A-C2E4-4A90-9DA2-7DB4A58EC48A}"/>
    <hyperlink ref="A543" r:id="rId264" display="https://eody.gov.gr/wp-content/uploads/2021/09/covid-gr-daily-report-20210912.pdf" xr:uid="{933A6372-069D-4B4E-988A-9F2CC1D55EA0}"/>
    <hyperlink ref="A544" r:id="rId265" display="https://eody.gov.gr/wp-content/uploads/2021/09/covid-gr-daily-report-20210913.pdf" xr:uid="{DCF76CBA-9C8F-407D-B66F-A7AF6BB747BC}"/>
    <hyperlink ref="A545" r:id="rId266" display="https://eody.gov.gr/wp-content/uploads/2021/09/covid-gr-daily-report-20210914.pdf" xr:uid="{46B2C04B-2F37-4A0E-87AC-A6E9A25B782B}"/>
    <hyperlink ref="A546" r:id="rId267" display="https://eody.gov.gr/wp-content/uploads/2021/09/covid-gr-daily-report-20210915.pdf" xr:uid="{EEB9C95E-0214-4CE6-953D-79185CF2A192}"/>
    <hyperlink ref="A547" r:id="rId268" display="https://eody.gov.gr/wp-content/uploads/2021/09/covid-gr-daily-report-20210916.pdf" xr:uid="{D6258716-E27C-4D6E-ABE3-B0E0018A93EF}"/>
    <hyperlink ref="A548" r:id="rId269" display="https://eody.gov.gr/wp-content/uploads/2021/09/covid-gr-daily-report-20210917.pdf" xr:uid="{94DB0304-19CC-4A95-AA24-345794C90BC6}"/>
    <hyperlink ref="A549" r:id="rId270" display="https://eody.gov.gr/wp-content/uploads/2021/09/covid-gr-daily-report-20210918.pdf" xr:uid="{FEEAC492-62CD-4E40-85E8-DCB303AC232C}"/>
    <hyperlink ref="A550" r:id="rId271" display="https://eody.gov.gr/wp-content/uploads/2021/09/covid-gr-daily-report-20210919.pdf" xr:uid="{F5245555-FE4A-454F-96EC-DE1E5116CB18}"/>
    <hyperlink ref="A551" r:id="rId272" display="https://eody.gov.gr/wp-content/uploads/2021/09/covid-gr-daily-report-20210920.pdf" xr:uid="{BAC3C047-528E-44A2-BC49-8A9581320F29}"/>
    <hyperlink ref="A552" r:id="rId273" display="https://eody.gov.gr/wp-content/uploads/2021/09/covid-gr-daily-report-20210921.pdf" xr:uid="{7200B05D-4F9F-44DC-9869-0D0A75586AE3}"/>
    <hyperlink ref="A553" r:id="rId274" display="https://eody.gov.gr/wp-content/uploads/2021/09/covid-gr-daily-report-202109222.pdf" xr:uid="{E5F6DADD-6E7C-4989-B281-7DEEA6FF5050}"/>
    <hyperlink ref="A554" r:id="rId275" display="https://eody.gov.gr/wp-content/uploads/2021/09/covid-gr-daily-report-20210923.pdf" xr:uid="{7F4F92C4-BF15-49BC-988D-BC8B1D7F3D2A}"/>
    <hyperlink ref="A555" r:id="rId276" display="https://eody.gov.gr/wp-content/uploads/2021/09/covid-gr-daily-report-20210924.pdf" xr:uid="{2BD980B6-2012-4440-89C8-B5C02E87653D}"/>
    <hyperlink ref="A556" r:id="rId277" display="https://eody.gov.gr/wp-content/uploads/2021/09/covid-gr-daily-report-20210925.pdf" xr:uid="{CE5700E1-3FF3-40E2-BA60-848CB9C5F591}"/>
    <hyperlink ref="A557" r:id="rId278" display="https://eody.gov.gr/wp-content/uploads/2021/09/covid-gr-daily-report-20210926.pdf" xr:uid="{A54FA737-7F85-4A14-A6DC-9596ED2F6172}"/>
    <hyperlink ref="A558" r:id="rId279" display="https://eody.gov.gr/wp-content/uploads/2021/09/covid-gr-daily-report-20210927.pdf" xr:uid="{516532C3-9B24-455E-870A-4BD11A54CE84}"/>
    <hyperlink ref="A559" r:id="rId280" display="https://eody.gov.gr/wp-content/uploads/2021/09/covid-gr-daily-report-20210928.pdf" xr:uid="{9FC07A5B-78E0-4F96-8AFA-CDE480820BD0}"/>
    <hyperlink ref="A560" r:id="rId281" display="https://eody.gov.gr/wp-content/uploads/2021/09/covid-gr-daily-report-20210929.pdf" xr:uid="{5EFC3037-FCA2-4590-9BC0-551214ED0677}"/>
    <hyperlink ref="A561" r:id="rId282" display="https://eody.gov.gr/wp-content/uploads/2021/09/covid-gr-daily-report-20210930.pdf" xr:uid="{B8CB323A-A417-4D01-AC29-B7C34F06484C}"/>
    <hyperlink ref="A562" r:id="rId283" display="https://eody.gov.gr/wp-content/uploads/2021/10/covid-gr-daily-report-20211001.pdf" xr:uid="{FD074262-5350-4B00-9728-E1BCCE1F351C}"/>
    <hyperlink ref="A563" r:id="rId284" display="https://eody.gov.gr/wp-content/uploads/2021/10/covid-gr-daily-report-20211002.pdf" xr:uid="{D8820F7A-4F75-4650-ADED-4A4CC1F4596D}"/>
    <hyperlink ref="A564" r:id="rId285" display="https://eody.gov.gr/wp-content/uploads/2021/10/covid-gr-daily-report-20211003.pdf" xr:uid="{BF189562-B93F-4C9A-A58D-565C961E51E9}"/>
    <hyperlink ref="A565" r:id="rId286" display="https://eody.gov.gr/wp-content/uploads/2021/10/covid-gr-daily-report-20211004.pdf" xr:uid="{445DDACE-4E84-4EF7-8599-147E4C765EBF}"/>
    <hyperlink ref="A566" r:id="rId287" display="https://eody.gov.gr/wp-content/uploads/2021/10/covid-gr-daily-report-20211005.pdf" xr:uid="{47C8619D-40C9-474F-A9CF-D5BAACBA83BD}"/>
    <hyperlink ref="A11" r:id="rId288" display="https://www.stelios67pi.eu/EodyReports/202003/20200329.pdf" xr:uid="{C32DCDD6-F547-4CC5-BCA0-138868B4713E}"/>
    <hyperlink ref="A567" r:id="rId289" display="https://eody.gov.gr/wp-content/uploads/2021/10/covid-gr-daily-report-20211006.pdf" xr:uid="{CA64A02B-6C4D-4F3C-AACE-9290981BCB9F}"/>
    <hyperlink ref="A568" r:id="rId290" display="https://eody.gov.gr/wp-content/uploads/2021/10/covid-gr-daily-report-20211007.pdf" xr:uid="{37D9920F-998C-4E7F-8344-C8774AFB8A32}"/>
    <hyperlink ref="A569" r:id="rId291" display="https://eody.gov.gr/wp-content/uploads/2021/10/covid-gr-daily-report-20211008.pdf" xr:uid="{1B2B7E27-CFE2-409C-BC42-9DDFBC8AF504}"/>
    <hyperlink ref="A570" r:id="rId292" display="https://eody.gov.gr/wp-content/uploads/2021/10/covid-gr-daily-report-20211009.pdf" xr:uid="{47A1F40C-0CEE-47BC-B3C5-C300D062A7F1}"/>
    <hyperlink ref="A571" r:id="rId293" display="https://eody.gov.gr/wp-content/uploads/2021/10/covid-gr-daily-report-20211010.pdf" xr:uid="{089B56DD-1862-4D66-A92E-E55CD04FF07E}"/>
    <hyperlink ref="A572" r:id="rId294" display="https://eody.gov.gr/wp-content/uploads/2021/10/covid-gr-daily-report-20211011.pdf" xr:uid="{C8BCE2F0-1077-4B66-AD60-5157F6AB75BC}"/>
    <hyperlink ref="A573" r:id="rId295" display="https://eody.gov.gr/wp-content/uploads/2021/10/covid-gr-daily-report-20211012.pdf" xr:uid="{A0776A8F-700A-4DD1-ABC5-03ED331369A5}"/>
    <hyperlink ref="A574" r:id="rId296" display="https://eody.gov.gr/wp-content/uploads/2021/10/covid-gr-daily-report-20211013.pdf" xr:uid="{A7C2B89E-D642-4512-96D1-939CD78B99FE}"/>
    <hyperlink ref="A575" r:id="rId297" display="https://eody.gov.gr/wp-content/uploads/2021/10/covid-gr-daily-report-20211014.pdf" xr:uid="{AE9C8EDA-8001-4091-B3DE-DEE32D3E4F19}"/>
    <hyperlink ref="A576" r:id="rId298" display="https://eody.gov.gr/wp-content/uploads/2021/10/covid-gr-daily-report-20211015.pdf" xr:uid="{E4B48FFB-D56B-496C-AFD3-3181598A4B4B}"/>
    <hyperlink ref="A577" r:id="rId299" display="https://eody.gov.gr/wp-content/uploads/2021/10/covid-gr-daily-report-20211016.pdf" xr:uid="{4CD3A530-51F5-452B-A48A-B709F530435E}"/>
    <hyperlink ref="A578" r:id="rId300" display="https://eody.gov.gr/wp-content/uploads/2021/10/covid-gr-daily-report-20211017.pdf" xr:uid="{218871F6-63F3-47D1-A9F9-5EF7ABE762B4}"/>
    <hyperlink ref="A579" r:id="rId301" display="https://eody.gov.gr/wp-content/uploads/2021/10/covid-gr-daily-report-20211018.pdf" xr:uid="{E7E01643-A0D6-4EDB-B79A-C67FCC0DCF4B}"/>
    <hyperlink ref="A580" r:id="rId302" display="https://eody.gov.gr/wp-content/uploads/2021/10/covid-gr-daily-report-20211019.pdf" xr:uid="{76EBF0EB-FF00-4D57-B955-C3B04F2D370A}"/>
    <hyperlink ref="A581" r:id="rId303" display="https://eody.gov.gr/wp-content/uploads/2021/10/covid-gr-daily-report-20211020.pdf" xr:uid="{D4914247-C79C-4F76-B6EA-74EC4526E097}"/>
    <hyperlink ref="A582" r:id="rId304" display="https://eody.gov.gr/wp-content/uploads/2021/10/covid-gr-daily-report-20211021.pdf" xr:uid="{92FB596E-ADC8-41EE-BBE6-99D81F296994}"/>
    <hyperlink ref="A583" r:id="rId305" display="https://eody.gov.gr/wp-content/uploads/2021/10/covid-gr-daily-report-20211022.pdf" xr:uid="{199EBDE3-5F62-4945-B891-FA0EC0BA6E5E}"/>
    <hyperlink ref="A584" r:id="rId306" display="https://eody.gov.gr/wp-content/uploads/2021/10/covid-gr-daily-report-20211023.pdf" xr:uid="{3603D95E-32D9-4CA9-8080-F0A6B91BCA91}"/>
    <hyperlink ref="A585" r:id="rId307" display="https://eody.gov.gr/wp-content/uploads/2021/10/covid-gr-daily-report-20211024.pdf" xr:uid="{98E4406E-4A59-4D59-9CC6-3128C0A61D5D}"/>
    <hyperlink ref="A586" r:id="rId308" display="https://eody.gov.gr/wp-content/uploads/2021/10/covid-gr-daily-report-20211025.pdf" xr:uid="{ADC14E0E-58A3-401B-A074-15E1EB2CFB20}"/>
    <hyperlink ref="A587" r:id="rId309" display="https://eody.gov.gr/wp-content/uploads/2021/10/covid-gr-daily-report-20211026.pdf" xr:uid="{03B29947-0644-4A36-A7B5-01D26FC974BA}"/>
    <hyperlink ref="A588" r:id="rId310" display="https://eody.gov.gr/wp-content/uploads/2021/10/covid-gr-daily-report-20211027.pdf" xr:uid="{8D69613E-00A0-42F7-8ECD-9A9BD89A3D04}"/>
    <hyperlink ref="A589" r:id="rId311" display="https://eody.gov.gr/wp-content/uploads/2021/10/covid-gr-daily-report-20211028.pdf" xr:uid="{DA7EF1FE-A825-4865-9CCF-EB58FF70AB0C}"/>
    <hyperlink ref="A590" r:id="rId312" display="https://eody.gov.gr/wp-content/uploads/2021/10/covid-gr-daily-report-20211029.pdf" xr:uid="{F066EDFE-C5FC-433F-84D1-68CF8D7E1083}"/>
    <hyperlink ref="A591" r:id="rId313" display="https://eody.gov.gr/wp-content/uploads/2021/10/covid-gr-daily-report-20211030.pdf" xr:uid="{6FB2268E-01EB-4B80-A48D-7AF2E4EE18E7}"/>
    <hyperlink ref="A592" r:id="rId314" display="https://eody.gov.gr/wp-content/uploads/2021/10/covid-gr-daily-report-20211031.pdf" xr:uid="{F9FABA51-65A9-446F-8228-0DE1CE57697C}"/>
    <hyperlink ref="A593" r:id="rId315" display="https://eody.gov.gr/wp-content/uploads/2021/11/covid-gr-daily-report-20211101.pdf" xr:uid="{6A42BEEF-D3AA-48AC-8A55-CD2A633E6362}"/>
    <hyperlink ref="A594" r:id="rId316" display="https://eody.gov.gr/wp-content/uploads/2021/11/covid-gr-daily-report-20211102.pdf" xr:uid="{F7C34E7A-F3B5-4B5E-8BA6-4425CB83B717}"/>
    <hyperlink ref="A595" r:id="rId317" display="https://eody.gov.gr/wp-content/uploads/2021/11/covid-gr-daily-report-20211103.pdf" xr:uid="{6AAE8342-5D28-4E23-9ACD-120EAFFEBECE}"/>
    <hyperlink ref="A596" r:id="rId318" display="https://eody.gov.gr/wp-content/uploads/2021/11/covid-gr-daily-report-20211104.pdf" xr:uid="{91C77783-3F5C-4B15-B6BC-8B4E94E04875}"/>
    <hyperlink ref="A597" r:id="rId319" display="https://eody.gov.gr/wp-content/uploads/2021/11/covid-gr-daily-report-20211105.pdf" xr:uid="{CC51DCB0-E590-4647-A76E-E4D8C940B9EB}"/>
    <hyperlink ref="A598" r:id="rId320" display="https://eody.gov.gr/wp-content/uploads/2021/11/covid-gr-daily-report-20211106.pdf" xr:uid="{A4CC7F89-34B6-49BD-AC98-D7F3C354FDAD}"/>
    <hyperlink ref="A599" r:id="rId321" display="https://eody.gov.gr/wp-content/uploads/2021/11/covid-gr-daily-report-20211107.pdf" xr:uid="{CB54ECF0-4600-4C4C-8ABE-183C10E6A8F5}"/>
    <hyperlink ref="A600" r:id="rId322" display="https://eody.gov.gr/wp-content/uploads/2021/11/covid-gr-daily-report-20211108.pdf" xr:uid="{17E08D55-8F50-4470-9590-529B7E7A7EE7}"/>
  </hyperlinks>
  <pageMargins left="0.7" right="0.7" top="0.75" bottom="0.75" header="0.3" footer="0.3"/>
  <pageSetup paperSize="9" orientation="portrait" horizontalDpi="90" verticalDpi="90" r:id="rId3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9BE9-D155-44AF-A31A-EFFA9C82967B}">
  <dimension ref="A1:BA598"/>
  <sheetViews>
    <sheetView workbookViewId="0">
      <pane xSplit="1" ySplit="1" topLeftCell="AS591" activePane="bottomRight" state="frozen"/>
      <selection pane="topRight" activeCell="B1" sqref="B1"/>
      <selection pane="bottomLeft" activeCell="A2" sqref="A2"/>
      <selection pane="bottomRight" activeCell="A598" sqref="A598:XFD598"/>
    </sheetView>
  </sheetViews>
  <sheetFormatPr defaultColWidth="20" defaultRowHeight="12" x14ac:dyDescent="0.3"/>
  <cols>
    <col min="1" max="1" width="9.26953125" style="20" bestFit="1" customWidth="1"/>
    <col min="2" max="2" width="11.1796875" style="8" bestFit="1" customWidth="1"/>
    <col min="3" max="3" width="13.26953125" style="11" bestFit="1" customWidth="1"/>
    <col min="4" max="4" width="14.1796875" style="11" bestFit="1" customWidth="1"/>
    <col min="5" max="5" width="13.81640625" style="11" bestFit="1" customWidth="1"/>
    <col min="6" max="6" width="14.1796875" style="11" bestFit="1" customWidth="1"/>
    <col min="7" max="7" width="15" style="11" bestFit="1" customWidth="1"/>
    <col min="8" max="8" width="14.54296875" style="11" bestFit="1" customWidth="1"/>
    <col min="9" max="9" width="14.1796875" style="11" bestFit="1" customWidth="1"/>
    <col min="10" max="10" width="15" style="11" bestFit="1" customWidth="1"/>
    <col min="11" max="11" width="14.54296875" style="11" bestFit="1" customWidth="1"/>
    <col min="12" max="12" width="11.54296875" style="11" bestFit="1" customWidth="1"/>
    <col min="13" max="13" width="12.54296875" style="11" bestFit="1" customWidth="1"/>
    <col min="14" max="14" width="12.1796875" style="11" bestFit="1" customWidth="1"/>
    <col min="15" max="15" width="15.54296875" style="11" bestFit="1" customWidth="1"/>
    <col min="16" max="16" width="16.453125" style="11" bestFit="1" customWidth="1"/>
    <col min="17" max="17" width="16.1796875" style="11" bestFit="1" customWidth="1"/>
    <col min="18" max="18" width="16.453125" style="11" bestFit="1" customWidth="1"/>
    <col min="19" max="19" width="17.26953125" style="11" bestFit="1" customWidth="1"/>
    <col min="20" max="20" width="16.81640625" style="11" bestFit="1" customWidth="1"/>
    <col min="21" max="21" width="16.453125" style="11" bestFit="1" customWidth="1"/>
    <col min="22" max="22" width="17.26953125" style="11" bestFit="1" customWidth="1"/>
    <col min="23" max="23" width="16.81640625" style="11" bestFit="1" customWidth="1"/>
    <col min="24" max="24" width="13.81640625" style="11" bestFit="1" customWidth="1"/>
    <col min="25" max="25" width="14.81640625" style="11" bestFit="1" customWidth="1"/>
    <col min="26" max="26" width="14.453125" style="11" bestFit="1" customWidth="1"/>
    <col min="27" max="27" width="15.54296875" style="11" bestFit="1" customWidth="1"/>
    <col min="28" max="28" width="16.453125" style="11" bestFit="1" customWidth="1"/>
    <col min="29" max="29" width="16.1796875" style="11" bestFit="1" customWidth="1"/>
    <col min="30" max="30" width="16.453125" style="11" bestFit="1" customWidth="1"/>
    <col min="31" max="31" width="17.26953125" style="11" bestFit="1" customWidth="1"/>
    <col min="32" max="32" width="16.81640625" style="11" bestFit="1" customWidth="1"/>
    <col min="33" max="33" width="16.453125" style="11" bestFit="1" customWidth="1"/>
    <col min="34" max="34" width="17.26953125" style="11" bestFit="1" customWidth="1"/>
    <col min="35" max="35" width="16.81640625" style="11" bestFit="1" customWidth="1"/>
    <col min="36" max="36" width="13.81640625" style="11" bestFit="1" customWidth="1"/>
    <col min="37" max="37" width="14.81640625" style="11" bestFit="1" customWidth="1"/>
    <col min="38" max="38" width="14.453125" style="11" bestFit="1" customWidth="1"/>
    <col min="39" max="39" width="14" style="11" bestFit="1" customWidth="1"/>
    <col min="40" max="40" width="13.1796875" style="11" bestFit="1" customWidth="1"/>
    <col min="41" max="41" width="12" style="11" bestFit="1" customWidth="1"/>
    <col min="42" max="42" width="13.1796875" style="11" bestFit="1" customWidth="1"/>
    <col min="43" max="43" width="17.54296875" style="11" bestFit="1" customWidth="1"/>
    <col min="44" max="44" width="18.81640625" style="11" bestFit="1" customWidth="1"/>
    <col min="45" max="45" width="11.7265625" style="7" bestFit="1" customWidth="1"/>
    <col min="46" max="46" width="9.1796875" style="7" bestFit="1" customWidth="1"/>
    <col min="47" max="47" width="11.81640625" style="7" bestFit="1" customWidth="1"/>
    <col min="48" max="48" width="14" style="7" bestFit="1" customWidth="1"/>
    <col min="49" max="49" width="11.81640625" style="7" bestFit="1" customWidth="1"/>
    <col min="50" max="50" width="17.7265625" style="7" bestFit="1" customWidth="1"/>
    <col min="51" max="51" width="19.453125" style="7" bestFit="1" customWidth="1"/>
    <col min="52" max="52" width="20.1796875" style="11" bestFit="1" customWidth="1"/>
    <col min="53" max="53" width="19.453125" style="7" bestFit="1" customWidth="1"/>
    <col min="54" max="16384" width="20" style="7"/>
  </cols>
  <sheetData>
    <row r="1" spans="1:53" x14ac:dyDescent="0.3">
      <c r="A1" s="19" t="s">
        <v>93</v>
      </c>
      <c r="B1" s="2" t="s">
        <v>49</v>
      </c>
      <c r="C1" s="3" t="s">
        <v>50</v>
      </c>
      <c r="D1" s="4" t="s">
        <v>51</v>
      </c>
      <c r="E1" s="5" t="s">
        <v>52</v>
      </c>
      <c r="F1" s="4" t="s">
        <v>56</v>
      </c>
      <c r="G1" s="4" t="s">
        <v>53</v>
      </c>
      <c r="H1" s="5" t="s">
        <v>54</v>
      </c>
      <c r="I1" s="3" t="s">
        <v>55</v>
      </c>
      <c r="J1" s="4" t="s">
        <v>57</v>
      </c>
      <c r="K1" s="5" t="s">
        <v>58</v>
      </c>
      <c r="L1" s="3" t="s">
        <v>59</v>
      </c>
      <c r="M1" s="4" t="s">
        <v>60</v>
      </c>
      <c r="N1" s="5" t="s">
        <v>61</v>
      </c>
      <c r="O1" s="3" t="s">
        <v>62</v>
      </c>
      <c r="P1" s="4" t="s">
        <v>63</v>
      </c>
      <c r="Q1" s="5" t="s">
        <v>64</v>
      </c>
      <c r="R1" s="4" t="s">
        <v>65</v>
      </c>
      <c r="S1" s="4" t="s">
        <v>66</v>
      </c>
      <c r="T1" s="5" t="s">
        <v>67</v>
      </c>
      <c r="U1" s="3" t="s">
        <v>68</v>
      </c>
      <c r="V1" s="4" t="s">
        <v>69</v>
      </c>
      <c r="W1" s="5" t="s">
        <v>70</v>
      </c>
      <c r="X1" s="3" t="s">
        <v>71</v>
      </c>
      <c r="Y1" s="4" t="s">
        <v>72</v>
      </c>
      <c r="Z1" s="5" t="s">
        <v>73</v>
      </c>
      <c r="AA1" s="3" t="s">
        <v>74</v>
      </c>
      <c r="AB1" s="4" t="s">
        <v>75</v>
      </c>
      <c r="AC1" s="5" t="s">
        <v>76</v>
      </c>
      <c r="AD1" s="4" t="s">
        <v>77</v>
      </c>
      <c r="AE1" s="4" t="s">
        <v>78</v>
      </c>
      <c r="AF1" s="5" t="s">
        <v>79</v>
      </c>
      <c r="AG1" s="3" t="s">
        <v>80</v>
      </c>
      <c r="AH1" s="4" t="s">
        <v>81</v>
      </c>
      <c r="AI1" s="5" t="s">
        <v>82</v>
      </c>
      <c r="AJ1" s="3" t="s">
        <v>83</v>
      </c>
      <c r="AK1" s="4" t="s">
        <v>84</v>
      </c>
      <c r="AL1" s="5" t="s">
        <v>85</v>
      </c>
      <c r="AM1" s="4" t="s">
        <v>90</v>
      </c>
      <c r="AN1" s="4" t="s">
        <v>91</v>
      </c>
      <c r="AO1" s="4" t="s">
        <v>94</v>
      </c>
      <c r="AP1" s="4" t="s">
        <v>86</v>
      </c>
      <c r="AQ1" s="4" t="s">
        <v>87</v>
      </c>
      <c r="AR1" s="4" t="s">
        <v>88</v>
      </c>
      <c r="AS1" s="4" t="s">
        <v>89</v>
      </c>
      <c r="AT1" s="6" t="s">
        <v>48</v>
      </c>
      <c r="AU1" s="4" t="s">
        <v>92</v>
      </c>
      <c r="AV1" s="4" t="s">
        <v>97</v>
      </c>
      <c r="AW1" s="4" t="s">
        <v>98</v>
      </c>
      <c r="AX1" s="4" t="s">
        <v>100</v>
      </c>
      <c r="AY1" s="4" t="s">
        <v>101</v>
      </c>
      <c r="AZ1" s="4" t="s">
        <v>104</v>
      </c>
      <c r="BA1" s="4" t="s">
        <v>121</v>
      </c>
    </row>
    <row r="2" spans="1:53" x14ac:dyDescent="0.3">
      <c r="A2" s="20">
        <f>Data!A2</f>
        <v>43910</v>
      </c>
      <c r="B2" s="8">
        <f>A2</f>
        <v>43910</v>
      </c>
      <c r="C2" s="9"/>
      <c r="D2" s="9"/>
      <c r="E2" s="10"/>
      <c r="AN2" s="11">
        <f>Data!B2</f>
        <v>31</v>
      </c>
      <c r="AT2" s="7" t="str">
        <f t="shared" ref="AT2:AT3" si="0">_xlfn.CONCAT(YEAR(A2),"-W",_xlfn.ISOWEEKNUM(A2))</f>
        <v>2020-W12</v>
      </c>
      <c r="AU2" s="7">
        <f t="shared" ref="AU2:AU3" si="1">WEEKDAY(A2,2)</f>
        <v>5</v>
      </c>
      <c r="AV2" s="12">
        <f>Data!G2</f>
        <v>0</v>
      </c>
      <c r="AW2" s="12">
        <f>Data!AU2+Data!C2</f>
        <v>0</v>
      </c>
    </row>
    <row r="3" spans="1:53" x14ac:dyDescent="0.3">
      <c r="A3" s="20">
        <f>Data!A3</f>
        <v>43911</v>
      </c>
      <c r="B3" s="8">
        <f t="shared" ref="B3:B66" si="2">A3</f>
        <v>43911</v>
      </c>
      <c r="C3" s="9">
        <f>Data!I3-Data!I2</f>
        <v>2</v>
      </c>
      <c r="D3" s="9">
        <f>Data!J3-Data!J2</f>
        <v>0</v>
      </c>
      <c r="E3" s="10">
        <f>Data!K3-Data!K2</f>
        <v>0</v>
      </c>
      <c r="F3" s="11">
        <f>Data!L3-Data!L2</f>
        <v>8</v>
      </c>
      <c r="G3" s="11">
        <f>Data!M3-Data!M2</f>
        <v>0</v>
      </c>
      <c r="H3" s="11">
        <f>Data!N3-Data!N2</f>
        <v>0</v>
      </c>
      <c r="I3" s="11">
        <f>Data!O3-Data!O2</f>
        <v>-8</v>
      </c>
      <c r="J3" s="11">
        <f>Data!P3-Data!P2</f>
        <v>0</v>
      </c>
      <c r="K3" s="11">
        <f>Data!Q3-Data!Q2</f>
        <v>0</v>
      </c>
      <c r="L3" s="11">
        <f>Data!R3-Data!R2</f>
        <v>8</v>
      </c>
      <c r="M3" s="11">
        <f>Data!S3-Data!S2</f>
        <v>0</v>
      </c>
      <c r="N3" s="11">
        <f>Data!T3-Data!T2</f>
        <v>0</v>
      </c>
      <c r="O3" s="11">
        <f>Data!U3-Data!U2</f>
        <v>0</v>
      </c>
      <c r="P3" s="11">
        <f>Data!V3-Data!V2</f>
        <v>0</v>
      </c>
      <c r="Q3" s="11">
        <f>Data!W3-Data!W2</f>
        <v>0</v>
      </c>
      <c r="R3" s="11">
        <f>Data!X3-Data!X2</f>
        <v>0</v>
      </c>
      <c r="S3" s="11">
        <f>Data!Y3-Data!Y2</f>
        <v>0</v>
      </c>
      <c r="T3" s="11">
        <f>Data!Z3-Data!Z2</f>
        <v>0</v>
      </c>
      <c r="U3" s="11">
        <f>Data!AA3-Data!AA2</f>
        <v>0</v>
      </c>
      <c r="V3" s="11">
        <f>Data!AB3-Data!AB2</f>
        <v>0</v>
      </c>
      <c r="W3" s="11">
        <f>Data!AC3-Data!AC2</f>
        <v>0</v>
      </c>
      <c r="X3" s="11">
        <f>Data!AD3-Data!AD2</f>
        <v>0</v>
      </c>
      <c r="Y3" s="11">
        <f>Data!AE3-Data!AE2</f>
        <v>0</v>
      </c>
      <c r="Z3" s="11">
        <f>Data!AF3-Data!AF2</f>
        <v>0</v>
      </c>
      <c r="AA3" s="11">
        <f>Data!AG3-Data!AG2</f>
        <v>0</v>
      </c>
      <c r="AB3" s="11">
        <f>Data!AH3-Data!AH2</f>
        <v>0</v>
      </c>
      <c r="AC3" s="11">
        <f>Data!AI3-Data!AI2</f>
        <v>0</v>
      </c>
      <c r="AD3" s="11">
        <f>Data!AJ3-Data!AJ2</f>
        <v>0</v>
      </c>
      <c r="AE3" s="11">
        <f>Data!AK3-Data!AK2</f>
        <v>0</v>
      </c>
      <c r="AF3" s="11">
        <f>Data!AL3-Data!AL2</f>
        <v>0</v>
      </c>
      <c r="AG3" s="11">
        <f>Data!AM3-Data!AM2</f>
        <v>0</v>
      </c>
      <c r="AH3" s="11">
        <f>Data!AN3-Data!AN2</f>
        <v>0</v>
      </c>
      <c r="AI3" s="11">
        <f>Data!AO3-Data!AO2</f>
        <v>0</v>
      </c>
      <c r="AJ3" s="11">
        <f>Data!AP3-Data!AP2</f>
        <v>0</v>
      </c>
      <c r="AK3" s="11">
        <f>Data!AQ3-Data!AQ2</f>
        <v>0</v>
      </c>
      <c r="AL3" s="11">
        <f>Data!AR3-Data!AR2</f>
        <v>0</v>
      </c>
      <c r="AM3" s="11">
        <f>Data!E3</f>
        <v>4</v>
      </c>
      <c r="AN3" s="11">
        <f>Data!B3</f>
        <v>35</v>
      </c>
      <c r="AO3" s="11">
        <f>Data!AS3-Data!AS2</f>
        <v>800</v>
      </c>
      <c r="AP3" s="11">
        <f>Data!AT3-Data!AT2</f>
        <v>0</v>
      </c>
      <c r="AQ3" s="11">
        <f>Data!AV3-Data!AV2</f>
        <v>0</v>
      </c>
      <c r="AR3" s="11">
        <f>Data!AW3-Data!AW2</f>
        <v>0</v>
      </c>
      <c r="AT3" s="7" t="str">
        <f t="shared" si="0"/>
        <v>2020-W12</v>
      </c>
      <c r="AU3" s="7">
        <f t="shared" si="1"/>
        <v>6</v>
      </c>
      <c r="AV3" s="12">
        <f>Data!G3</f>
        <v>18</v>
      </c>
      <c r="AW3" s="12">
        <f>Data!AU3+Data!C3</f>
        <v>0</v>
      </c>
    </row>
    <row r="4" spans="1:53" x14ac:dyDescent="0.3">
      <c r="A4" s="20">
        <f>Data!A4</f>
        <v>43912</v>
      </c>
      <c r="B4" s="8">
        <f t="shared" si="2"/>
        <v>43912</v>
      </c>
      <c r="C4" s="9">
        <f>Data!I4-Data!I3</f>
        <v>3</v>
      </c>
      <c r="D4" s="9">
        <f>Data!J4-Data!J3</f>
        <v>0</v>
      </c>
      <c r="E4" s="10">
        <f>Data!K4-Data!K3</f>
        <v>0</v>
      </c>
      <c r="F4" s="11">
        <f>Data!L4-Data!L3</f>
        <v>38</v>
      </c>
      <c r="G4" s="11">
        <f>Data!M4-Data!M3</f>
        <v>0</v>
      </c>
      <c r="H4" s="11">
        <f>Data!N4-Data!N3</f>
        <v>0</v>
      </c>
      <c r="I4" s="11">
        <f>Data!O4-Data!O3</f>
        <v>46</v>
      </c>
      <c r="J4" s="11">
        <f>Data!P4-Data!P3</f>
        <v>0</v>
      </c>
      <c r="K4" s="11">
        <f>Data!Q4-Data!Q3</f>
        <v>0</v>
      </c>
      <c r="L4" s="11">
        <f>Data!R4-Data!R3</f>
        <v>20</v>
      </c>
      <c r="M4" s="11">
        <f>Data!S4-Data!S3</f>
        <v>0</v>
      </c>
      <c r="N4" s="11">
        <f>Data!T4-Data!T3</f>
        <v>0</v>
      </c>
      <c r="O4" s="11">
        <f>Data!U4-Data!U3</f>
        <v>0</v>
      </c>
      <c r="P4" s="11">
        <f>Data!V4-Data!V3</f>
        <v>0</v>
      </c>
      <c r="Q4" s="11">
        <f>Data!W4-Data!W3</f>
        <v>0</v>
      </c>
      <c r="R4" s="11">
        <f>Data!X4-Data!X3</f>
        <v>0</v>
      </c>
      <c r="S4" s="11">
        <f>Data!Y4-Data!Y3</f>
        <v>0</v>
      </c>
      <c r="T4" s="11">
        <f>Data!Z4-Data!Z3</f>
        <v>0</v>
      </c>
      <c r="U4" s="11">
        <f>Data!AA4-Data!AA3</f>
        <v>0</v>
      </c>
      <c r="V4" s="11">
        <f>Data!AB4-Data!AB3</f>
        <v>0</v>
      </c>
      <c r="W4" s="11">
        <f>Data!AC4-Data!AC3</f>
        <v>0</v>
      </c>
      <c r="X4" s="11">
        <f>Data!AD4-Data!AD3</f>
        <v>0</v>
      </c>
      <c r="Y4" s="11">
        <f>Data!AE4-Data!AE3</f>
        <v>0</v>
      </c>
      <c r="Z4" s="11">
        <f>Data!AF4-Data!AF3</f>
        <v>0</v>
      </c>
      <c r="AA4" s="11">
        <f>Data!AG4-Data!AG3</f>
        <v>0</v>
      </c>
      <c r="AB4" s="11">
        <f>Data!AH4-Data!AH3</f>
        <v>0</v>
      </c>
      <c r="AC4" s="11">
        <f>Data!AI4-Data!AI3</f>
        <v>0</v>
      </c>
      <c r="AD4" s="11">
        <f>Data!AJ4-Data!AJ3</f>
        <v>0</v>
      </c>
      <c r="AE4" s="11">
        <f>Data!AK4-Data!AK3</f>
        <v>0</v>
      </c>
      <c r="AF4" s="11">
        <f>Data!AL4-Data!AL3</f>
        <v>0</v>
      </c>
      <c r="AG4" s="11">
        <f>Data!AM4-Data!AM3</f>
        <v>0</v>
      </c>
      <c r="AH4" s="11">
        <f>Data!AN4-Data!AN3</f>
        <v>0</v>
      </c>
      <c r="AI4" s="11">
        <f>Data!AO4-Data!AO3</f>
        <v>0</v>
      </c>
      <c r="AJ4" s="11">
        <f>Data!AP4-Data!AP3</f>
        <v>0</v>
      </c>
      <c r="AK4" s="11">
        <f>Data!AQ4-Data!AQ3</f>
        <v>0</v>
      </c>
      <c r="AL4" s="11">
        <f>Data!AR4-Data!AR3</f>
        <v>0</v>
      </c>
      <c r="AM4" s="11">
        <f>Data!E4</f>
        <v>2</v>
      </c>
      <c r="AN4" s="11">
        <f>Data!B4</f>
        <v>94</v>
      </c>
      <c r="AO4" s="11">
        <f>Data!AS4-Data!AS3</f>
        <v>500</v>
      </c>
      <c r="AP4" s="11">
        <f>Data!AT4-Data!AT3</f>
        <v>0</v>
      </c>
      <c r="AQ4" s="11">
        <f>Data!AV4-Data!AV3</f>
        <v>0</v>
      </c>
      <c r="AR4" s="11">
        <f>Data!AW4-Data!AW3</f>
        <v>0</v>
      </c>
      <c r="AS4" s="7">
        <v>42</v>
      </c>
      <c r="AT4" s="7" t="str">
        <f t="shared" ref="AT4:AT67" si="3">_xlfn.CONCAT(YEAR(A4),"-W",_xlfn.ISOWEEKNUM(A4))</f>
        <v>2020-W12</v>
      </c>
      <c r="AU4" s="7">
        <f t="shared" ref="AU4:AU67" si="4">WEEKDAY(A4,2)</f>
        <v>7</v>
      </c>
      <c r="AV4" s="12">
        <f>Data!G4</f>
        <v>34</v>
      </c>
      <c r="AW4" s="12">
        <f>Data!AU4+Data!C4</f>
        <v>0</v>
      </c>
      <c r="AZ4" s="11">
        <v>175.00000000000009</v>
      </c>
      <c r="BA4" s="112">
        <f>AS4/AZ4</f>
        <v>0.23999999999999988</v>
      </c>
    </row>
    <row r="5" spans="1:53" x14ac:dyDescent="0.3">
      <c r="A5" s="21">
        <f>Data!A5</f>
        <v>43913</v>
      </c>
      <c r="B5" s="13">
        <f t="shared" si="2"/>
        <v>43913</v>
      </c>
      <c r="C5" s="14">
        <f>Data!I5-Data!I4</f>
        <v>2</v>
      </c>
      <c r="D5" s="14">
        <f>Data!J5-Data!J4</f>
        <v>0</v>
      </c>
      <c r="E5" s="15">
        <f>Data!K5-Data!K4</f>
        <v>0</v>
      </c>
      <c r="F5" s="16">
        <f>Data!L5-Data!L4</f>
        <v>18</v>
      </c>
      <c r="G5" s="16">
        <f>Data!M5-Data!M4</f>
        <v>0</v>
      </c>
      <c r="H5" s="16">
        <f>Data!N5-Data!N4</f>
        <v>0</v>
      </c>
      <c r="I5" s="16">
        <f>Data!O5-Data!O4</f>
        <v>30</v>
      </c>
      <c r="J5" s="16">
        <f>Data!P5-Data!P4</f>
        <v>0</v>
      </c>
      <c r="K5" s="16">
        <f>Data!Q5-Data!Q4</f>
        <v>0</v>
      </c>
      <c r="L5" s="16">
        <f>Data!R5-Data!R4</f>
        <v>17</v>
      </c>
      <c r="M5" s="16">
        <f>Data!S5-Data!S4</f>
        <v>0</v>
      </c>
      <c r="N5" s="16">
        <f>Data!T5-Data!T4</f>
        <v>0</v>
      </c>
      <c r="O5" s="16">
        <f>Data!U5-Data!U4</f>
        <v>0</v>
      </c>
      <c r="P5" s="16">
        <f>Data!V5-Data!V4</f>
        <v>0</v>
      </c>
      <c r="Q5" s="16">
        <f>Data!W5-Data!W4</f>
        <v>0</v>
      </c>
      <c r="R5" s="16">
        <f>Data!X5-Data!X4</f>
        <v>0</v>
      </c>
      <c r="S5" s="16">
        <f>Data!Y5-Data!Y4</f>
        <v>0</v>
      </c>
      <c r="T5" s="16">
        <f>Data!Z5-Data!Z4</f>
        <v>0</v>
      </c>
      <c r="U5" s="16">
        <f>Data!AA5-Data!AA4</f>
        <v>0</v>
      </c>
      <c r="V5" s="16">
        <f>Data!AB5-Data!AB4</f>
        <v>0</v>
      </c>
      <c r="W5" s="16">
        <f>Data!AC5-Data!AC4</f>
        <v>0</v>
      </c>
      <c r="X5" s="16">
        <f>Data!AD5-Data!AD4</f>
        <v>0</v>
      </c>
      <c r="Y5" s="16">
        <f>Data!AE5-Data!AE4</f>
        <v>0</v>
      </c>
      <c r="Z5" s="16">
        <f>Data!AF5-Data!AF4</f>
        <v>0</v>
      </c>
      <c r="AA5" s="16">
        <f>Data!AG5-Data!AG4</f>
        <v>0</v>
      </c>
      <c r="AB5" s="16">
        <f>Data!AH5-Data!AH4</f>
        <v>0</v>
      </c>
      <c r="AC5" s="16">
        <f>Data!AI5-Data!AI4</f>
        <v>0</v>
      </c>
      <c r="AD5" s="16">
        <f>Data!AJ5-Data!AJ4</f>
        <v>0</v>
      </c>
      <c r="AE5" s="16">
        <f>Data!AK5-Data!AK4</f>
        <v>0</v>
      </c>
      <c r="AF5" s="16">
        <f>Data!AL5-Data!AL4</f>
        <v>0</v>
      </c>
      <c r="AG5" s="16">
        <f>Data!AM5-Data!AM4</f>
        <v>0</v>
      </c>
      <c r="AH5" s="16">
        <f>Data!AN5-Data!AN4</f>
        <v>0</v>
      </c>
      <c r="AI5" s="16">
        <f>Data!AO5-Data!AO4</f>
        <v>0</v>
      </c>
      <c r="AJ5" s="16">
        <f>Data!AP5-Data!AP4</f>
        <v>0</v>
      </c>
      <c r="AK5" s="16">
        <f>Data!AQ5-Data!AQ4</f>
        <v>0</v>
      </c>
      <c r="AL5" s="16">
        <f>Data!AR5-Data!AR4</f>
        <v>0</v>
      </c>
      <c r="AM5" s="16">
        <f>Data!E5</f>
        <v>2</v>
      </c>
      <c r="AN5" s="16">
        <f>Data!B5</f>
        <v>71</v>
      </c>
      <c r="AO5" s="16">
        <f>Data!AS5-Data!AS4</f>
        <v>500</v>
      </c>
      <c r="AP5" s="16">
        <f>Data!AT5-Data!AT4</f>
        <v>0</v>
      </c>
      <c r="AQ5" s="16">
        <f>Data!AV5-Data!AV4</f>
        <v>0</v>
      </c>
      <c r="AR5" s="16">
        <f>Data!AW5-Data!AW4</f>
        <v>0</v>
      </c>
      <c r="AS5" s="17"/>
      <c r="AT5" s="17" t="str">
        <f t="shared" si="3"/>
        <v>2020-W13</v>
      </c>
      <c r="AU5" s="17">
        <f t="shared" si="4"/>
        <v>1</v>
      </c>
      <c r="AV5" s="18">
        <f>Data!G5</f>
        <v>35</v>
      </c>
      <c r="AW5" s="18">
        <f>Data!AU5+Data!C5</f>
        <v>0</v>
      </c>
      <c r="AX5" s="17"/>
      <c r="AY5" s="17"/>
      <c r="AZ5" s="16"/>
    </row>
    <row r="6" spans="1:53" x14ac:dyDescent="0.3">
      <c r="A6" s="20">
        <f>Data!A6</f>
        <v>43914</v>
      </c>
      <c r="B6" s="8">
        <f t="shared" si="2"/>
        <v>43914</v>
      </c>
      <c r="C6" s="9">
        <f>Data!I6-Data!I5</f>
        <v>1</v>
      </c>
      <c r="D6" s="9">
        <f>Data!J6-Data!J5</f>
        <v>0</v>
      </c>
      <c r="E6" s="10">
        <f>Data!K6-Data!K5</f>
        <v>0</v>
      </c>
      <c r="F6" s="11">
        <f>Data!L6-Data!L5</f>
        <v>13</v>
      </c>
      <c r="G6" s="11">
        <f>Data!M6-Data!M5</f>
        <v>0</v>
      </c>
      <c r="H6" s="11">
        <f>Data!N6-Data!N5</f>
        <v>0</v>
      </c>
      <c r="I6" s="11">
        <f>Data!O6-Data!O5</f>
        <v>13</v>
      </c>
      <c r="J6" s="11">
        <f>Data!P6-Data!P5</f>
        <v>0</v>
      </c>
      <c r="K6" s="11">
        <f>Data!Q6-Data!Q5</f>
        <v>0</v>
      </c>
      <c r="L6" s="11">
        <f>Data!R6-Data!R5</f>
        <v>6</v>
      </c>
      <c r="M6" s="11">
        <f>Data!S6-Data!S5</f>
        <v>0</v>
      </c>
      <c r="N6" s="11">
        <f>Data!T6-Data!T5</f>
        <v>0</v>
      </c>
      <c r="O6" s="11">
        <f>Data!U6-Data!U5</f>
        <v>0</v>
      </c>
      <c r="P6" s="11">
        <f>Data!V6-Data!V5</f>
        <v>0</v>
      </c>
      <c r="Q6" s="11">
        <f>Data!W6-Data!W5</f>
        <v>0</v>
      </c>
      <c r="R6" s="11">
        <f>Data!X6-Data!X5</f>
        <v>0</v>
      </c>
      <c r="S6" s="11">
        <f>Data!Y6-Data!Y5</f>
        <v>0</v>
      </c>
      <c r="T6" s="11">
        <f>Data!Z6-Data!Z5</f>
        <v>0</v>
      </c>
      <c r="U6" s="11">
        <f>Data!AA6-Data!AA5</f>
        <v>0</v>
      </c>
      <c r="V6" s="11">
        <f>Data!AB6-Data!AB5</f>
        <v>0</v>
      </c>
      <c r="W6" s="11">
        <f>Data!AC6-Data!AC5</f>
        <v>0</v>
      </c>
      <c r="X6" s="11">
        <f>Data!AD6-Data!AD5</f>
        <v>0</v>
      </c>
      <c r="Y6" s="11">
        <f>Data!AE6-Data!AE5</f>
        <v>0</v>
      </c>
      <c r="Z6" s="11">
        <f>Data!AF6-Data!AF5</f>
        <v>0</v>
      </c>
      <c r="AA6" s="11">
        <f>Data!AG6-Data!AG5</f>
        <v>0</v>
      </c>
      <c r="AB6" s="11">
        <f>Data!AH6-Data!AH5</f>
        <v>0</v>
      </c>
      <c r="AC6" s="11">
        <f>Data!AI6-Data!AI5</f>
        <v>0</v>
      </c>
      <c r="AD6" s="11">
        <f>Data!AJ6-Data!AJ5</f>
        <v>0</v>
      </c>
      <c r="AE6" s="11">
        <f>Data!AK6-Data!AK5</f>
        <v>0</v>
      </c>
      <c r="AF6" s="11">
        <f>Data!AL6-Data!AL5</f>
        <v>0</v>
      </c>
      <c r="AG6" s="11">
        <f>Data!AM6-Data!AM5</f>
        <v>0</v>
      </c>
      <c r="AH6" s="11">
        <f>Data!AN6-Data!AN5</f>
        <v>0</v>
      </c>
      <c r="AI6" s="11">
        <f>Data!AO6-Data!AO5</f>
        <v>0</v>
      </c>
      <c r="AJ6" s="11">
        <f>Data!AP6-Data!AP5</f>
        <v>0</v>
      </c>
      <c r="AK6" s="11">
        <f>Data!AQ6-Data!AQ5</f>
        <v>0</v>
      </c>
      <c r="AL6" s="11">
        <f>Data!AR6-Data!AR5</f>
        <v>0</v>
      </c>
      <c r="AM6" s="11">
        <f>Data!E6</f>
        <v>3</v>
      </c>
      <c r="AN6" s="11">
        <f>Data!B6</f>
        <v>48</v>
      </c>
      <c r="AO6" s="11">
        <f>Data!AS6-Data!AS5</f>
        <v>500</v>
      </c>
      <c r="AP6" s="11">
        <f>Data!AT6-Data!AT5</f>
        <v>0</v>
      </c>
      <c r="AQ6" s="11">
        <f>Data!AV6-Data!AV5</f>
        <v>0</v>
      </c>
      <c r="AR6" s="11">
        <f>Data!AW6-Data!AW5</f>
        <v>0</v>
      </c>
      <c r="AT6" s="7" t="str">
        <f t="shared" si="3"/>
        <v>2020-W13</v>
      </c>
      <c r="AU6" s="7">
        <f t="shared" si="4"/>
        <v>2</v>
      </c>
      <c r="AV6" s="12">
        <f>Data!G6</f>
        <v>45</v>
      </c>
      <c r="AW6" s="12">
        <f>Data!AU6+Data!C6</f>
        <v>0</v>
      </c>
    </row>
    <row r="7" spans="1:53" x14ac:dyDescent="0.3">
      <c r="A7" s="20">
        <f>Data!A7</f>
        <v>43915</v>
      </c>
      <c r="B7" s="8">
        <f t="shared" si="2"/>
        <v>43915</v>
      </c>
      <c r="C7" s="9">
        <f>Data!I7-Data!I6</f>
        <v>1</v>
      </c>
      <c r="D7" s="9">
        <f>Data!J7-Data!J6</f>
        <v>0</v>
      </c>
      <c r="E7" s="10">
        <f>Data!K7-Data!K6</f>
        <v>0</v>
      </c>
      <c r="F7" s="11">
        <f>Data!L7-Data!L6</f>
        <v>29</v>
      </c>
      <c r="G7" s="11">
        <f>Data!M7-Data!M6</f>
        <v>0</v>
      </c>
      <c r="H7" s="11">
        <f>Data!N7-Data!N6</f>
        <v>0</v>
      </c>
      <c r="I7" s="11">
        <f>Data!O7-Data!O6</f>
        <v>41</v>
      </c>
      <c r="J7" s="11">
        <f>Data!P7-Data!P6</f>
        <v>0</v>
      </c>
      <c r="K7" s="11">
        <f>Data!Q7-Data!Q6</f>
        <v>0</v>
      </c>
      <c r="L7" s="11">
        <f>Data!R7-Data!R6</f>
        <v>21</v>
      </c>
      <c r="M7" s="11">
        <f>Data!S7-Data!S6</f>
        <v>0</v>
      </c>
      <c r="N7" s="11">
        <f>Data!T7-Data!T6</f>
        <v>0</v>
      </c>
      <c r="O7" s="11">
        <f>Data!U7-Data!U6</f>
        <v>0</v>
      </c>
      <c r="P7" s="11">
        <f>Data!V7-Data!V6</f>
        <v>0</v>
      </c>
      <c r="Q7" s="11">
        <f>Data!W7-Data!W6</f>
        <v>0</v>
      </c>
      <c r="R7" s="11">
        <f>Data!X7-Data!X6</f>
        <v>0</v>
      </c>
      <c r="S7" s="11">
        <f>Data!Y7-Data!Y6</f>
        <v>0</v>
      </c>
      <c r="T7" s="11">
        <f>Data!Z7-Data!Z6</f>
        <v>0</v>
      </c>
      <c r="U7" s="11">
        <f>Data!AA7-Data!AA6</f>
        <v>0</v>
      </c>
      <c r="V7" s="11">
        <f>Data!AB7-Data!AB6</f>
        <v>0</v>
      </c>
      <c r="W7" s="11">
        <f>Data!AC7-Data!AC6</f>
        <v>0</v>
      </c>
      <c r="X7" s="11">
        <f>Data!AD7-Data!AD6</f>
        <v>0</v>
      </c>
      <c r="Y7" s="11">
        <f>Data!AE7-Data!AE6</f>
        <v>0</v>
      </c>
      <c r="Z7" s="11">
        <f>Data!AF7-Data!AF6</f>
        <v>0</v>
      </c>
      <c r="AA7" s="11">
        <f>Data!AG7-Data!AG6</f>
        <v>0</v>
      </c>
      <c r="AB7" s="11">
        <f>Data!AH7-Data!AH6</f>
        <v>0</v>
      </c>
      <c r="AC7" s="11">
        <f>Data!AI7-Data!AI6</f>
        <v>0</v>
      </c>
      <c r="AD7" s="11">
        <f>Data!AJ7-Data!AJ6</f>
        <v>0</v>
      </c>
      <c r="AE7" s="11">
        <f>Data!AK7-Data!AK6</f>
        <v>0</v>
      </c>
      <c r="AF7" s="11">
        <f>Data!AL7-Data!AL6</f>
        <v>0</v>
      </c>
      <c r="AG7" s="11">
        <f>Data!AM7-Data!AM6</f>
        <v>0</v>
      </c>
      <c r="AH7" s="11">
        <f>Data!AN7-Data!AN6</f>
        <v>0</v>
      </c>
      <c r="AI7" s="11">
        <f>Data!AO7-Data!AO6</f>
        <v>0</v>
      </c>
      <c r="AJ7" s="11">
        <f>Data!AP7-Data!AP6</f>
        <v>0</v>
      </c>
      <c r="AK7" s="11">
        <f>Data!AQ7-Data!AQ6</f>
        <v>0</v>
      </c>
      <c r="AL7" s="11">
        <f>Data!AR7-Data!AR6</f>
        <v>0</v>
      </c>
      <c r="AM7" s="11">
        <f>Data!E7</f>
        <v>2</v>
      </c>
      <c r="AN7" s="11">
        <f>Data!B7</f>
        <v>92</v>
      </c>
      <c r="AO7" s="11">
        <f>Data!AS7-Data!AS6</f>
        <v>500</v>
      </c>
      <c r="AP7" s="11">
        <f>Data!AT7-Data!AT6</f>
        <v>0</v>
      </c>
      <c r="AQ7" s="11">
        <f>Data!AV7-Data!AV6</f>
        <v>0</v>
      </c>
      <c r="AR7" s="11">
        <f>Data!AW7-Data!AW6</f>
        <v>0</v>
      </c>
      <c r="AT7" s="7" t="str">
        <f t="shared" si="3"/>
        <v>2020-W13</v>
      </c>
      <c r="AU7" s="7">
        <f t="shared" si="4"/>
        <v>3</v>
      </c>
      <c r="AV7" s="12">
        <f>Data!G7</f>
        <v>53</v>
      </c>
      <c r="AW7" s="12">
        <f>Data!AU7+Data!C7</f>
        <v>0</v>
      </c>
    </row>
    <row r="8" spans="1:53" x14ac:dyDescent="0.3">
      <c r="A8" s="20">
        <f>Data!A8</f>
        <v>43916</v>
      </c>
      <c r="B8" s="8">
        <f t="shared" si="2"/>
        <v>43916</v>
      </c>
      <c r="C8" s="9">
        <f>Data!I8-Data!I7</f>
        <v>0</v>
      </c>
      <c r="D8" s="9">
        <f>Data!J8-Data!J7</f>
        <v>0</v>
      </c>
      <c r="E8" s="10">
        <f>Data!K8-Data!K7</f>
        <v>0</v>
      </c>
      <c r="F8" s="11">
        <f>Data!L8-Data!L7</f>
        <v>0</v>
      </c>
      <c r="G8" s="11">
        <f>Data!M8-Data!M7</f>
        <v>0</v>
      </c>
      <c r="H8" s="11">
        <f>Data!N8-Data!N7</f>
        <v>0</v>
      </c>
      <c r="I8" s="11">
        <f>Data!O8-Data!O7</f>
        <v>0</v>
      </c>
      <c r="J8" s="11">
        <f>Data!P8-Data!P7</f>
        <v>0</v>
      </c>
      <c r="K8" s="11">
        <f>Data!Q8-Data!Q7</f>
        <v>0</v>
      </c>
      <c r="L8" s="11">
        <f>Data!R8-Data!R7</f>
        <v>0</v>
      </c>
      <c r="M8" s="11">
        <f>Data!S8-Data!S7</f>
        <v>0</v>
      </c>
      <c r="N8" s="11">
        <f>Data!T8-Data!T7</f>
        <v>0</v>
      </c>
      <c r="O8" s="11">
        <f>Data!U8-Data!U7</f>
        <v>0</v>
      </c>
      <c r="P8" s="11">
        <f>Data!V8-Data!V7</f>
        <v>0</v>
      </c>
      <c r="Q8" s="11">
        <f>Data!W8-Data!W7</f>
        <v>0</v>
      </c>
      <c r="R8" s="11">
        <f>Data!X8-Data!X7</f>
        <v>0</v>
      </c>
      <c r="S8" s="11">
        <f>Data!Y8-Data!Y7</f>
        <v>0</v>
      </c>
      <c r="T8" s="11">
        <f>Data!Z8-Data!Z7</f>
        <v>0</v>
      </c>
      <c r="U8" s="11">
        <f>Data!AA8-Data!AA7</f>
        <v>0</v>
      </c>
      <c r="V8" s="11">
        <f>Data!AB8-Data!AB7</f>
        <v>0</v>
      </c>
      <c r="W8" s="11">
        <f>Data!AC8-Data!AC7</f>
        <v>0</v>
      </c>
      <c r="X8" s="11">
        <f>Data!AD8-Data!AD7</f>
        <v>0</v>
      </c>
      <c r="Y8" s="11">
        <f>Data!AE8-Data!AE7</f>
        <v>0</v>
      </c>
      <c r="Z8" s="11">
        <f>Data!AF8-Data!AF7</f>
        <v>0</v>
      </c>
      <c r="AA8" s="11">
        <f>Data!AG8-Data!AG7</f>
        <v>0</v>
      </c>
      <c r="AB8" s="11">
        <f>Data!AH8-Data!AH7</f>
        <v>0</v>
      </c>
      <c r="AC8" s="11">
        <f>Data!AI8-Data!AI7</f>
        <v>0</v>
      </c>
      <c r="AD8" s="11">
        <f>Data!AJ8-Data!AJ7</f>
        <v>0</v>
      </c>
      <c r="AE8" s="11">
        <f>Data!AK8-Data!AK7</f>
        <v>0</v>
      </c>
      <c r="AF8" s="11">
        <f>Data!AL8-Data!AL7</f>
        <v>0</v>
      </c>
      <c r="AG8" s="11">
        <f>Data!AM8-Data!AM7</f>
        <v>0</v>
      </c>
      <c r="AH8" s="11">
        <f>Data!AN8-Data!AN7</f>
        <v>0</v>
      </c>
      <c r="AI8" s="11">
        <f>Data!AO8-Data!AO7</f>
        <v>0</v>
      </c>
      <c r="AJ8" s="11">
        <f>Data!AP8-Data!AP7</f>
        <v>0</v>
      </c>
      <c r="AK8" s="11">
        <f>Data!AQ8-Data!AQ7</f>
        <v>0</v>
      </c>
      <c r="AL8" s="11">
        <f>Data!AR8-Data!AR7</f>
        <v>0</v>
      </c>
      <c r="AM8" s="11">
        <f>Data!E8</f>
        <v>5</v>
      </c>
      <c r="AN8" s="11">
        <f>Data!B8</f>
        <v>57</v>
      </c>
      <c r="AO8" s="11">
        <f>Data!AS8-Data!AS7</f>
        <v>1000</v>
      </c>
      <c r="AP8" s="11">
        <f>Data!AT8-Data!AT7</f>
        <v>0</v>
      </c>
      <c r="AQ8" s="11">
        <f>Data!AV8-Data!AV7</f>
        <v>0</v>
      </c>
      <c r="AR8" s="11">
        <f>Data!AW8-Data!AW7</f>
        <v>0</v>
      </c>
      <c r="AT8" s="7" t="str">
        <f t="shared" si="3"/>
        <v>2020-W13</v>
      </c>
      <c r="AU8" s="7">
        <f t="shared" si="4"/>
        <v>4</v>
      </c>
      <c r="AV8" s="12">
        <f>Data!G8</f>
        <v>54</v>
      </c>
      <c r="AW8" s="12">
        <f>Data!AU8+Data!C8</f>
        <v>0</v>
      </c>
    </row>
    <row r="9" spans="1:53" x14ac:dyDescent="0.3">
      <c r="A9" s="20">
        <f>Data!A9</f>
        <v>43917</v>
      </c>
      <c r="B9" s="8">
        <f t="shared" si="2"/>
        <v>43917</v>
      </c>
      <c r="C9" s="9">
        <f>Data!I9-Data!I8</f>
        <v>0</v>
      </c>
      <c r="D9" s="9">
        <f>Data!J9-Data!J8</f>
        <v>0</v>
      </c>
      <c r="E9" s="10">
        <f>Data!K9-Data!K8</f>
        <v>0</v>
      </c>
      <c r="F9" s="11">
        <f>Data!L9-Data!L8</f>
        <v>0</v>
      </c>
      <c r="G9" s="11">
        <f>Data!M9-Data!M8</f>
        <v>0</v>
      </c>
      <c r="H9" s="11">
        <f>Data!N9-Data!N8</f>
        <v>0</v>
      </c>
      <c r="I9" s="11">
        <f>Data!O9-Data!O8</f>
        <v>0</v>
      </c>
      <c r="J9" s="11">
        <f>Data!P9-Data!P8</f>
        <v>0</v>
      </c>
      <c r="K9" s="11">
        <f>Data!Q9-Data!Q8</f>
        <v>0</v>
      </c>
      <c r="L9" s="11">
        <f>Data!R9-Data!R8</f>
        <v>0</v>
      </c>
      <c r="M9" s="11">
        <f>Data!S9-Data!S8</f>
        <v>0</v>
      </c>
      <c r="N9" s="11">
        <f>Data!T9-Data!T8</f>
        <v>0</v>
      </c>
      <c r="O9" s="11">
        <f>Data!U9-Data!U8</f>
        <v>0</v>
      </c>
      <c r="P9" s="11">
        <f>Data!V9-Data!V8</f>
        <v>0</v>
      </c>
      <c r="Q9" s="11">
        <f>Data!W9-Data!W8</f>
        <v>0</v>
      </c>
      <c r="R9" s="11">
        <f>Data!X9-Data!X8</f>
        <v>0</v>
      </c>
      <c r="S9" s="11">
        <f>Data!Y9-Data!Y8</f>
        <v>0</v>
      </c>
      <c r="T9" s="11">
        <f>Data!Z9-Data!Z8</f>
        <v>0</v>
      </c>
      <c r="U9" s="11">
        <f>Data!AA9-Data!AA8</f>
        <v>0</v>
      </c>
      <c r="V9" s="11">
        <f>Data!AB9-Data!AB8</f>
        <v>0</v>
      </c>
      <c r="W9" s="11">
        <f>Data!AC9-Data!AC8</f>
        <v>0</v>
      </c>
      <c r="X9" s="11">
        <f>Data!AD9-Data!AD8</f>
        <v>0</v>
      </c>
      <c r="Y9" s="11">
        <f>Data!AE9-Data!AE8</f>
        <v>0</v>
      </c>
      <c r="Z9" s="11">
        <f>Data!AF9-Data!AF8</f>
        <v>0</v>
      </c>
      <c r="AA9" s="11">
        <f>Data!AG9-Data!AG8</f>
        <v>0</v>
      </c>
      <c r="AB9" s="11">
        <f>Data!AH9-Data!AH8</f>
        <v>0</v>
      </c>
      <c r="AC9" s="11">
        <f>Data!AI9-Data!AI8</f>
        <v>0</v>
      </c>
      <c r="AD9" s="11">
        <f>Data!AJ9-Data!AJ8</f>
        <v>0</v>
      </c>
      <c r="AE9" s="11">
        <f>Data!AK9-Data!AK8</f>
        <v>0</v>
      </c>
      <c r="AF9" s="11">
        <f>Data!AL9-Data!AL8</f>
        <v>0</v>
      </c>
      <c r="AG9" s="11">
        <f>Data!AM9-Data!AM8</f>
        <v>0</v>
      </c>
      <c r="AH9" s="11">
        <f>Data!AN9-Data!AN8</f>
        <v>0</v>
      </c>
      <c r="AI9" s="11">
        <f>Data!AO9-Data!AO8</f>
        <v>0</v>
      </c>
      <c r="AJ9" s="11">
        <f>Data!AP9-Data!AP8</f>
        <v>0</v>
      </c>
      <c r="AK9" s="11">
        <f>Data!AQ9-Data!AQ8</f>
        <v>0</v>
      </c>
      <c r="AL9" s="11">
        <f>Data!AR9-Data!AR8</f>
        <v>0</v>
      </c>
      <c r="AM9" s="11">
        <f>Data!E9</f>
        <v>1</v>
      </c>
      <c r="AN9" s="11">
        <f>Data!B9</f>
        <v>74</v>
      </c>
      <c r="AO9" s="11">
        <f>Data!AS9-Data!AS8</f>
        <v>2477</v>
      </c>
      <c r="AP9" s="11">
        <f>Data!AT9-Data!AT8</f>
        <v>0</v>
      </c>
      <c r="AQ9" s="11">
        <f>Data!AV9-Data!AV8</f>
        <v>0</v>
      </c>
      <c r="AR9" s="11">
        <f>Data!AW9-Data!AW8</f>
        <v>0</v>
      </c>
      <c r="AT9" s="7" t="str">
        <f t="shared" si="3"/>
        <v>2020-W13</v>
      </c>
      <c r="AU9" s="7">
        <f t="shared" si="4"/>
        <v>5</v>
      </c>
      <c r="AV9" s="12">
        <f>Data!G9</f>
        <v>65</v>
      </c>
      <c r="AW9" s="12">
        <f>Data!AU9+Data!C9</f>
        <v>0</v>
      </c>
    </row>
    <row r="10" spans="1:53" x14ac:dyDescent="0.3">
      <c r="A10" s="20">
        <f>Data!A10</f>
        <v>43918</v>
      </c>
      <c r="B10" s="8">
        <f t="shared" si="2"/>
        <v>43918</v>
      </c>
      <c r="C10" s="9">
        <f>Data!I10-Data!I9</f>
        <v>0</v>
      </c>
      <c r="D10" s="9">
        <f>Data!J10-Data!J9</f>
        <v>0</v>
      </c>
      <c r="E10" s="10">
        <f>Data!K10-Data!K9</f>
        <v>0</v>
      </c>
      <c r="F10" s="11">
        <f>Data!L10-Data!L9</f>
        <v>0</v>
      </c>
      <c r="G10" s="11">
        <f>Data!M10-Data!M9</f>
        <v>0</v>
      </c>
      <c r="H10" s="11">
        <f>Data!N10-Data!N9</f>
        <v>0</v>
      </c>
      <c r="I10" s="11">
        <f>Data!O10-Data!O9</f>
        <v>0</v>
      </c>
      <c r="J10" s="11">
        <f>Data!P10-Data!P9</f>
        <v>0</v>
      </c>
      <c r="K10" s="11">
        <f>Data!Q10-Data!Q9</f>
        <v>0</v>
      </c>
      <c r="L10" s="11">
        <f>Data!R10-Data!R9</f>
        <v>0</v>
      </c>
      <c r="M10" s="11">
        <f>Data!S10-Data!S9</f>
        <v>0</v>
      </c>
      <c r="N10" s="11">
        <f>Data!T10-Data!T9</f>
        <v>0</v>
      </c>
      <c r="O10" s="11">
        <f>Data!U10-Data!U9</f>
        <v>0</v>
      </c>
      <c r="P10" s="11">
        <f>Data!V10-Data!V9</f>
        <v>0</v>
      </c>
      <c r="Q10" s="11">
        <f>Data!W10-Data!W9</f>
        <v>0</v>
      </c>
      <c r="R10" s="11">
        <f>Data!X10-Data!X9</f>
        <v>0</v>
      </c>
      <c r="S10" s="11">
        <f>Data!Y10-Data!Y9</f>
        <v>0</v>
      </c>
      <c r="T10" s="11">
        <f>Data!Z10-Data!Z9</f>
        <v>0</v>
      </c>
      <c r="U10" s="11">
        <f>Data!AA10-Data!AA9</f>
        <v>0</v>
      </c>
      <c r="V10" s="11">
        <f>Data!AB10-Data!AB9</f>
        <v>0</v>
      </c>
      <c r="W10" s="11">
        <f>Data!AC10-Data!AC9</f>
        <v>0</v>
      </c>
      <c r="X10" s="11">
        <f>Data!AD10-Data!AD9</f>
        <v>0</v>
      </c>
      <c r="Y10" s="11">
        <f>Data!AE10-Data!AE9</f>
        <v>0</v>
      </c>
      <c r="Z10" s="11">
        <f>Data!AF10-Data!AF9</f>
        <v>0</v>
      </c>
      <c r="AA10" s="11">
        <f>Data!AG10-Data!AG9</f>
        <v>0</v>
      </c>
      <c r="AB10" s="11">
        <f>Data!AH10-Data!AH9</f>
        <v>0</v>
      </c>
      <c r="AC10" s="11">
        <f>Data!AI10-Data!AI9</f>
        <v>0</v>
      </c>
      <c r="AD10" s="11">
        <f>Data!AJ10-Data!AJ9</f>
        <v>0</v>
      </c>
      <c r="AE10" s="11">
        <f>Data!AK10-Data!AK9</f>
        <v>0</v>
      </c>
      <c r="AF10" s="11">
        <f>Data!AL10-Data!AL9</f>
        <v>0</v>
      </c>
      <c r="AG10" s="11">
        <f>Data!AM10-Data!AM9</f>
        <v>0</v>
      </c>
      <c r="AH10" s="11">
        <f>Data!AN10-Data!AN9</f>
        <v>0</v>
      </c>
      <c r="AI10" s="11">
        <f>Data!AO10-Data!AO9</f>
        <v>0</v>
      </c>
      <c r="AJ10" s="11">
        <f>Data!AP10-Data!AP9</f>
        <v>0</v>
      </c>
      <c r="AK10" s="11">
        <f>Data!AQ10-Data!AQ9</f>
        <v>0</v>
      </c>
      <c r="AL10" s="11">
        <f>Data!AR10-Data!AR9</f>
        <v>0</v>
      </c>
      <c r="AM10" s="11">
        <f>Data!E10</f>
        <v>4</v>
      </c>
      <c r="AN10" s="11">
        <f>Data!B10</f>
        <v>95</v>
      </c>
      <c r="AO10" s="11">
        <f>Data!AS10-Data!AS9</f>
        <v>886</v>
      </c>
      <c r="AP10" s="11">
        <f>Data!AT10-Data!AT9</f>
        <v>0</v>
      </c>
      <c r="AQ10" s="11">
        <f>Data!AV10-Data!AV9</f>
        <v>0</v>
      </c>
      <c r="AR10" s="11">
        <f>Data!AW10-Data!AW9</f>
        <v>0</v>
      </c>
      <c r="AT10" s="7" t="str">
        <f t="shared" si="3"/>
        <v>2020-W13</v>
      </c>
      <c r="AU10" s="7">
        <f t="shared" si="4"/>
        <v>6</v>
      </c>
      <c r="AV10" s="12">
        <f>Data!G10</f>
        <v>69</v>
      </c>
      <c r="AW10" s="12">
        <f>Data!AU10+Data!C10</f>
        <v>0</v>
      </c>
    </row>
    <row r="11" spans="1:53" x14ac:dyDescent="0.3">
      <c r="A11" s="20">
        <f>Data!A11</f>
        <v>43919</v>
      </c>
      <c r="B11" s="8">
        <f t="shared" si="2"/>
        <v>43919</v>
      </c>
      <c r="C11" s="9">
        <f>Data!I11-Data!I10</f>
        <v>4</v>
      </c>
      <c r="D11" s="9">
        <f>Data!J11-Data!J10</f>
        <v>0</v>
      </c>
      <c r="E11" s="10">
        <f>Data!K11-Data!K10</f>
        <v>0</v>
      </c>
      <c r="F11" s="11">
        <f>Data!L11-Data!L10</f>
        <v>82</v>
      </c>
      <c r="G11" s="11">
        <f>Data!M11-Data!M10</f>
        <v>0</v>
      </c>
      <c r="H11" s="11">
        <f>Data!N11-Data!N10</f>
        <v>0</v>
      </c>
      <c r="I11" s="11">
        <f>Data!O11-Data!O10</f>
        <v>144</v>
      </c>
      <c r="J11" s="11">
        <f>Data!P11-Data!P10</f>
        <v>0</v>
      </c>
      <c r="K11" s="11">
        <f>Data!Q11-Data!Q10</f>
        <v>0</v>
      </c>
      <c r="L11" s="11">
        <f>Data!R11-Data!R10</f>
        <v>89</v>
      </c>
      <c r="M11" s="11">
        <f>Data!S11-Data!S10</f>
        <v>0</v>
      </c>
      <c r="N11" s="11">
        <f>Data!T11-Data!T10</f>
        <v>0</v>
      </c>
      <c r="O11" s="11">
        <f>Data!U11-Data!U10</f>
        <v>0</v>
      </c>
      <c r="P11" s="11">
        <f>Data!V11-Data!V10</f>
        <v>0</v>
      </c>
      <c r="Q11" s="11">
        <f>Data!W11-Data!W10</f>
        <v>0</v>
      </c>
      <c r="R11" s="11">
        <f>Data!X11-Data!X10</f>
        <v>0</v>
      </c>
      <c r="S11" s="11">
        <f>Data!Y11-Data!Y10</f>
        <v>0</v>
      </c>
      <c r="T11" s="11">
        <f>Data!Z11-Data!Z10</f>
        <v>0</v>
      </c>
      <c r="U11" s="11">
        <f>Data!AA11-Data!AA10</f>
        <v>0</v>
      </c>
      <c r="V11" s="11">
        <f>Data!AB11-Data!AB10</f>
        <v>0</v>
      </c>
      <c r="W11" s="11">
        <f>Data!AC11-Data!AC10</f>
        <v>0</v>
      </c>
      <c r="X11" s="11">
        <f>Data!AD11-Data!AD10</f>
        <v>0</v>
      </c>
      <c r="Y11" s="11">
        <f>Data!AE11-Data!AE10</f>
        <v>0</v>
      </c>
      <c r="Z11" s="11">
        <f>Data!AF11-Data!AF10</f>
        <v>0</v>
      </c>
      <c r="AA11" s="11">
        <f>Data!AG11-Data!AG10</f>
        <v>0</v>
      </c>
      <c r="AB11" s="11">
        <f>Data!AH11-Data!AH10</f>
        <v>0</v>
      </c>
      <c r="AC11" s="11">
        <f>Data!AI11-Data!AI10</f>
        <v>0</v>
      </c>
      <c r="AD11" s="11">
        <f>Data!AJ11-Data!AJ10</f>
        <v>0</v>
      </c>
      <c r="AE11" s="11">
        <f>Data!AK11-Data!AK10</f>
        <v>0</v>
      </c>
      <c r="AF11" s="11">
        <f>Data!AL11-Data!AL10</f>
        <v>0</v>
      </c>
      <c r="AG11" s="11">
        <f>Data!AM11-Data!AM10</f>
        <v>0</v>
      </c>
      <c r="AH11" s="11">
        <f>Data!AN11-Data!AN10</f>
        <v>0</v>
      </c>
      <c r="AI11" s="11">
        <f>Data!AO11-Data!AO10</f>
        <v>0</v>
      </c>
      <c r="AJ11" s="11">
        <f>Data!AP11-Data!AP10</f>
        <v>0</v>
      </c>
      <c r="AK11" s="11">
        <f>Data!AQ11-Data!AQ10</f>
        <v>0</v>
      </c>
      <c r="AL11" s="11">
        <f>Data!AR11-Data!AR10</f>
        <v>0</v>
      </c>
      <c r="AM11" s="11">
        <f>Data!E11</f>
        <v>6</v>
      </c>
      <c r="AN11" s="11">
        <f>Data!B11</f>
        <v>95</v>
      </c>
      <c r="AO11" s="11">
        <f>Data!AS11-Data!AS10</f>
        <v>788</v>
      </c>
      <c r="AP11" s="11">
        <f>Data!AT11-Data!AT10</f>
        <v>0</v>
      </c>
      <c r="AQ11" s="11">
        <f>Data!AV11-Data!AV10</f>
        <v>0</v>
      </c>
      <c r="AR11" s="11">
        <f>Data!AW11-Data!AW10</f>
        <v>0</v>
      </c>
      <c r="AS11" s="7">
        <v>55</v>
      </c>
      <c r="AT11" s="7" t="str">
        <f t="shared" si="3"/>
        <v>2020-W13</v>
      </c>
      <c r="AU11" s="7">
        <f t="shared" si="4"/>
        <v>7</v>
      </c>
      <c r="AV11" s="12">
        <f>Data!G11</f>
        <v>69</v>
      </c>
      <c r="AW11" s="12">
        <f>Data!AU11+Data!C11</f>
        <v>0</v>
      </c>
      <c r="AX11" s="7">
        <f>Data!BA11-Data!BA4</f>
        <v>5</v>
      </c>
      <c r="AY11" s="12">
        <f>AV4+AS11-AV11-AX11</f>
        <v>15</v>
      </c>
      <c r="AZ11" s="11">
        <v>315.00000000000017</v>
      </c>
      <c r="BA11" s="112">
        <f>AS11/AZ11</f>
        <v>0.17460317460317451</v>
      </c>
    </row>
    <row r="12" spans="1:53" x14ac:dyDescent="0.3">
      <c r="A12" s="21">
        <f>Data!A12</f>
        <v>43920</v>
      </c>
      <c r="B12" s="13">
        <f t="shared" si="2"/>
        <v>43920</v>
      </c>
      <c r="C12" s="14">
        <f>Data!I12-Data!I11</f>
        <v>0</v>
      </c>
      <c r="D12" s="14">
        <f>Data!J12-Data!J11</f>
        <v>0</v>
      </c>
      <c r="E12" s="15">
        <f>Data!K12-Data!K11</f>
        <v>0</v>
      </c>
      <c r="F12" s="16">
        <f>Data!L12-Data!L11</f>
        <v>0</v>
      </c>
      <c r="G12" s="16">
        <f>Data!M12-Data!M11</f>
        <v>0</v>
      </c>
      <c r="H12" s="16">
        <f>Data!N12-Data!N11</f>
        <v>0</v>
      </c>
      <c r="I12" s="16">
        <f>Data!O12-Data!O11</f>
        <v>0</v>
      </c>
      <c r="J12" s="16">
        <f>Data!P12-Data!P11</f>
        <v>0</v>
      </c>
      <c r="K12" s="16">
        <f>Data!Q12-Data!Q11</f>
        <v>0</v>
      </c>
      <c r="L12" s="16">
        <f>Data!R12-Data!R11</f>
        <v>0</v>
      </c>
      <c r="M12" s="16">
        <f>Data!S12-Data!S11</f>
        <v>0</v>
      </c>
      <c r="N12" s="16">
        <f>Data!T12-Data!T11</f>
        <v>0</v>
      </c>
      <c r="O12" s="16">
        <f>Data!U12-Data!U11</f>
        <v>0</v>
      </c>
      <c r="P12" s="16">
        <f>Data!V12-Data!V11</f>
        <v>0</v>
      </c>
      <c r="Q12" s="16">
        <f>Data!W12-Data!W11</f>
        <v>0</v>
      </c>
      <c r="R12" s="16">
        <f>Data!X12-Data!X11</f>
        <v>0</v>
      </c>
      <c r="S12" s="16">
        <f>Data!Y12-Data!Y11</f>
        <v>0</v>
      </c>
      <c r="T12" s="16">
        <f>Data!Z12-Data!Z11</f>
        <v>0</v>
      </c>
      <c r="U12" s="16">
        <f>Data!AA12-Data!AA11</f>
        <v>0</v>
      </c>
      <c r="V12" s="16">
        <f>Data!AB12-Data!AB11</f>
        <v>0</v>
      </c>
      <c r="W12" s="16">
        <f>Data!AC12-Data!AC11</f>
        <v>0</v>
      </c>
      <c r="X12" s="16">
        <f>Data!AD12-Data!AD11</f>
        <v>0</v>
      </c>
      <c r="Y12" s="16">
        <f>Data!AE12-Data!AE11</f>
        <v>0</v>
      </c>
      <c r="Z12" s="16">
        <f>Data!AF12-Data!AF11</f>
        <v>0</v>
      </c>
      <c r="AA12" s="16">
        <f>Data!AG12-Data!AG11</f>
        <v>0</v>
      </c>
      <c r="AB12" s="16">
        <f>Data!AH12-Data!AH11</f>
        <v>0</v>
      </c>
      <c r="AC12" s="16">
        <f>Data!AI12-Data!AI11</f>
        <v>0</v>
      </c>
      <c r="AD12" s="16">
        <f>Data!AJ12-Data!AJ11</f>
        <v>0</v>
      </c>
      <c r="AE12" s="16">
        <f>Data!AK12-Data!AK11</f>
        <v>0</v>
      </c>
      <c r="AF12" s="16">
        <f>Data!AL12-Data!AL11</f>
        <v>0</v>
      </c>
      <c r="AG12" s="16">
        <f>Data!AM12-Data!AM11</f>
        <v>0</v>
      </c>
      <c r="AH12" s="16">
        <f>Data!AN12-Data!AN11</f>
        <v>0</v>
      </c>
      <c r="AI12" s="16">
        <f>Data!AO12-Data!AO11</f>
        <v>0</v>
      </c>
      <c r="AJ12" s="16">
        <f>Data!AP12-Data!AP11</f>
        <v>0</v>
      </c>
      <c r="AK12" s="16">
        <f>Data!AQ12-Data!AQ11</f>
        <v>0</v>
      </c>
      <c r="AL12" s="16">
        <f>Data!AR12-Data!AR11</f>
        <v>0</v>
      </c>
      <c r="AM12" s="16">
        <f>Data!E12</f>
        <v>5</v>
      </c>
      <c r="AN12" s="16">
        <f>Data!B12</f>
        <v>56</v>
      </c>
      <c r="AO12" s="16">
        <f>Data!AS12-Data!AS11</f>
        <v>810</v>
      </c>
      <c r="AP12" s="16">
        <f>Data!AT12-Data!AT11</f>
        <v>0</v>
      </c>
      <c r="AQ12" s="16">
        <f>Data!AV12-Data!AV11</f>
        <v>0</v>
      </c>
      <c r="AR12" s="16">
        <f>Data!AW12-Data!AW11</f>
        <v>0</v>
      </c>
      <c r="AS12" s="17"/>
      <c r="AT12" s="17" t="str">
        <f t="shared" si="3"/>
        <v>2020-W14</v>
      </c>
      <c r="AU12" s="17">
        <f t="shared" si="4"/>
        <v>1</v>
      </c>
      <c r="AV12" s="18">
        <f>Data!G12</f>
        <v>72</v>
      </c>
      <c r="AW12" s="18">
        <f>Data!AU12+Data!C12</f>
        <v>0</v>
      </c>
      <c r="AX12" s="17"/>
      <c r="AY12" s="17"/>
      <c r="AZ12" s="16"/>
    </row>
    <row r="13" spans="1:53" x14ac:dyDescent="0.3">
      <c r="A13" s="20">
        <f>Data!A13</f>
        <v>43921</v>
      </c>
      <c r="B13" s="8">
        <f t="shared" si="2"/>
        <v>43921</v>
      </c>
      <c r="C13" s="9">
        <f>Data!I13-Data!I12</f>
        <v>0</v>
      </c>
      <c r="D13" s="9">
        <f>Data!J13-Data!J12</f>
        <v>0</v>
      </c>
      <c r="E13" s="10">
        <f>Data!K13-Data!K12</f>
        <v>0</v>
      </c>
      <c r="F13" s="11">
        <f>Data!L13-Data!L12</f>
        <v>0</v>
      </c>
      <c r="G13" s="11">
        <f>Data!M13-Data!M12</f>
        <v>0</v>
      </c>
      <c r="H13" s="11">
        <f>Data!N13-Data!N12</f>
        <v>0</v>
      </c>
      <c r="I13" s="11">
        <f>Data!O13-Data!O12</f>
        <v>0</v>
      </c>
      <c r="J13" s="11">
        <f>Data!P13-Data!P12</f>
        <v>0</v>
      </c>
      <c r="K13" s="11">
        <f>Data!Q13-Data!Q12</f>
        <v>0</v>
      </c>
      <c r="L13" s="11">
        <f>Data!R13-Data!R12</f>
        <v>0</v>
      </c>
      <c r="M13" s="11">
        <f>Data!S13-Data!S12</f>
        <v>0</v>
      </c>
      <c r="N13" s="11">
        <f>Data!T13-Data!T12</f>
        <v>0</v>
      </c>
      <c r="O13" s="11">
        <f>Data!U13-Data!U12</f>
        <v>0</v>
      </c>
      <c r="P13" s="11">
        <f>Data!V13-Data!V12</f>
        <v>0</v>
      </c>
      <c r="Q13" s="11">
        <f>Data!W13-Data!W12</f>
        <v>0</v>
      </c>
      <c r="R13" s="11">
        <f>Data!X13-Data!X12</f>
        <v>0</v>
      </c>
      <c r="S13" s="11">
        <f>Data!Y13-Data!Y12</f>
        <v>0</v>
      </c>
      <c r="T13" s="11">
        <f>Data!Z13-Data!Z12</f>
        <v>0</v>
      </c>
      <c r="U13" s="11">
        <f>Data!AA13-Data!AA12</f>
        <v>0</v>
      </c>
      <c r="V13" s="11">
        <f>Data!AB13-Data!AB12</f>
        <v>0</v>
      </c>
      <c r="W13" s="11">
        <f>Data!AC13-Data!AC12</f>
        <v>0</v>
      </c>
      <c r="X13" s="11">
        <f>Data!AD13-Data!AD12</f>
        <v>0</v>
      </c>
      <c r="Y13" s="11">
        <f>Data!AE13-Data!AE12</f>
        <v>0</v>
      </c>
      <c r="Z13" s="11">
        <f>Data!AF13-Data!AF12</f>
        <v>0</v>
      </c>
      <c r="AA13" s="11">
        <f>Data!AG13-Data!AG12</f>
        <v>0</v>
      </c>
      <c r="AB13" s="11">
        <f>Data!AH13-Data!AH12</f>
        <v>0</v>
      </c>
      <c r="AC13" s="11">
        <f>Data!AI13-Data!AI12</f>
        <v>0</v>
      </c>
      <c r="AD13" s="11">
        <f>Data!AJ13-Data!AJ12</f>
        <v>0</v>
      </c>
      <c r="AE13" s="11">
        <f>Data!AK13-Data!AK12</f>
        <v>0</v>
      </c>
      <c r="AF13" s="11">
        <f>Data!AL13-Data!AL12</f>
        <v>0</v>
      </c>
      <c r="AG13" s="11">
        <f>Data!AM13-Data!AM12</f>
        <v>0</v>
      </c>
      <c r="AH13" s="11">
        <f>Data!AN13-Data!AN12</f>
        <v>0</v>
      </c>
      <c r="AI13" s="11">
        <f>Data!AO13-Data!AO12</f>
        <v>0</v>
      </c>
      <c r="AJ13" s="11">
        <f>Data!AP13-Data!AP12</f>
        <v>0</v>
      </c>
      <c r="AK13" s="11">
        <f>Data!AQ13-Data!AQ12</f>
        <v>0</v>
      </c>
      <c r="AL13" s="11">
        <f>Data!AR13-Data!AR12</f>
        <v>0</v>
      </c>
      <c r="AM13" s="11">
        <f>Data!E13</f>
        <v>6</v>
      </c>
      <c r="AN13" s="11">
        <f>Data!B13</f>
        <v>102</v>
      </c>
      <c r="AO13" s="11">
        <f>Data!AS13-Data!AS12</f>
        <v>771</v>
      </c>
      <c r="AP13" s="11">
        <f>Data!AT13-Data!AT12</f>
        <v>0</v>
      </c>
      <c r="AQ13" s="11">
        <f>Data!AV13-Data!AV12</f>
        <v>0</v>
      </c>
      <c r="AR13" s="11">
        <f>Data!AW13-Data!AW12</f>
        <v>0</v>
      </c>
      <c r="AT13" s="7" t="str">
        <f t="shared" si="3"/>
        <v>2020-W14</v>
      </c>
      <c r="AU13" s="7">
        <f t="shared" si="4"/>
        <v>2</v>
      </c>
      <c r="AV13" s="12">
        <f>Data!G13</f>
        <v>85</v>
      </c>
      <c r="AW13" s="12">
        <f>Data!AU13+Data!C13</f>
        <v>0</v>
      </c>
    </row>
    <row r="14" spans="1:53" x14ac:dyDescent="0.3">
      <c r="A14" s="20">
        <f>Data!A14</f>
        <v>43922</v>
      </c>
      <c r="B14" s="8">
        <f t="shared" si="2"/>
        <v>43922</v>
      </c>
      <c r="C14" s="9">
        <f>Data!I14-Data!I13</f>
        <v>0</v>
      </c>
      <c r="D14" s="9">
        <f>Data!J14-Data!J13</f>
        <v>0</v>
      </c>
      <c r="E14" s="10">
        <f>Data!K14-Data!K13</f>
        <v>0</v>
      </c>
      <c r="F14" s="11">
        <f>Data!L14-Data!L13</f>
        <v>0</v>
      </c>
      <c r="G14" s="11">
        <f>Data!M14-Data!M13</f>
        <v>0</v>
      </c>
      <c r="H14" s="11">
        <f>Data!N14-Data!N13</f>
        <v>0</v>
      </c>
      <c r="I14" s="11">
        <f>Data!O14-Data!O13</f>
        <v>0</v>
      </c>
      <c r="J14" s="11">
        <f>Data!P14-Data!P13</f>
        <v>0</v>
      </c>
      <c r="K14" s="11">
        <f>Data!Q14-Data!Q13</f>
        <v>0</v>
      </c>
      <c r="L14" s="11">
        <f>Data!R14-Data!R13</f>
        <v>0</v>
      </c>
      <c r="M14" s="11">
        <f>Data!S14-Data!S13</f>
        <v>0</v>
      </c>
      <c r="N14" s="11">
        <f>Data!T14-Data!T13</f>
        <v>0</v>
      </c>
      <c r="O14" s="11">
        <f>Data!U14-Data!U13</f>
        <v>0</v>
      </c>
      <c r="P14" s="11">
        <f>Data!V14-Data!V13</f>
        <v>0</v>
      </c>
      <c r="Q14" s="11">
        <f>Data!W14-Data!W13</f>
        <v>0</v>
      </c>
      <c r="R14" s="11">
        <f>Data!X14-Data!X13</f>
        <v>0</v>
      </c>
      <c r="S14" s="11">
        <f>Data!Y14-Data!Y13</f>
        <v>0</v>
      </c>
      <c r="T14" s="11">
        <f>Data!Z14-Data!Z13</f>
        <v>0</v>
      </c>
      <c r="U14" s="11">
        <f>Data!AA14-Data!AA13</f>
        <v>0</v>
      </c>
      <c r="V14" s="11">
        <f>Data!AB14-Data!AB13</f>
        <v>0</v>
      </c>
      <c r="W14" s="11">
        <f>Data!AC14-Data!AC13</f>
        <v>0</v>
      </c>
      <c r="X14" s="11">
        <f>Data!AD14-Data!AD13</f>
        <v>0</v>
      </c>
      <c r="Y14" s="11">
        <f>Data!AE14-Data!AE13</f>
        <v>0</v>
      </c>
      <c r="Z14" s="11">
        <f>Data!AF14-Data!AF13</f>
        <v>0</v>
      </c>
      <c r="AA14" s="11">
        <f>Data!AG14-Data!AG13</f>
        <v>0</v>
      </c>
      <c r="AB14" s="11">
        <f>Data!AH14-Data!AH13</f>
        <v>0</v>
      </c>
      <c r="AC14" s="11">
        <f>Data!AI14-Data!AI13</f>
        <v>0</v>
      </c>
      <c r="AD14" s="11">
        <f>Data!AJ14-Data!AJ13</f>
        <v>0</v>
      </c>
      <c r="AE14" s="11">
        <f>Data!AK14-Data!AK13</f>
        <v>0</v>
      </c>
      <c r="AF14" s="11">
        <f>Data!AL14-Data!AL13</f>
        <v>0</v>
      </c>
      <c r="AG14" s="11">
        <f>Data!AM14-Data!AM13</f>
        <v>0</v>
      </c>
      <c r="AH14" s="11">
        <f>Data!AN14-Data!AN13</f>
        <v>0</v>
      </c>
      <c r="AI14" s="11">
        <f>Data!AO14-Data!AO13</f>
        <v>0</v>
      </c>
      <c r="AJ14" s="11">
        <f>Data!AP14-Data!AP13</f>
        <v>0</v>
      </c>
      <c r="AK14" s="11">
        <f>Data!AQ14-Data!AQ13</f>
        <v>0</v>
      </c>
      <c r="AL14" s="11">
        <f>Data!AR14-Data!AR13</f>
        <v>0</v>
      </c>
      <c r="AM14" s="11">
        <f>Data!E14</f>
        <v>1</v>
      </c>
      <c r="AN14" s="11">
        <f>Data!B14</f>
        <v>101</v>
      </c>
      <c r="AO14" s="11">
        <f>Data!AS14-Data!AS13</f>
        <v>618</v>
      </c>
      <c r="AP14" s="11">
        <f>Data!AT14-Data!AT13</f>
        <v>0</v>
      </c>
      <c r="AQ14" s="11">
        <f>Data!AV14-Data!AV13</f>
        <v>0</v>
      </c>
      <c r="AR14" s="11">
        <f>Data!AW14-Data!AW13</f>
        <v>0</v>
      </c>
      <c r="AT14" s="7" t="str">
        <f t="shared" si="3"/>
        <v>2020-W14</v>
      </c>
      <c r="AU14" s="7">
        <f t="shared" si="4"/>
        <v>3</v>
      </c>
      <c r="AV14" s="12">
        <f>Data!G14</f>
        <v>90</v>
      </c>
      <c r="AW14" s="12">
        <f>Data!AU14+Data!C14</f>
        <v>0</v>
      </c>
    </row>
    <row r="15" spans="1:53" x14ac:dyDescent="0.3">
      <c r="A15" s="20">
        <f>Data!A15</f>
        <v>43923</v>
      </c>
      <c r="B15" s="8">
        <f t="shared" si="2"/>
        <v>43923</v>
      </c>
      <c r="C15" s="9">
        <f>Data!I15-Data!I14</f>
        <v>0</v>
      </c>
      <c r="D15" s="9">
        <f>Data!J15-Data!J14</f>
        <v>0</v>
      </c>
      <c r="E15" s="10">
        <f>Data!K15-Data!K14</f>
        <v>0</v>
      </c>
      <c r="F15" s="11">
        <f>Data!L15-Data!L14</f>
        <v>0</v>
      </c>
      <c r="G15" s="11">
        <f>Data!M15-Data!M14</f>
        <v>0</v>
      </c>
      <c r="H15" s="11">
        <f>Data!N15-Data!N14</f>
        <v>0</v>
      </c>
      <c r="I15" s="11">
        <f>Data!O15-Data!O14</f>
        <v>0</v>
      </c>
      <c r="J15" s="11">
        <f>Data!P15-Data!P14</f>
        <v>0</v>
      </c>
      <c r="K15" s="11">
        <f>Data!Q15-Data!Q14</f>
        <v>0</v>
      </c>
      <c r="L15" s="11">
        <f>Data!R15-Data!R14</f>
        <v>0</v>
      </c>
      <c r="M15" s="11">
        <f>Data!S15-Data!S14</f>
        <v>0</v>
      </c>
      <c r="N15" s="11">
        <f>Data!T15-Data!T14</f>
        <v>0</v>
      </c>
      <c r="O15" s="11">
        <f>Data!U15-Data!U14</f>
        <v>0</v>
      </c>
      <c r="P15" s="11">
        <f>Data!V15-Data!V14</f>
        <v>0</v>
      </c>
      <c r="Q15" s="11">
        <f>Data!W15-Data!W14</f>
        <v>0</v>
      </c>
      <c r="R15" s="11">
        <f>Data!X15-Data!X14</f>
        <v>0</v>
      </c>
      <c r="S15" s="11">
        <f>Data!Y15-Data!Y14</f>
        <v>0</v>
      </c>
      <c r="T15" s="11">
        <f>Data!Z15-Data!Z14</f>
        <v>0</v>
      </c>
      <c r="U15" s="11">
        <f>Data!AA15-Data!AA14</f>
        <v>0</v>
      </c>
      <c r="V15" s="11">
        <f>Data!AB15-Data!AB14</f>
        <v>0</v>
      </c>
      <c r="W15" s="11">
        <f>Data!AC15-Data!AC14</f>
        <v>0</v>
      </c>
      <c r="X15" s="11">
        <f>Data!AD15-Data!AD14</f>
        <v>0</v>
      </c>
      <c r="Y15" s="11">
        <f>Data!AE15-Data!AE14</f>
        <v>0</v>
      </c>
      <c r="Z15" s="11">
        <f>Data!AF15-Data!AF14</f>
        <v>0</v>
      </c>
      <c r="AA15" s="11">
        <f>Data!AG15-Data!AG14</f>
        <v>0</v>
      </c>
      <c r="AB15" s="11">
        <f>Data!AH15-Data!AH14</f>
        <v>0</v>
      </c>
      <c r="AC15" s="11">
        <f>Data!AI15-Data!AI14</f>
        <v>0</v>
      </c>
      <c r="AD15" s="11">
        <f>Data!AJ15-Data!AJ14</f>
        <v>0</v>
      </c>
      <c r="AE15" s="11">
        <f>Data!AK15-Data!AK14</f>
        <v>0</v>
      </c>
      <c r="AF15" s="11">
        <f>Data!AL15-Data!AL14</f>
        <v>0</v>
      </c>
      <c r="AG15" s="11">
        <f>Data!AM15-Data!AM14</f>
        <v>0</v>
      </c>
      <c r="AH15" s="11">
        <f>Data!AN15-Data!AN14</f>
        <v>0</v>
      </c>
      <c r="AI15" s="11">
        <f>Data!AO15-Data!AO14</f>
        <v>0</v>
      </c>
      <c r="AJ15" s="11">
        <f>Data!AP15-Data!AP14</f>
        <v>0</v>
      </c>
      <c r="AK15" s="11">
        <f>Data!AQ15-Data!AQ14</f>
        <v>0</v>
      </c>
      <c r="AL15" s="11">
        <f>Data!AR15-Data!AR14</f>
        <v>0</v>
      </c>
      <c r="AM15" s="11">
        <f>Data!E15</f>
        <v>3</v>
      </c>
      <c r="AN15" s="11">
        <f>Data!B15</f>
        <v>129</v>
      </c>
      <c r="AO15" s="11">
        <f>Data!AS15-Data!AS14</f>
        <v>1494</v>
      </c>
      <c r="AP15" s="11">
        <f>Data!AT15-Data!AT14</f>
        <v>0</v>
      </c>
      <c r="AQ15" s="11">
        <f>Data!AV15-Data!AV14</f>
        <v>0</v>
      </c>
      <c r="AR15" s="11">
        <f>Data!AW15-Data!AW14</f>
        <v>0</v>
      </c>
      <c r="AT15" s="7" t="str">
        <f t="shared" si="3"/>
        <v>2020-W14</v>
      </c>
      <c r="AU15" s="7">
        <f t="shared" si="4"/>
        <v>4</v>
      </c>
      <c r="AV15" s="12">
        <f>Data!G15</f>
        <v>91</v>
      </c>
      <c r="AW15" s="12">
        <f>Data!AU15+Data!C15</f>
        <v>0</v>
      </c>
    </row>
    <row r="16" spans="1:53" x14ac:dyDescent="0.3">
      <c r="A16" s="20">
        <f>Data!A16</f>
        <v>43924</v>
      </c>
      <c r="B16" s="8">
        <f t="shared" si="2"/>
        <v>43924</v>
      </c>
      <c r="C16" s="9">
        <f>Data!I16-Data!I15</f>
        <v>11</v>
      </c>
      <c r="D16" s="9">
        <f>Data!J16-Data!J15</f>
        <v>0</v>
      </c>
      <c r="E16" s="10">
        <f>Data!K16-Data!K15</f>
        <v>0</v>
      </c>
      <c r="F16" s="11">
        <f>Data!L16-Data!L15</f>
        <v>171</v>
      </c>
      <c r="G16" s="11">
        <f>Data!M16-Data!M15</f>
        <v>1</v>
      </c>
      <c r="H16" s="11">
        <f>Data!N16-Data!N15</f>
        <v>0</v>
      </c>
      <c r="I16" s="11">
        <f>Data!O16-Data!O15</f>
        <v>172</v>
      </c>
      <c r="J16" s="11">
        <f>Data!P16-Data!P15</f>
        <v>17</v>
      </c>
      <c r="K16" s="11">
        <f>Data!Q16-Data!Q15</f>
        <v>40</v>
      </c>
      <c r="L16" s="11">
        <f>Data!R16-Data!R15</f>
        <v>70</v>
      </c>
      <c r="M16" s="11">
        <f>Data!S16-Data!S15</f>
        <v>41</v>
      </c>
      <c r="N16" s="11">
        <f>Data!T16-Data!T15</f>
        <v>52</v>
      </c>
      <c r="O16" s="11">
        <f>Data!U16-Data!U15</f>
        <v>0</v>
      </c>
      <c r="P16" s="11">
        <f>Data!V16-Data!V15</f>
        <v>0</v>
      </c>
      <c r="Q16" s="11">
        <f>Data!W16-Data!W15</f>
        <v>0</v>
      </c>
      <c r="R16" s="11">
        <f>Data!X16-Data!X15</f>
        <v>0</v>
      </c>
      <c r="S16" s="11">
        <f>Data!Y16-Data!Y15</f>
        <v>0</v>
      </c>
      <c r="T16" s="11">
        <f>Data!Z16-Data!Z15</f>
        <v>0</v>
      </c>
      <c r="U16" s="11">
        <f>Data!AA16-Data!AA15</f>
        <v>0</v>
      </c>
      <c r="V16" s="11">
        <f>Data!AB16-Data!AB15</f>
        <v>0</v>
      </c>
      <c r="W16" s="11">
        <f>Data!AC16-Data!AC15</f>
        <v>0</v>
      </c>
      <c r="X16" s="11">
        <f>Data!AD16-Data!AD15</f>
        <v>0</v>
      </c>
      <c r="Y16" s="11">
        <f>Data!AE16-Data!AE15</f>
        <v>0</v>
      </c>
      <c r="Z16" s="11">
        <f>Data!AF16-Data!AF15</f>
        <v>0</v>
      </c>
      <c r="AA16" s="11">
        <f>Data!AG16-Data!AG15</f>
        <v>0</v>
      </c>
      <c r="AB16" s="11">
        <f>Data!AH16-Data!AH15</f>
        <v>0</v>
      </c>
      <c r="AC16" s="11">
        <f>Data!AI16-Data!AI15</f>
        <v>0</v>
      </c>
      <c r="AD16" s="11">
        <f>Data!AJ16-Data!AJ15</f>
        <v>0</v>
      </c>
      <c r="AE16" s="11">
        <f>Data!AK16-Data!AK15</f>
        <v>0</v>
      </c>
      <c r="AF16" s="11">
        <f>Data!AL16-Data!AL15</f>
        <v>0</v>
      </c>
      <c r="AG16" s="11">
        <f>Data!AM16-Data!AM15</f>
        <v>0</v>
      </c>
      <c r="AH16" s="11">
        <f>Data!AN16-Data!AN15</f>
        <v>0</v>
      </c>
      <c r="AI16" s="11">
        <f>Data!AO16-Data!AO15</f>
        <v>0</v>
      </c>
      <c r="AJ16" s="11">
        <f>Data!AP16-Data!AP15</f>
        <v>0</v>
      </c>
      <c r="AK16" s="11">
        <f>Data!AQ16-Data!AQ15</f>
        <v>0</v>
      </c>
      <c r="AL16" s="11">
        <f>Data!AR16-Data!AR15</f>
        <v>0</v>
      </c>
      <c r="AM16" s="11">
        <f>Data!E16</f>
        <v>6</v>
      </c>
      <c r="AN16" s="11">
        <f>Data!B16</f>
        <v>69</v>
      </c>
      <c r="AO16" s="11">
        <f>Data!AS16-Data!AS15</f>
        <v>3593</v>
      </c>
      <c r="AP16" s="11">
        <f>Data!AT16-Data!AT15</f>
        <v>0</v>
      </c>
      <c r="AQ16" s="11">
        <f>Data!AV16-Data!AV15</f>
        <v>0</v>
      </c>
      <c r="AR16" s="11">
        <f>Data!AW16-Data!AW15</f>
        <v>0</v>
      </c>
      <c r="AT16" s="7" t="str">
        <f t="shared" si="3"/>
        <v>2020-W14</v>
      </c>
      <c r="AU16" s="7">
        <f t="shared" si="4"/>
        <v>5</v>
      </c>
      <c r="AV16" s="12">
        <f>Data!G16</f>
        <v>92</v>
      </c>
      <c r="AW16" s="12">
        <f>Data!AU16+Data!C16</f>
        <v>0</v>
      </c>
    </row>
    <row r="17" spans="1:53" x14ac:dyDescent="0.3">
      <c r="A17" s="20">
        <f>Data!A17</f>
        <v>43925</v>
      </c>
      <c r="B17" s="8">
        <f t="shared" si="2"/>
        <v>43925</v>
      </c>
      <c r="C17" s="9">
        <f>Data!I17-Data!I16</f>
        <v>2</v>
      </c>
      <c r="D17" s="9">
        <f>Data!J17-Data!J16</f>
        <v>0</v>
      </c>
      <c r="E17" s="10">
        <f>Data!K17-Data!K16</f>
        <v>0</v>
      </c>
      <c r="F17" s="11">
        <f>Data!L17-Data!L16</f>
        <v>25</v>
      </c>
      <c r="G17" s="11">
        <f>Data!M17-Data!M16</f>
        <v>0</v>
      </c>
      <c r="H17" s="11">
        <f>Data!N17-Data!N16</f>
        <v>0</v>
      </c>
      <c r="I17" s="11">
        <f>Data!O17-Data!O16</f>
        <v>26</v>
      </c>
      <c r="J17" s="11">
        <f>Data!P17-Data!P16</f>
        <v>1</v>
      </c>
      <c r="K17" s="11">
        <f>Data!Q17-Data!Q16</f>
        <v>0</v>
      </c>
      <c r="L17" s="11">
        <f>Data!R17-Data!R16</f>
        <v>11</v>
      </c>
      <c r="M17" s="11">
        <f>Data!S17-Data!S16</f>
        <v>8</v>
      </c>
      <c r="N17" s="11">
        <f>Data!T17-Data!T16</f>
        <v>-1</v>
      </c>
      <c r="O17" s="11">
        <f>Data!U17-Data!U16</f>
        <v>21</v>
      </c>
      <c r="P17" s="11">
        <f>Data!V17-Data!V16</f>
        <v>0</v>
      </c>
      <c r="Q17" s="11">
        <f>Data!W17-Data!W16</f>
        <v>0</v>
      </c>
      <c r="R17" s="11">
        <f>Data!X17-Data!X16</f>
        <v>238</v>
      </c>
      <c r="S17" s="11">
        <f>Data!Y17-Data!Y16</f>
        <v>1</v>
      </c>
      <c r="T17" s="11">
        <f>Data!Z17-Data!Z16</f>
        <v>0</v>
      </c>
      <c r="U17" s="11">
        <f>Data!AA17-Data!AA16</f>
        <v>399</v>
      </c>
      <c r="V17" s="11">
        <f>Data!AB17-Data!AB16</f>
        <v>17</v>
      </c>
      <c r="W17" s="11">
        <f>Data!AC17-Data!AC16</f>
        <v>28</v>
      </c>
      <c r="X17" s="11">
        <f>Data!AD17-Data!AD16</f>
        <v>193</v>
      </c>
      <c r="Y17" s="11">
        <f>Data!AE17-Data!AE16</f>
        <v>31</v>
      </c>
      <c r="Z17" s="11">
        <f>Data!AF17-Data!AF16</f>
        <v>44</v>
      </c>
      <c r="AA17" s="11">
        <f>Data!AG17-Data!AG16</f>
        <v>24</v>
      </c>
      <c r="AB17" s="11">
        <f>Data!AH17-Data!AH16</f>
        <v>0</v>
      </c>
      <c r="AC17" s="11">
        <f>Data!AI17-Data!AI16</f>
        <v>0</v>
      </c>
      <c r="AD17" s="11">
        <f>Data!AJ17-Data!AJ16</f>
        <v>230</v>
      </c>
      <c r="AE17" s="11">
        <f>Data!AK17-Data!AK16</f>
        <v>0</v>
      </c>
      <c r="AF17" s="11">
        <f>Data!AL17-Data!AL16</f>
        <v>0</v>
      </c>
      <c r="AG17" s="11">
        <f>Data!AM17-Data!AM16</f>
        <v>310</v>
      </c>
      <c r="AH17" s="11">
        <f>Data!AN17-Data!AN16</f>
        <v>1</v>
      </c>
      <c r="AI17" s="11">
        <f>Data!AO17-Data!AO16</f>
        <v>12</v>
      </c>
      <c r="AJ17" s="11">
        <f>Data!AP17-Data!AP16</f>
        <v>138</v>
      </c>
      <c r="AK17" s="11">
        <f>Data!AQ17-Data!AQ16</f>
        <v>18</v>
      </c>
      <c r="AL17" s="11">
        <f>Data!AR17-Data!AR16</f>
        <v>7</v>
      </c>
      <c r="AM17" s="11">
        <f>Data!E17</f>
        <v>9</v>
      </c>
      <c r="AN17" s="11">
        <f>Data!B17</f>
        <v>60</v>
      </c>
      <c r="AO17" s="11">
        <f>Data!AS17-Data!AS16</f>
        <v>1508</v>
      </c>
      <c r="AP17" s="11">
        <f>Data!AT17-Data!AT16</f>
        <v>0</v>
      </c>
      <c r="AQ17" s="11">
        <f>Data!AV17-Data!AV16</f>
        <v>0</v>
      </c>
      <c r="AR17" s="11">
        <f>Data!AW17-Data!AW16</f>
        <v>0</v>
      </c>
      <c r="AT17" s="7" t="str">
        <f t="shared" si="3"/>
        <v>2020-W14</v>
      </c>
      <c r="AU17" s="7">
        <f t="shared" si="4"/>
        <v>6</v>
      </c>
      <c r="AV17" s="12">
        <f>Data!G17</f>
        <v>92</v>
      </c>
      <c r="AW17" s="12">
        <f>Data!AU17+Data!C17</f>
        <v>0</v>
      </c>
    </row>
    <row r="18" spans="1:53" x14ac:dyDescent="0.3">
      <c r="A18" s="20">
        <f>Data!A18</f>
        <v>43926</v>
      </c>
      <c r="B18" s="8">
        <f t="shared" si="2"/>
        <v>43926</v>
      </c>
      <c r="C18" s="9">
        <f>Data!I18-Data!I17</f>
        <v>3</v>
      </c>
      <c r="D18" s="9">
        <f>Data!J18-Data!J17</f>
        <v>0</v>
      </c>
      <c r="E18" s="10">
        <f>Data!K18-Data!K17</f>
        <v>0</v>
      </c>
      <c r="F18" s="11">
        <f>Data!L18-Data!L17</f>
        <v>19</v>
      </c>
      <c r="G18" s="11">
        <f>Data!M18-Data!M17</f>
        <v>0</v>
      </c>
      <c r="H18" s="11">
        <f>Data!N18-Data!N17</f>
        <v>0</v>
      </c>
      <c r="I18" s="11">
        <f>Data!O18-Data!O17</f>
        <v>27</v>
      </c>
      <c r="J18" s="11">
        <f>Data!P18-Data!P17</f>
        <v>0</v>
      </c>
      <c r="K18" s="11">
        <f>Data!Q18-Data!Q17</f>
        <v>3</v>
      </c>
      <c r="L18" s="11">
        <f>Data!R18-Data!R17</f>
        <v>14</v>
      </c>
      <c r="M18" s="11">
        <f>Data!S18-Data!S17</f>
        <v>5</v>
      </c>
      <c r="N18" s="11">
        <f>Data!T18-Data!T17</f>
        <v>-1</v>
      </c>
      <c r="O18" s="11">
        <f>Data!U18-Data!U17</f>
        <v>3</v>
      </c>
      <c r="P18" s="11">
        <f>Data!V18-Data!V17</f>
        <v>0</v>
      </c>
      <c r="Q18" s="11">
        <f>Data!W18-Data!W17</f>
        <v>0</v>
      </c>
      <c r="R18" s="11">
        <f>Data!X18-Data!X17</f>
        <v>9</v>
      </c>
      <c r="S18" s="11">
        <f>Data!Y18-Data!Y17</f>
        <v>0</v>
      </c>
      <c r="T18" s="11">
        <f>Data!Z18-Data!Z17</f>
        <v>0</v>
      </c>
      <c r="U18" s="11">
        <f>Data!AA18-Data!AA17</f>
        <v>17</v>
      </c>
      <c r="V18" s="11">
        <f>Data!AB18-Data!AB17</f>
        <v>0</v>
      </c>
      <c r="W18" s="11">
        <f>Data!AC18-Data!AC17</f>
        <v>3</v>
      </c>
      <c r="X18" s="11">
        <f>Data!AD18-Data!AD17</f>
        <v>8</v>
      </c>
      <c r="Y18" s="11">
        <f>Data!AE18-Data!AE17</f>
        <v>3</v>
      </c>
      <c r="Z18" s="11">
        <f>Data!AF18-Data!AF17</f>
        <v>-1</v>
      </c>
      <c r="AA18" s="11">
        <f>Data!AG18-Data!AG17</f>
        <v>0</v>
      </c>
      <c r="AB18" s="11">
        <f>Data!AH18-Data!AH17</f>
        <v>0</v>
      </c>
      <c r="AC18" s="11">
        <f>Data!AI18-Data!AI17</f>
        <v>0</v>
      </c>
      <c r="AD18" s="11">
        <f>Data!AJ18-Data!AJ17</f>
        <v>10</v>
      </c>
      <c r="AE18" s="11">
        <f>Data!AK18-Data!AK17</f>
        <v>0</v>
      </c>
      <c r="AF18" s="11">
        <f>Data!AL18-Data!AL17</f>
        <v>0</v>
      </c>
      <c r="AG18" s="11">
        <f>Data!AM18-Data!AM17</f>
        <v>10</v>
      </c>
      <c r="AH18" s="11">
        <f>Data!AN18-Data!AN17</f>
        <v>0</v>
      </c>
      <c r="AI18" s="11">
        <f>Data!AO18-Data!AO17</f>
        <v>0</v>
      </c>
      <c r="AJ18" s="11">
        <f>Data!AP18-Data!AP17</f>
        <v>6</v>
      </c>
      <c r="AK18" s="11">
        <f>Data!AQ18-Data!AQ17</f>
        <v>2</v>
      </c>
      <c r="AL18" s="11">
        <f>Data!AR18-Data!AR17</f>
        <v>0</v>
      </c>
      <c r="AM18" s="11">
        <f>Data!E18</f>
        <v>5</v>
      </c>
      <c r="AN18" s="11">
        <f>Data!B18</f>
        <v>62</v>
      </c>
      <c r="AO18" s="11">
        <f>Data!AS18-Data!AS17</f>
        <v>1508</v>
      </c>
      <c r="AP18" s="11">
        <f>Data!AT18-Data!AT17</f>
        <v>0</v>
      </c>
      <c r="AQ18" s="11">
        <f>Data!AV18-Data!AV17</f>
        <v>0</v>
      </c>
      <c r="AR18" s="11">
        <f>Data!AW18-Data!AW17</f>
        <v>0</v>
      </c>
      <c r="AS18" s="7">
        <v>40</v>
      </c>
      <c r="AT18" s="7" t="str">
        <f t="shared" si="3"/>
        <v>2020-W14</v>
      </c>
      <c r="AU18" s="7">
        <f t="shared" si="4"/>
        <v>7</v>
      </c>
      <c r="AV18" s="12">
        <f>Data!G18</f>
        <v>93</v>
      </c>
      <c r="AW18" s="12">
        <f>Data!AU18+Data!C18</f>
        <v>0</v>
      </c>
      <c r="AX18" s="7">
        <f>Data!BA18-Data!BA11</f>
        <v>5</v>
      </c>
      <c r="AY18" s="12">
        <f>AV11+AS18-AV18-AX18</f>
        <v>11</v>
      </c>
      <c r="AZ18" s="11">
        <v>171</v>
      </c>
      <c r="BA18" s="112">
        <f>AS18/AZ18</f>
        <v>0.23391812865497075</v>
      </c>
    </row>
    <row r="19" spans="1:53" x14ac:dyDescent="0.3">
      <c r="A19" s="21">
        <f>Data!A19</f>
        <v>43927</v>
      </c>
      <c r="B19" s="13">
        <f t="shared" si="2"/>
        <v>43927</v>
      </c>
      <c r="C19" s="14">
        <f>Data!I19-Data!I18</f>
        <v>-1</v>
      </c>
      <c r="D19" s="14">
        <f>Data!J19-Data!J18</f>
        <v>0</v>
      </c>
      <c r="E19" s="15">
        <f>Data!K19-Data!K18</f>
        <v>0</v>
      </c>
      <c r="F19" s="16">
        <f>Data!L19-Data!L18</f>
        <v>12</v>
      </c>
      <c r="G19" s="16">
        <f>Data!M19-Data!M18</f>
        <v>0</v>
      </c>
      <c r="H19" s="16">
        <f>Data!N19-Data!N18</f>
        <v>0</v>
      </c>
      <c r="I19" s="16">
        <f>Data!O19-Data!O18</f>
        <v>11</v>
      </c>
      <c r="J19" s="16">
        <f>Data!P19-Data!P18</f>
        <v>2</v>
      </c>
      <c r="K19" s="16">
        <f>Data!Q19-Data!Q18</f>
        <v>-2</v>
      </c>
      <c r="L19" s="16">
        <f>Data!R19-Data!R18</f>
        <v>5</v>
      </c>
      <c r="M19" s="16">
        <f>Data!S19-Data!S18</f>
        <v>4</v>
      </c>
      <c r="N19" s="16">
        <f>Data!T19-Data!T18</f>
        <v>-1</v>
      </c>
      <c r="O19" s="16">
        <f>Data!U19-Data!U18</f>
        <v>-1</v>
      </c>
      <c r="P19" s="16">
        <f>Data!V19-Data!V18</f>
        <v>0</v>
      </c>
      <c r="Q19" s="16">
        <f>Data!W19-Data!W18</f>
        <v>0</v>
      </c>
      <c r="R19" s="16">
        <f>Data!X19-Data!X18</f>
        <v>8</v>
      </c>
      <c r="S19" s="16">
        <f>Data!Y19-Data!Y18</f>
        <v>0</v>
      </c>
      <c r="T19" s="16">
        <f>Data!Z19-Data!Z18</f>
        <v>0</v>
      </c>
      <c r="U19" s="16">
        <f>Data!AA19-Data!AA18</f>
        <v>7</v>
      </c>
      <c r="V19" s="16">
        <f>Data!AB19-Data!AB18</f>
        <v>1</v>
      </c>
      <c r="W19" s="16">
        <f>Data!AC19-Data!AC18</f>
        <v>-1</v>
      </c>
      <c r="X19" s="16">
        <f>Data!AD19-Data!AD18</f>
        <v>4</v>
      </c>
      <c r="Y19" s="16">
        <f>Data!AE19-Data!AE18</f>
        <v>4</v>
      </c>
      <c r="Z19" s="16">
        <f>Data!AF19-Data!AF18</f>
        <v>0</v>
      </c>
      <c r="AA19" s="16">
        <f>Data!AG19-Data!AG18</f>
        <v>0</v>
      </c>
      <c r="AB19" s="16">
        <f>Data!AH19-Data!AH18</f>
        <v>0</v>
      </c>
      <c r="AC19" s="16">
        <f>Data!AI19-Data!AI18</f>
        <v>0</v>
      </c>
      <c r="AD19" s="16">
        <f>Data!AJ19-Data!AJ18</f>
        <v>4</v>
      </c>
      <c r="AE19" s="16">
        <f>Data!AK19-Data!AK18</f>
        <v>0</v>
      </c>
      <c r="AF19" s="16">
        <f>Data!AL19-Data!AL18</f>
        <v>0</v>
      </c>
      <c r="AG19" s="16">
        <f>Data!AM19-Data!AM18</f>
        <v>4</v>
      </c>
      <c r="AH19" s="16">
        <f>Data!AN19-Data!AN18</f>
        <v>1</v>
      </c>
      <c r="AI19" s="16">
        <f>Data!AO19-Data!AO18</f>
        <v>-1</v>
      </c>
      <c r="AJ19" s="16">
        <f>Data!AP19-Data!AP18</f>
        <v>1</v>
      </c>
      <c r="AK19" s="16">
        <f>Data!AQ19-Data!AQ18</f>
        <v>0</v>
      </c>
      <c r="AL19" s="16">
        <f>Data!AR19-Data!AR18</f>
        <v>-1</v>
      </c>
      <c r="AM19" s="16">
        <f>Data!E19</f>
        <v>6</v>
      </c>
      <c r="AN19" s="16">
        <f>Data!B19</f>
        <v>20</v>
      </c>
      <c r="AO19" s="16">
        <f>Data!AS19-Data!AS18</f>
        <v>740</v>
      </c>
      <c r="AP19" s="16">
        <f>Data!AT19-Data!AT18</f>
        <v>0</v>
      </c>
      <c r="AQ19" s="16">
        <f>Data!AV19-Data!AV18</f>
        <v>0</v>
      </c>
      <c r="AR19" s="16">
        <f>Data!AW19-Data!AW18</f>
        <v>0</v>
      </c>
      <c r="AS19" s="17"/>
      <c r="AT19" s="17" t="str">
        <f t="shared" si="3"/>
        <v>2020-W15</v>
      </c>
      <c r="AU19" s="17">
        <f t="shared" si="4"/>
        <v>1</v>
      </c>
      <c r="AV19" s="18">
        <f>Data!G19</f>
        <v>90</v>
      </c>
      <c r="AW19" s="18">
        <f>Data!AU19+Data!C19</f>
        <v>0</v>
      </c>
      <c r="AX19" s="17"/>
      <c r="AY19" s="17"/>
      <c r="AZ19" s="16"/>
    </row>
    <row r="20" spans="1:53" x14ac:dyDescent="0.3">
      <c r="A20" s="20">
        <f>Data!A20</f>
        <v>43928</v>
      </c>
      <c r="B20" s="8">
        <f t="shared" si="2"/>
        <v>43928</v>
      </c>
      <c r="C20" s="9">
        <f>Data!I20-Data!I19</f>
        <v>1</v>
      </c>
      <c r="D20" s="9">
        <f>Data!J20-Data!J19</f>
        <v>0</v>
      </c>
      <c r="E20" s="10">
        <f>Data!K20-Data!K19</f>
        <v>0</v>
      </c>
      <c r="F20" s="11">
        <f>Data!L20-Data!L19</f>
        <v>13</v>
      </c>
      <c r="G20" s="11">
        <f>Data!M20-Data!M19</f>
        <v>0</v>
      </c>
      <c r="H20" s="11">
        <f>Data!N20-Data!N19</f>
        <v>0</v>
      </c>
      <c r="I20" s="11">
        <f>Data!O20-Data!O19</f>
        <v>40</v>
      </c>
      <c r="J20" s="11">
        <f>Data!P20-Data!P19</f>
        <v>1</v>
      </c>
      <c r="K20" s="11">
        <f>Data!Q20-Data!Q19</f>
        <v>-2</v>
      </c>
      <c r="L20" s="11">
        <f>Data!R20-Data!R19</f>
        <v>17</v>
      </c>
      <c r="M20" s="11">
        <f>Data!S20-Data!S19</f>
        <v>1</v>
      </c>
      <c r="N20" s="11">
        <f>Data!T20-Data!T19</f>
        <v>2</v>
      </c>
      <c r="O20" s="11">
        <f>Data!U20-Data!U19</f>
        <v>0</v>
      </c>
      <c r="P20" s="11">
        <f>Data!V20-Data!V19</f>
        <v>0</v>
      </c>
      <c r="Q20" s="11">
        <f>Data!W20-Data!W19</f>
        <v>0</v>
      </c>
      <c r="R20" s="11">
        <f>Data!X20-Data!X19</f>
        <v>8</v>
      </c>
      <c r="S20" s="11">
        <f>Data!Y20-Data!Y19</f>
        <v>0</v>
      </c>
      <c r="T20" s="11">
        <f>Data!Z20-Data!Z19</f>
        <v>0</v>
      </c>
      <c r="U20" s="11">
        <f>Data!AA20-Data!AA19</f>
        <v>22</v>
      </c>
      <c r="V20" s="11">
        <f>Data!AB20-Data!AB19</f>
        <v>1</v>
      </c>
      <c r="W20" s="11">
        <f>Data!AC20-Data!AC19</f>
        <v>-3</v>
      </c>
      <c r="X20" s="11">
        <f>Data!AD20-Data!AD19</f>
        <v>12</v>
      </c>
      <c r="Y20" s="11">
        <f>Data!AE20-Data!AE19</f>
        <v>0</v>
      </c>
      <c r="Z20" s="11">
        <f>Data!AF20-Data!AF19</f>
        <v>2</v>
      </c>
      <c r="AA20" s="11">
        <f>Data!AG20-Data!AG19</f>
        <v>1</v>
      </c>
      <c r="AB20" s="11">
        <f>Data!AH20-Data!AH19</f>
        <v>0</v>
      </c>
      <c r="AC20" s="11">
        <f>Data!AI20-Data!AI19</f>
        <v>0</v>
      </c>
      <c r="AD20" s="11">
        <f>Data!AJ20-Data!AJ19</f>
        <v>5</v>
      </c>
      <c r="AE20" s="11">
        <f>Data!AK20-Data!AK19</f>
        <v>0</v>
      </c>
      <c r="AF20" s="11">
        <f>Data!AL20-Data!AL19</f>
        <v>0</v>
      </c>
      <c r="AG20" s="11">
        <f>Data!AM20-Data!AM19</f>
        <v>18</v>
      </c>
      <c r="AH20" s="11">
        <f>Data!AN20-Data!AN19</f>
        <v>0</v>
      </c>
      <c r="AI20" s="11">
        <f>Data!AO20-Data!AO19</f>
        <v>1</v>
      </c>
      <c r="AJ20" s="11">
        <f>Data!AP20-Data!AP19</f>
        <v>5</v>
      </c>
      <c r="AK20" s="11">
        <f>Data!AQ20-Data!AQ19</f>
        <v>1</v>
      </c>
      <c r="AL20" s="11">
        <f>Data!AR20-Data!AR19</f>
        <v>0</v>
      </c>
      <c r="AM20" s="11">
        <f>Data!E20</f>
        <v>2</v>
      </c>
      <c r="AN20" s="11">
        <f>Data!B20</f>
        <v>77</v>
      </c>
      <c r="AO20" s="11">
        <f>Data!AS20-Data!AS19</f>
        <v>2391</v>
      </c>
      <c r="AP20" s="11">
        <f>Data!AT20-Data!AT19</f>
        <v>0</v>
      </c>
      <c r="AQ20" s="11">
        <f>Data!AV20-Data!AV19</f>
        <v>0</v>
      </c>
      <c r="AR20" s="11">
        <f>Data!AW20-Data!AW19</f>
        <v>0</v>
      </c>
      <c r="AT20" s="7" t="str">
        <f t="shared" si="3"/>
        <v>2020-W15</v>
      </c>
      <c r="AU20" s="7">
        <f t="shared" si="4"/>
        <v>2</v>
      </c>
      <c r="AV20" s="12">
        <f>Data!G20</f>
        <v>90</v>
      </c>
      <c r="AW20" s="12">
        <f>Data!AU20+Data!C20</f>
        <v>0</v>
      </c>
    </row>
    <row r="21" spans="1:53" x14ac:dyDescent="0.3">
      <c r="A21" s="20">
        <f>Data!A21</f>
        <v>43929</v>
      </c>
      <c r="B21" s="8">
        <f t="shared" si="2"/>
        <v>43929</v>
      </c>
      <c r="C21" s="9">
        <f>Data!I21-Data!I20</f>
        <v>2</v>
      </c>
      <c r="D21" s="9">
        <f>Data!J21-Data!J20</f>
        <v>0</v>
      </c>
      <c r="E21" s="10">
        <f>Data!K21-Data!K20</f>
        <v>0</v>
      </c>
      <c r="F21" s="11">
        <f>Data!L21-Data!L20</f>
        <v>16</v>
      </c>
      <c r="G21" s="11">
        <f>Data!M21-Data!M20</f>
        <v>0</v>
      </c>
      <c r="H21" s="11">
        <f>Data!N21-Data!N20</f>
        <v>0</v>
      </c>
      <c r="I21" s="11">
        <f>Data!O21-Data!O20</f>
        <v>27</v>
      </c>
      <c r="J21" s="11">
        <f>Data!P21-Data!P20</f>
        <v>0</v>
      </c>
      <c r="K21" s="11">
        <f>Data!Q21-Data!Q20</f>
        <v>-4</v>
      </c>
      <c r="L21" s="11">
        <f>Data!R21-Data!R20</f>
        <v>16</v>
      </c>
      <c r="M21" s="11">
        <f>Data!S21-Data!S20</f>
        <v>2</v>
      </c>
      <c r="N21" s="11">
        <f>Data!T21-Data!T20</f>
        <v>-2</v>
      </c>
      <c r="O21" s="11">
        <f>Data!U21-Data!U20</f>
        <v>1</v>
      </c>
      <c r="P21" s="11">
        <f>Data!V21-Data!V20</f>
        <v>0</v>
      </c>
      <c r="Q21" s="11">
        <f>Data!W21-Data!W20</f>
        <v>0</v>
      </c>
      <c r="R21" s="11">
        <f>Data!X21-Data!X20</f>
        <v>42</v>
      </c>
      <c r="S21" s="11">
        <f>Data!Y21-Data!Y20</f>
        <v>0</v>
      </c>
      <c r="T21" s="11">
        <f>Data!Z21-Data!Z20</f>
        <v>0</v>
      </c>
      <c r="U21" s="11">
        <f>Data!AA21-Data!AA20</f>
        <v>28</v>
      </c>
      <c r="V21" s="11">
        <f>Data!AB21-Data!AB20</f>
        <v>0</v>
      </c>
      <c r="W21" s="11">
        <f>Data!AC21-Data!AC20</f>
        <v>-4</v>
      </c>
      <c r="X21" s="11">
        <f>Data!AD21-Data!AD20</f>
        <v>8</v>
      </c>
      <c r="Y21" s="11">
        <f>Data!AE21-Data!AE20</f>
        <v>2</v>
      </c>
      <c r="Z21" s="11">
        <f>Data!AF21-Data!AF20</f>
        <v>-1</v>
      </c>
      <c r="AA21" s="11">
        <f>Data!AG21-Data!AG20</f>
        <v>1</v>
      </c>
      <c r="AB21" s="11">
        <f>Data!AH21-Data!AH20</f>
        <v>0</v>
      </c>
      <c r="AC21" s="11">
        <f>Data!AI21-Data!AI20</f>
        <v>0</v>
      </c>
      <c r="AD21" s="11">
        <f>Data!AJ21-Data!AJ20</f>
        <v>-6</v>
      </c>
      <c r="AE21" s="11">
        <f>Data!AK21-Data!AK20</f>
        <v>0</v>
      </c>
      <c r="AF21" s="11">
        <f>Data!AL21-Data!AL20</f>
        <v>0</v>
      </c>
      <c r="AG21" s="11">
        <f>Data!AM21-Data!AM20</f>
        <v>2</v>
      </c>
      <c r="AH21" s="11">
        <f>Data!AN21-Data!AN20</f>
        <v>0</v>
      </c>
      <c r="AI21" s="11">
        <f>Data!AO21-Data!AO20</f>
        <v>0</v>
      </c>
      <c r="AJ21" s="11">
        <f>Data!AP21-Data!AP20</f>
        <v>8</v>
      </c>
      <c r="AK21" s="11">
        <f>Data!AQ21-Data!AQ20</f>
        <v>0</v>
      </c>
      <c r="AL21" s="11">
        <f>Data!AR21-Data!AR20</f>
        <v>-1</v>
      </c>
      <c r="AM21" s="11">
        <f>Data!E21</f>
        <v>2</v>
      </c>
      <c r="AN21" s="11">
        <f>Data!B21</f>
        <v>52</v>
      </c>
      <c r="AO21" s="11">
        <f>Data!AS21-Data!AS20</f>
        <v>3944</v>
      </c>
      <c r="AP21" s="11">
        <f>Data!AT21-Data!AT20</f>
        <v>0</v>
      </c>
      <c r="AQ21" s="11">
        <f>Data!AV21-Data!AV20</f>
        <v>0</v>
      </c>
      <c r="AR21" s="11">
        <f>Data!AW21-Data!AW20</f>
        <v>0</v>
      </c>
      <c r="AT21" s="7" t="str">
        <f t="shared" si="3"/>
        <v>2020-W15</v>
      </c>
      <c r="AU21" s="7">
        <f t="shared" si="4"/>
        <v>3</v>
      </c>
      <c r="AV21" s="12">
        <f>Data!G21</f>
        <v>84</v>
      </c>
      <c r="AW21" s="12">
        <f>Data!AU21+Data!C21</f>
        <v>0</v>
      </c>
    </row>
    <row r="22" spans="1:53" x14ac:dyDescent="0.3">
      <c r="A22" s="20">
        <f>Data!A22</f>
        <v>43930</v>
      </c>
      <c r="B22" s="8">
        <f t="shared" si="2"/>
        <v>43930</v>
      </c>
      <c r="C22" s="9">
        <f>Data!I22-Data!I21</f>
        <v>1</v>
      </c>
      <c r="D22" s="9">
        <f>Data!J22-Data!J21</f>
        <v>0</v>
      </c>
      <c r="E22" s="10">
        <f>Data!K22-Data!K21</f>
        <v>0</v>
      </c>
      <c r="F22" s="11">
        <f>Data!L22-Data!L21</f>
        <v>27</v>
      </c>
      <c r="G22" s="11">
        <f>Data!M22-Data!M21</f>
        <v>0</v>
      </c>
      <c r="H22" s="11">
        <f>Data!N22-Data!N21</f>
        <v>0</v>
      </c>
      <c r="I22" s="11">
        <f>Data!O22-Data!O21</f>
        <v>33</v>
      </c>
      <c r="J22" s="11">
        <f>Data!P22-Data!P21</f>
        <v>2</v>
      </c>
      <c r="K22" s="11">
        <f>Data!Q22-Data!Q21</f>
        <v>-4</v>
      </c>
      <c r="L22" s="11">
        <f>Data!R22-Data!R21</f>
        <v>14</v>
      </c>
      <c r="M22" s="11">
        <f>Data!S22-Data!S21</f>
        <v>1</v>
      </c>
      <c r="N22" s="11">
        <f>Data!T22-Data!T21</f>
        <v>-1</v>
      </c>
      <c r="O22" s="11">
        <f>Data!U22-Data!U21</f>
        <v>1</v>
      </c>
      <c r="P22" s="11">
        <f>Data!V22-Data!V21</f>
        <v>0</v>
      </c>
      <c r="Q22" s="11">
        <f>Data!W22-Data!W21</f>
        <v>0</v>
      </c>
      <c r="R22" s="11">
        <f>Data!X22-Data!X21</f>
        <v>16</v>
      </c>
      <c r="S22" s="11">
        <f>Data!Y22-Data!Y21</f>
        <v>0</v>
      </c>
      <c r="T22" s="11">
        <f>Data!Z22-Data!Z21</f>
        <v>0</v>
      </c>
      <c r="U22" s="11">
        <f>Data!AA22-Data!AA21</f>
        <v>17</v>
      </c>
      <c r="V22" s="11">
        <f>Data!AB22-Data!AB21</f>
        <v>2</v>
      </c>
      <c r="W22" s="11">
        <f>Data!AC22-Data!AC21</f>
        <v>-2</v>
      </c>
      <c r="X22" s="11">
        <f>Data!AD22-Data!AD21</f>
        <v>9</v>
      </c>
      <c r="Y22" s="11">
        <f>Data!AE22-Data!AE21</f>
        <v>1</v>
      </c>
      <c r="Z22" s="11">
        <f>Data!AF22-Data!AF21</f>
        <v>-1</v>
      </c>
      <c r="AA22" s="11">
        <f>Data!AG22-Data!AG21</f>
        <v>0</v>
      </c>
      <c r="AB22" s="11">
        <f>Data!AH22-Data!AH21</f>
        <v>0</v>
      </c>
      <c r="AC22" s="11">
        <f>Data!AI22-Data!AI21</f>
        <v>0</v>
      </c>
      <c r="AD22" s="11">
        <f>Data!AJ22-Data!AJ21</f>
        <v>11</v>
      </c>
      <c r="AE22" s="11">
        <f>Data!AK22-Data!AK21</f>
        <v>0</v>
      </c>
      <c r="AF22" s="11">
        <f>Data!AL22-Data!AL21</f>
        <v>0</v>
      </c>
      <c r="AG22" s="11">
        <f>Data!AM22-Data!AM21</f>
        <v>16</v>
      </c>
      <c r="AH22" s="11">
        <f>Data!AN22-Data!AN21</f>
        <v>0</v>
      </c>
      <c r="AI22" s="11">
        <f>Data!AO22-Data!AO21</f>
        <v>-2</v>
      </c>
      <c r="AJ22" s="11">
        <f>Data!AP22-Data!AP21</f>
        <v>5</v>
      </c>
      <c r="AK22" s="11">
        <f>Data!AQ22-Data!AQ21</f>
        <v>0</v>
      </c>
      <c r="AL22" s="11">
        <f>Data!AR22-Data!AR21</f>
        <v>0</v>
      </c>
      <c r="AM22" s="11">
        <f>Data!E22</f>
        <v>3</v>
      </c>
      <c r="AN22" s="11">
        <f>Data!B22</f>
        <v>71</v>
      </c>
      <c r="AO22" s="11">
        <f>Data!AS22-Data!AS21</f>
        <v>1106</v>
      </c>
      <c r="AP22" s="11">
        <f>Data!AT22-Data!AT21</f>
        <v>0</v>
      </c>
      <c r="AQ22" s="11">
        <f>Data!AV22-Data!AV21</f>
        <v>0</v>
      </c>
      <c r="AR22" s="11">
        <f>Data!AW22-Data!AW21</f>
        <v>0</v>
      </c>
      <c r="AT22" s="7" t="str">
        <f t="shared" si="3"/>
        <v>2020-W15</v>
      </c>
      <c r="AU22" s="7">
        <f t="shared" si="4"/>
        <v>4</v>
      </c>
      <c r="AV22" s="12">
        <f>Data!G22</f>
        <v>79</v>
      </c>
      <c r="AW22" s="12">
        <f>Data!AU22+Data!C22</f>
        <v>0</v>
      </c>
    </row>
    <row r="23" spans="1:53" x14ac:dyDescent="0.3">
      <c r="A23" s="20">
        <f>Data!A23</f>
        <v>43931</v>
      </c>
      <c r="B23" s="8">
        <f t="shared" si="2"/>
        <v>43931</v>
      </c>
      <c r="C23" s="9">
        <f>Data!I23-Data!I22</f>
        <v>15</v>
      </c>
      <c r="D23" s="9">
        <f>Data!J23-Data!J22</f>
        <v>0</v>
      </c>
      <c r="E23" s="10">
        <f>Data!K23-Data!K22</f>
        <v>0</v>
      </c>
      <c r="F23" s="11">
        <f>Data!L23-Data!L22</f>
        <v>21</v>
      </c>
      <c r="G23" s="11">
        <f>Data!M23-Data!M22</f>
        <v>0</v>
      </c>
      <c r="H23" s="11">
        <f>Data!N23-Data!N22</f>
        <v>0</v>
      </c>
      <c r="I23" s="11">
        <f>Data!O23-Data!O22</f>
        <v>17</v>
      </c>
      <c r="J23" s="11">
        <f>Data!P23-Data!P22</f>
        <v>1</v>
      </c>
      <c r="K23" s="11">
        <f>Data!Q23-Data!Q22</f>
        <v>2</v>
      </c>
      <c r="L23" s="11">
        <f>Data!R23-Data!R22</f>
        <v>11</v>
      </c>
      <c r="M23" s="11">
        <f>Data!S23-Data!S22</f>
        <v>3</v>
      </c>
      <c r="N23" s="11">
        <f>Data!T23-Data!T22</f>
        <v>-4</v>
      </c>
      <c r="O23" s="11">
        <f>Data!U23-Data!U22</f>
        <v>6</v>
      </c>
      <c r="P23" s="11">
        <f>Data!V23-Data!V22</f>
        <v>0</v>
      </c>
      <c r="Q23" s="11">
        <f>Data!W23-Data!W22</f>
        <v>0</v>
      </c>
      <c r="R23" s="11">
        <f>Data!X23-Data!X22</f>
        <v>10</v>
      </c>
      <c r="S23" s="11">
        <f>Data!Y23-Data!Y22</f>
        <v>0</v>
      </c>
      <c r="T23" s="11">
        <f>Data!Z23-Data!Z22</f>
        <v>0</v>
      </c>
      <c r="U23" s="11">
        <f>Data!AA23-Data!AA22</f>
        <v>11</v>
      </c>
      <c r="V23" s="11">
        <f>Data!AB23-Data!AB22</f>
        <v>0</v>
      </c>
      <c r="W23" s="11">
        <f>Data!AC23-Data!AC22</f>
        <v>3</v>
      </c>
      <c r="X23" s="11">
        <f>Data!AD23-Data!AD22</f>
        <v>10</v>
      </c>
      <c r="Y23" s="11">
        <f>Data!AE23-Data!AE22</f>
        <v>1</v>
      </c>
      <c r="Z23" s="11">
        <f>Data!AF23-Data!AF22</f>
        <v>-3</v>
      </c>
      <c r="AA23" s="11">
        <f>Data!AG23-Data!AG22</f>
        <v>9</v>
      </c>
      <c r="AB23" s="11">
        <f>Data!AH23-Data!AH22</f>
        <v>0</v>
      </c>
      <c r="AC23" s="11">
        <f>Data!AI23-Data!AI22</f>
        <v>0</v>
      </c>
      <c r="AD23" s="11">
        <f>Data!AJ23-Data!AJ22</f>
        <v>11</v>
      </c>
      <c r="AE23" s="11">
        <f>Data!AK23-Data!AK22</f>
        <v>0</v>
      </c>
      <c r="AF23" s="11">
        <f>Data!AL23-Data!AL22</f>
        <v>0</v>
      </c>
      <c r="AG23" s="11">
        <f>Data!AM23-Data!AM22</f>
        <v>6</v>
      </c>
      <c r="AH23" s="11">
        <f>Data!AN23-Data!AN22</f>
        <v>1</v>
      </c>
      <c r="AI23" s="11">
        <f>Data!AO23-Data!AO22</f>
        <v>-1</v>
      </c>
      <c r="AJ23" s="11">
        <f>Data!AP23-Data!AP22</f>
        <v>1</v>
      </c>
      <c r="AK23" s="11">
        <f>Data!AQ23-Data!AQ22</f>
        <v>2</v>
      </c>
      <c r="AL23" s="11">
        <f>Data!AR23-Data!AR22</f>
        <v>-1</v>
      </c>
      <c r="AM23" s="11">
        <f>Data!E23</f>
        <v>4</v>
      </c>
      <c r="AN23" s="11">
        <f>Data!B23</f>
        <v>56</v>
      </c>
      <c r="AO23" s="11">
        <f>Data!AS23-Data!AS22</f>
        <v>1798</v>
      </c>
      <c r="AP23" s="11">
        <f>Data!AT23-Data!AT22</f>
        <v>0</v>
      </c>
      <c r="AQ23" s="11">
        <f>Data!AV23-Data!AV22</f>
        <v>0</v>
      </c>
      <c r="AR23" s="11">
        <f>Data!AW23-Data!AW22</f>
        <v>0</v>
      </c>
      <c r="AT23" s="7" t="str">
        <f t="shared" si="3"/>
        <v>2020-W15</v>
      </c>
      <c r="AU23" s="7">
        <f t="shared" si="4"/>
        <v>5</v>
      </c>
      <c r="AV23" s="12">
        <f>Data!G23</f>
        <v>77</v>
      </c>
      <c r="AW23" s="12">
        <f>Data!AU23+Data!C23</f>
        <v>0</v>
      </c>
    </row>
    <row r="24" spans="1:53" x14ac:dyDescent="0.3">
      <c r="A24" s="20">
        <f>Data!A24</f>
        <v>43932</v>
      </c>
      <c r="B24" s="8">
        <f t="shared" si="2"/>
        <v>43932</v>
      </c>
      <c r="C24" s="9">
        <f>Data!I24-Data!I23</f>
        <v>3</v>
      </c>
      <c r="D24" s="9">
        <f>Data!J24-Data!J23</f>
        <v>0</v>
      </c>
      <c r="E24" s="10">
        <f>Data!K24-Data!K23</f>
        <v>0</v>
      </c>
      <c r="F24" s="11">
        <f>Data!L24-Data!L23</f>
        <v>19</v>
      </c>
      <c r="G24" s="11">
        <f>Data!M24-Data!M23</f>
        <v>0</v>
      </c>
      <c r="H24" s="11">
        <f>Data!N24-Data!N23</f>
        <v>0</v>
      </c>
      <c r="I24" s="11">
        <f>Data!O24-Data!O23</f>
        <v>25</v>
      </c>
      <c r="J24" s="11">
        <f>Data!P24-Data!P23</f>
        <v>1</v>
      </c>
      <c r="K24" s="11">
        <f>Data!Q24-Data!Q23</f>
        <v>0</v>
      </c>
      <c r="L24" s="11">
        <f>Data!R24-Data!R23</f>
        <v>18</v>
      </c>
      <c r="M24" s="11">
        <f>Data!S24-Data!S23</f>
        <v>2</v>
      </c>
      <c r="N24" s="11">
        <f>Data!T24-Data!T23</f>
        <v>-2</v>
      </c>
      <c r="O24" s="11">
        <f>Data!U24-Data!U23</f>
        <v>0</v>
      </c>
      <c r="P24" s="11">
        <f>Data!V24-Data!V23</f>
        <v>0</v>
      </c>
      <c r="Q24" s="11">
        <f>Data!W24-Data!W23</f>
        <v>0</v>
      </c>
      <c r="R24" s="11">
        <f>Data!X24-Data!X23</f>
        <v>9</v>
      </c>
      <c r="S24" s="11">
        <f>Data!Y24-Data!Y23</f>
        <v>0</v>
      </c>
      <c r="T24" s="11">
        <f>Data!Z24-Data!Z23</f>
        <v>0</v>
      </c>
      <c r="U24" s="11">
        <f>Data!AA24-Data!AA23</f>
        <v>13</v>
      </c>
      <c r="V24" s="11">
        <f>Data!AB24-Data!AB23</f>
        <v>1</v>
      </c>
      <c r="W24" s="11">
        <f>Data!AC24-Data!AC23</f>
        <v>-2</v>
      </c>
      <c r="X24" s="11">
        <f>Data!AD24-Data!AD23</f>
        <v>12</v>
      </c>
      <c r="Y24" s="11">
        <f>Data!AE24-Data!AE23</f>
        <v>2</v>
      </c>
      <c r="Z24" s="11">
        <f>Data!AF24-Data!AF23</f>
        <v>-1</v>
      </c>
      <c r="AA24" s="11">
        <f>Data!AG24-Data!AG23</f>
        <v>3</v>
      </c>
      <c r="AB24" s="11">
        <f>Data!AH24-Data!AH23</f>
        <v>0</v>
      </c>
      <c r="AC24" s="11">
        <f>Data!AI24-Data!AI23</f>
        <v>0</v>
      </c>
      <c r="AD24" s="11">
        <f>Data!AJ24-Data!AJ23</f>
        <v>10</v>
      </c>
      <c r="AE24" s="11">
        <f>Data!AK24-Data!AK23</f>
        <v>0</v>
      </c>
      <c r="AF24" s="11">
        <f>Data!AL24-Data!AL23</f>
        <v>0</v>
      </c>
      <c r="AG24" s="11">
        <f>Data!AM24-Data!AM23</f>
        <v>12</v>
      </c>
      <c r="AH24" s="11">
        <f>Data!AN24-Data!AN23</f>
        <v>0</v>
      </c>
      <c r="AI24" s="11">
        <f>Data!AO24-Data!AO23</f>
        <v>2</v>
      </c>
      <c r="AJ24" s="11">
        <f>Data!AP24-Data!AP23</f>
        <v>6</v>
      </c>
      <c r="AK24" s="11">
        <f>Data!AQ24-Data!AQ23</f>
        <v>0</v>
      </c>
      <c r="AL24" s="11">
        <f>Data!AR24-Data!AR23</f>
        <v>-1</v>
      </c>
      <c r="AM24" s="11">
        <f>Data!E24</f>
        <v>3</v>
      </c>
      <c r="AN24" s="11">
        <f>Data!B24</f>
        <v>72</v>
      </c>
      <c r="AO24" s="11">
        <f>Data!AS24-Data!AS23</f>
        <v>1912</v>
      </c>
      <c r="AP24" s="11">
        <f>Data!AT24-Data!AT23</f>
        <v>0</v>
      </c>
      <c r="AQ24" s="11">
        <f>Data!AV24-Data!AV23</f>
        <v>0</v>
      </c>
      <c r="AR24" s="11">
        <f>Data!AW24-Data!AW23</f>
        <v>0</v>
      </c>
      <c r="AT24" s="7" t="str">
        <f t="shared" si="3"/>
        <v>2020-W15</v>
      </c>
      <c r="AU24" s="7">
        <f t="shared" si="4"/>
        <v>6</v>
      </c>
      <c r="AV24" s="12">
        <f>Data!G24</f>
        <v>75</v>
      </c>
      <c r="AW24" s="12">
        <f>Data!AU24+Data!C24</f>
        <v>0</v>
      </c>
    </row>
    <row r="25" spans="1:53" x14ac:dyDescent="0.3">
      <c r="A25" s="20">
        <f>Data!A25</f>
        <v>43933</v>
      </c>
      <c r="B25" s="8">
        <f t="shared" si="2"/>
        <v>43933</v>
      </c>
      <c r="C25" s="9">
        <f>Data!I25-Data!I24</f>
        <v>0</v>
      </c>
      <c r="D25" s="9">
        <f>Data!J25-Data!J24</f>
        <v>0</v>
      </c>
      <c r="E25" s="10">
        <f>Data!K25-Data!K24</f>
        <v>0</v>
      </c>
      <c r="F25" s="11">
        <f>Data!L25-Data!L24</f>
        <v>0</v>
      </c>
      <c r="G25" s="11">
        <f>Data!M25-Data!M24</f>
        <v>0</v>
      </c>
      <c r="H25" s="11">
        <f>Data!N25-Data!N24</f>
        <v>0</v>
      </c>
      <c r="I25" s="11">
        <f>Data!O25-Data!O24</f>
        <v>8</v>
      </c>
      <c r="J25" s="11">
        <f>Data!P25-Data!P24</f>
        <v>0</v>
      </c>
      <c r="K25" s="11">
        <f>Data!Q25-Data!Q24</f>
        <v>0</v>
      </c>
      <c r="L25" s="11">
        <f>Data!R25-Data!R24</f>
        <v>8</v>
      </c>
      <c r="M25" s="11">
        <f>Data!S25-Data!S24</f>
        <v>0</v>
      </c>
      <c r="N25" s="11">
        <f>Data!T25-Data!T24</f>
        <v>0</v>
      </c>
      <c r="O25" s="11">
        <f>Data!U25-Data!U24</f>
        <v>0</v>
      </c>
      <c r="P25" s="11">
        <f>Data!V25-Data!V24</f>
        <v>0</v>
      </c>
      <c r="Q25" s="11">
        <f>Data!W25-Data!W24</f>
        <v>0</v>
      </c>
      <c r="R25" s="11">
        <f>Data!X25-Data!X24</f>
        <v>0</v>
      </c>
      <c r="S25" s="11">
        <f>Data!Y25-Data!Y24</f>
        <v>0</v>
      </c>
      <c r="T25" s="11">
        <f>Data!Z25-Data!Z24</f>
        <v>0</v>
      </c>
      <c r="U25" s="11">
        <f>Data!AA25-Data!AA24</f>
        <v>0</v>
      </c>
      <c r="V25" s="11">
        <f>Data!AB25-Data!AB24</f>
        <v>0</v>
      </c>
      <c r="W25" s="11">
        <f>Data!AC25-Data!AC24</f>
        <v>0</v>
      </c>
      <c r="X25" s="11">
        <f>Data!AD25-Data!AD24</f>
        <v>0</v>
      </c>
      <c r="Y25" s="11">
        <f>Data!AE25-Data!AE24</f>
        <v>0</v>
      </c>
      <c r="Z25" s="11">
        <f>Data!AF25-Data!AF24</f>
        <v>0</v>
      </c>
      <c r="AA25" s="11">
        <f>Data!AG25-Data!AG24</f>
        <v>0</v>
      </c>
      <c r="AB25" s="11">
        <f>Data!AH25-Data!AH24</f>
        <v>0</v>
      </c>
      <c r="AC25" s="11">
        <f>Data!AI25-Data!AI24</f>
        <v>0</v>
      </c>
      <c r="AD25" s="11">
        <f>Data!AJ25-Data!AJ24</f>
        <v>0</v>
      </c>
      <c r="AE25" s="11">
        <f>Data!AK25-Data!AK24</f>
        <v>0</v>
      </c>
      <c r="AF25" s="11">
        <f>Data!AL25-Data!AL24</f>
        <v>0</v>
      </c>
      <c r="AG25" s="11">
        <f>Data!AM25-Data!AM24</f>
        <v>0</v>
      </c>
      <c r="AH25" s="11">
        <f>Data!AN25-Data!AN24</f>
        <v>0</v>
      </c>
      <c r="AI25" s="11">
        <f>Data!AO25-Data!AO24</f>
        <v>0</v>
      </c>
      <c r="AJ25" s="11">
        <f>Data!AP25-Data!AP24</f>
        <v>0</v>
      </c>
      <c r="AK25" s="11">
        <f>Data!AQ25-Data!AQ24</f>
        <v>0</v>
      </c>
      <c r="AL25" s="11">
        <f>Data!AR25-Data!AR24</f>
        <v>0</v>
      </c>
      <c r="AM25" s="11">
        <f>Data!E25</f>
        <v>5</v>
      </c>
      <c r="AN25" s="11">
        <f>Data!B25</f>
        <v>33</v>
      </c>
      <c r="AO25" s="11">
        <f>Data!AS25-Data!AS24</f>
        <v>4917</v>
      </c>
      <c r="AP25" s="11">
        <f>Data!AT25-Data!AT24</f>
        <v>0</v>
      </c>
      <c r="AQ25" s="11">
        <f>Data!AV25-Data!AV24</f>
        <v>0</v>
      </c>
      <c r="AR25" s="11">
        <f>Data!AW25-Data!AW24</f>
        <v>0</v>
      </c>
      <c r="AS25" s="7">
        <v>20</v>
      </c>
      <c r="AT25" s="7" t="str">
        <f t="shared" si="3"/>
        <v>2020-W15</v>
      </c>
      <c r="AU25" s="7">
        <f t="shared" si="4"/>
        <v>7</v>
      </c>
      <c r="AV25" s="12">
        <f>Data!G25</f>
        <v>76</v>
      </c>
      <c r="AW25" s="12">
        <f>Data!AU25+Data!C25</f>
        <v>0</v>
      </c>
      <c r="AX25" s="7">
        <f>Data!BA25-Data!BA18</f>
        <v>5</v>
      </c>
      <c r="AY25" s="12">
        <f>AV18+AS25-AV25-AX25</f>
        <v>32</v>
      </c>
      <c r="AZ25" s="11">
        <v>106.99999999999999</v>
      </c>
      <c r="BA25" s="112">
        <f>AS25/AZ25</f>
        <v>0.18691588785046731</v>
      </c>
    </row>
    <row r="26" spans="1:53" x14ac:dyDescent="0.3">
      <c r="A26" s="21">
        <f>Data!A26</f>
        <v>43934</v>
      </c>
      <c r="B26" s="13">
        <f t="shared" si="2"/>
        <v>43934</v>
      </c>
      <c r="C26" s="14">
        <f>Data!I26-Data!I25</f>
        <v>3</v>
      </c>
      <c r="D26" s="14">
        <f>Data!J26-Data!J25</f>
        <v>0</v>
      </c>
      <c r="E26" s="15">
        <f>Data!K26-Data!K25</f>
        <v>1</v>
      </c>
      <c r="F26" s="16">
        <f>Data!L26-Data!L25</f>
        <v>18</v>
      </c>
      <c r="G26" s="16">
        <f>Data!M26-Data!M25</f>
        <v>0</v>
      </c>
      <c r="H26" s="16">
        <f>Data!N26-Data!N25</f>
        <v>0</v>
      </c>
      <c r="I26" s="16">
        <f>Data!O26-Data!O25</f>
        <v>13</v>
      </c>
      <c r="J26" s="16">
        <f>Data!P26-Data!P25</f>
        <v>2</v>
      </c>
      <c r="K26" s="16">
        <f>Data!Q26-Data!Q25</f>
        <v>-6</v>
      </c>
      <c r="L26" s="16">
        <f>Data!R26-Data!R25</f>
        <v>13</v>
      </c>
      <c r="M26" s="16">
        <f>Data!S26-Data!S25</f>
        <v>4</v>
      </c>
      <c r="N26" s="16">
        <f>Data!T26-Data!T25</f>
        <v>3</v>
      </c>
      <c r="O26" s="16">
        <f>Data!U26-Data!U25</f>
        <v>0</v>
      </c>
      <c r="P26" s="16">
        <f>Data!V26-Data!V25</f>
        <v>0</v>
      </c>
      <c r="Q26" s="16">
        <f>Data!W26-Data!W25</f>
        <v>0</v>
      </c>
      <c r="R26" s="16">
        <f>Data!X26-Data!X25</f>
        <v>8</v>
      </c>
      <c r="S26" s="16">
        <f>Data!Y26-Data!Y25</f>
        <v>0</v>
      </c>
      <c r="T26" s="16">
        <f>Data!Z26-Data!Z25</f>
        <v>0</v>
      </c>
      <c r="U26" s="16">
        <f>Data!AA26-Data!AA25</f>
        <v>11</v>
      </c>
      <c r="V26" s="16">
        <f>Data!AB26-Data!AB25</f>
        <v>2</v>
      </c>
      <c r="W26" s="16">
        <f>Data!AC26-Data!AC25</f>
        <v>-5</v>
      </c>
      <c r="X26" s="16">
        <f>Data!AD26-Data!AD25</f>
        <v>7</v>
      </c>
      <c r="Y26" s="16">
        <f>Data!AE26-Data!AE25</f>
        <v>4</v>
      </c>
      <c r="Z26" s="16">
        <f>Data!AF26-Data!AF25</f>
        <v>1</v>
      </c>
      <c r="AA26" s="16">
        <f>Data!AG26-Data!AG25</f>
        <v>3</v>
      </c>
      <c r="AB26" s="16">
        <f>Data!AH26-Data!AH25</f>
        <v>0</v>
      </c>
      <c r="AC26" s="16">
        <f>Data!AI26-Data!AI25</f>
        <v>1</v>
      </c>
      <c r="AD26" s="16">
        <f>Data!AJ26-Data!AJ25</f>
        <v>10</v>
      </c>
      <c r="AE26" s="16">
        <f>Data!AK26-Data!AK25</f>
        <v>0</v>
      </c>
      <c r="AF26" s="16">
        <f>Data!AL26-Data!AL25</f>
        <v>0</v>
      </c>
      <c r="AG26" s="16">
        <f>Data!AM26-Data!AM25</f>
        <v>10</v>
      </c>
      <c r="AH26" s="16">
        <f>Data!AN26-Data!AN25</f>
        <v>0</v>
      </c>
      <c r="AI26" s="16">
        <f>Data!AO26-Data!AO25</f>
        <v>-1</v>
      </c>
      <c r="AJ26" s="16">
        <f>Data!AP26-Data!AP25</f>
        <v>14</v>
      </c>
      <c r="AK26" s="16">
        <f>Data!AQ26-Data!AQ25</f>
        <v>0</v>
      </c>
      <c r="AL26" s="16">
        <f>Data!AR26-Data!AR25</f>
        <v>2</v>
      </c>
      <c r="AM26" s="16">
        <f>Data!E26</f>
        <v>1</v>
      </c>
      <c r="AN26" s="16">
        <f>Data!B26</f>
        <v>31</v>
      </c>
      <c r="AO26" s="16">
        <f>Data!AS26-Data!AS25</f>
        <v>1170</v>
      </c>
      <c r="AP26" s="16">
        <f>Data!AT26-Data!AT25</f>
        <v>0</v>
      </c>
      <c r="AQ26" s="16">
        <f>Data!AV26-Data!AV25</f>
        <v>0</v>
      </c>
      <c r="AR26" s="16">
        <f>Data!AW26-Data!AW25</f>
        <v>0</v>
      </c>
      <c r="AS26" s="17"/>
      <c r="AT26" s="17" t="str">
        <f t="shared" si="3"/>
        <v>2020-W16</v>
      </c>
      <c r="AU26" s="17">
        <f t="shared" si="4"/>
        <v>1</v>
      </c>
      <c r="AV26" s="18">
        <f>Data!G26</f>
        <v>73</v>
      </c>
      <c r="AW26" s="18">
        <f>Data!AU26+Data!C26</f>
        <v>0</v>
      </c>
      <c r="AX26" s="17"/>
      <c r="AY26" s="17"/>
      <c r="AZ26" s="16"/>
    </row>
    <row r="27" spans="1:53" x14ac:dyDescent="0.3">
      <c r="A27" s="20">
        <f>Data!A27</f>
        <v>43935</v>
      </c>
      <c r="B27" s="8">
        <f t="shared" si="2"/>
        <v>43935</v>
      </c>
      <c r="C27" s="9">
        <f>Data!I27-Data!I26</f>
        <v>2</v>
      </c>
      <c r="D27" s="9">
        <f>Data!J27-Data!J26</f>
        <v>0</v>
      </c>
      <c r="E27" s="10">
        <f>Data!K27-Data!K26</f>
        <v>0</v>
      </c>
      <c r="F27" s="11">
        <f>Data!L27-Data!L26</f>
        <v>8</v>
      </c>
      <c r="G27" s="11">
        <f>Data!M27-Data!M26</f>
        <v>0</v>
      </c>
      <c r="H27" s="11">
        <f>Data!N27-Data!N26</f>
        <v>0</v>
      </c>
      <c r="I27" s="11">
        <f>Data!O27-Data!O26</f>
        <v>7</v>
      </c>
      <c r="J27" s="11">
        <f>Data!P27-Data!P26</f>
        <v>0</v>
      </c>
      <c r="K27" s="11">
        <f>Data!Q27-Data!Q26</f>
        <v>1</v>
      </c>
      <c r="L27" s="11">
        <f>Data!R27-Data!R26</f>
        <v>5</v>
      </c>
      <c r="M27" s="11">
        <f>Data!S27-Data!S26</f>
        <v>2</v>
      </c>
      <c r="N27" s="11">
        <f>Data!T27-Data!T26</f>
        <v>2</v>
      </c>
      <c r="O27" s="11">
        <f>Data!U27-Data!U26</f>
        <v>2</v>
      </c>
      <c r="P27" s="11">
        <f>Data!V27-Data!V26</f>
        <v>0</v>
      </c>
      <c r="Q27" s="11">
        <f>Data!W27-Data!W26</f>
        <v>0</v>
      </c>
      <c r="R27" s="11">
        <f>Data!X27-Data!X26</f>
        <v>6</v>
      </c>
      <c r="S27" s="11">
        <f>Data!Y27-Data!Y26</f>
        <v>0</v>
      </c>
      <c r="T27" s="11">
        <f>Data!Z27-Data!Z26</f>
        <v>0</v>
      </c>
      <c r="U27" s="11">
        <f>Data!AA27-Data!AA26</f>
        <v>-2</v>
      </c>
      <c r="V27" s="11">
        <f>Data!AB27-Data!AB26</f>
        <v>0</v>
      </c>
      <c r="W27" s="11">
        <f>Data!AC27-Data!AC26</f>
        <v>2</v>
      </c>
      <c r="X27" s="11">
        <f>Data!AD27-Data!AD26</f>
        <v>1</v>
      </c>
      <c r="Y27" s="11">
        <f>Data!AE27-Data!AE26</f>
        <v>1</v>
      </c>
      <c r="Z27" s="11">
        <f>Data!AF27-Data!AF26</f>
        <v>1</v>
      </c>
      <c r="AA27" s="11">
        <f>Data!AG27-Data!AG26</f>
        <v>0</v>
      </c>
      <c r="AB27" s="11">
        <f>Data!AH27-Data!AH26</f>
        <v>0</v>
      </c>
      <c r="AC27" s="11">
        <f>Data!AI27-Data!AI26</f>
        <v>0</v>
      </c>
      <c r="AD27" s="11">
        <f>Data!AJ27-Data!AJ26</f>
        <v>2</v>
      </c>
      <c r="AE27" s="11">
        <f>Data!AK27-Data!AK26</f>
        <v>0</v>
      </c>
      <c r="AF27" s="11">
        <f>Data!AL27-Data!AL26</f>
        <v>0</v>
      </c>
      <c r="AG27" s="11">
        <f>Data!AM27-Data!AM26</f>
        <v>9</v>
      </c>
      <c r="AH27" s="11">
        <f>Data!AN27-Data!AN26</f>
        <v>0</v>
      </c>
      <c r="AI27" s="11">
        <f>Data!AO27-Data!AO26</f>
        <v>-1</v>
      </c>
      <c r="AJ27" s="11">
        <f>Data!AP27-Data!AP26</f>
        <v>4</v>
      </c>
      <c r="AK27" s="11">
        <f>Data!AQ27-Data!AQ26</f>
        <v>1</v>
      </c>
      <c r="AL27" s="11">
        <f>Data!AR27-Data!AR26</f>
        <v>1</v>
      </c>
      <c r="AM27" s="11">
        <f>Data!E27</f>
        <v>2</v>
      </c>
      <c r="AN27" s="11">
        <f>Data!B27</f>
        <v>25</v>
      </c>
      <c r="AO27" s="11">
        <f>Data!AS27-Data!AS26</f>
        <v>2367</v>
      </c>
      <c r="AP27" s="11">
        <f>Data!AT27-Data!AT26</f>
        <v>0</v>
      </c>
      <c r="AQ27" s="11">
        <f>Data!AV27-Data!AV26</f>
        <v>0</v>
      </c>
      <c r="AR27" s="11">
        <f>Data!AW27-Data!AW26</f>
        <v>0</v>
      </c>
      <c r="AT27" s="7" t="str">
        <f t="shared" si="3"/>
        <v>2020-W16</v>
      </c>
      <c r="AU27" s="7">
        <f t="shared" si="4"/>
        <v>2</v>
      </c>
      <c r="AV27" s="12">
        <f>Data!G27</f>
        <v>76</v>
      </c>
      <c r="AW27" s="12">
        <f>Data!AU27+Data!C27</f>
        <v>0</v>
      </c>
    </row>
    <row r="28" spans="1:53" x14ac:dyDescent="0.3">
      <c r="A28" s="20">
        <f>Data!A28</f>
        <v>43936</v>
      </c>
      <c r="B28" s="8">
        <f t="shared" si="2"/>
        <v>43936</v>
      </c>
      <c r="C28" s="9">
        <f>Data!I28-Data!I27</f>
        <v>2</v>
      </c>
      <c r="D28" s="9">
        <f>Data!J28-Data!J27</f>
        <v>0</v>
      </c>
      <c r="E28" s="10">
        <f>Data!K28-Data!K27</f>
        <v>0</v>
      </c>
      <c r="F28" s="11">
        <f>Data!L28-Data!L27</f>
        <v>5</v>
      </c>
      <c r="G28" s="11">
        <f>Data!M28-Data!M27</f>
        <v>0</v>
      </c>
      <c r="H28" s="11">
        <f>Data!N28-Data!N27</f>
        <v>0</v>
      </c>
      <c r="I28" s="11">
        <f>Data!O28-Data!O27</f>
        <v>12</v>
      </c>
      <c r="J28" s="11">
        <f>Data!P28-Data!P27</f>
        <v>0</v>
      </c>
      <c r="K28" s="11">
        <f>Data!Q28-Data!Q27</f>
        <v>0</v>
      </c>
      <c r="L28" s="11">
        <f>Data!R28-Data!R27</f>
        <v>6</v>
      </c>
      <c r="M28" s="11">
        <f>Data!S28-Data!S27</f>
        <v>1</v>
      </c>
      <c r="N28" s="11">
        <f>Data!T28-Data!T27</f>
        <v>-4</v>
      </c>
      <c r="O28" s="11">
        <f>Data!U28-Data!U27</f>
        <v>2</v>
      </c>
      <c r="P28" s="11">
        <f>Data!V28-Data!V27</f>
        <v>0</v>
      </c>
      <c r="Q28" s="11">
        <f>Data!W28-Data!W27</f>
        <v>0</v>
      </c>
      <c r="R28" s="11">
        <f>Data!X28-Data!X27</f>
        <v>4</v>
      </c>
      <c r="S28" s="11">
        <f>Data!Y28-Data!Y27</f>
        <v>0</v>
      </c>
      <c r="T28" s="11">
        <f>Data!Z28-Data!Z27</f>
        <v>0</v>
      </c>
      <c r="U28" s="11">
        <f>Data!AA28-Data!AA27</f>
        <v>12</v>
      </c>
      <c r="V28" s="11">
        <f>Data!AB28-Data!AB27</f>
        <v>0</v>
      </c>
      <c r="W28" s="11">
        <f>Data!AC28-Data!AC27</f>
        <v>1</v>
      </c>
      <c r="X28" s="11">
        <f>Data!AD28-Data!AD27</f>
        <v>3</v>
      </c>
      <c r="Y28" s="11">
        <f>Data!AE28-Data!AE27</f>
        <v>0</v>
      </c>
      <c r="Z28" s="11">
        <f>Data!AF28-Data!AF27</f>
        <v>-4</v>
      </c>
      <c r="AA28" s="11">
        <f>Data!AG28-Data!AG27</f>
        <v>0</v>
      </c>
      <c r="AB28" s="11">
        <f>Data!AH28-Data!AH27</f>
        <v>0</v>
      </c>
      <c r="AC28" s="11">
        <f>Data!AI28-Data!AI27</f>
        <v>0</v>
      </c>
      <c r="AD28" s="11">
        <f>Data!AJ28-Data!AJ27</f>
        <v>1</v>
      </c>
      <c r="AE28" s="11">
        <f>Data!AK28-Data!AK27</f>
        <v>0</v>
      </c>
      <c r="AF28" s="11">
        <f>Data!AL28-Data!AL27</f>
        <v>0</v>
      </c>
      <c r="AG28" s="11">
        <f>Data!AM28-Data!AM27</f>
        <v>0</v>
      </c>
      <c r="AH28" s="11">
        <f>Data!AN28-Data!AN27</f>
        <v>0</v>
      </c>
      <c r="AI28" s="11">
        <f>Data!AO28-Data!AO27</f>
        <v>-1</v>
      </c>
      <c r="AJ28" s="11">
        <f>Data!AP28-Data!AP27</f>
        <v>3</v>
      </c>
      <c r="AK28" s="11">
        <f>Data!AQ28-Data!AQ27</f>
        <v>1</v>
      </c>
      <c r="AL28" s="11">
        <f>Data!AR28-Data!AR27</f>
        <v>0</v>
      </c>
      <c r="AM28" s="11">
        <f>Data!E28</f>
        <v>1</v>
      </c>
      <c r="AN28" s="11">
        <f>Data!B28</f>
        <v>22</v>
      </c>
      <c r="AO28" s="11">
        <f>Data!AS28-Data!AS27</f>
        <v>1591</v>
      </c>
      <c r="AP28" s="11">
        <f>Data!AT28-Data!AT27</f>
        <v>0</v>
      </c>
      <c r="AQ28" s="11">
        <f>Data!AV28-Data!AV27</f>
        <v>0</v>
      </c>
      <c r="AR28" s="11">
        <f>Data!AW28-Data!AW27</f>
        <v>0</v>
      </c>
      <c r="AT28" s="7" t="str">
        <f t="shared" si="3"/>
        <v>2020-W16</v>
      </c>
      <c r="AU28" s="7">
        <f t="shared" si="4"/>
        <v>3</v>
      </c>
      <c r="AV28" s="12">
        <f>Data!G28</f>
        <v>72</v>
      </c>
      <c r="AW28" s="12">
        <f>Data!AU28+Data!C28</f>
        <v>0</v>
      </c>
    </row>
    <row r="29" spans="1:53" x14ac:dyDescent="0.3">
      <c r="A29" s="20">
        <f>Data!A29</f>
        <v>43937</v>
      </c>
      <c r="B29" s="8">
        <f t="shared" si="2"/>
        <v>43937</v>
      </c>
      <c r="C29" s="9">
        <f>Data!I29-Data!I28</f>
        <v>2</v>
      </c>
      <c r="D29" s="9">
        <f>Data!J29-Data!J28</f>
        <v>0</v>
      </c>
      <c r="E29" s="10">
        <f>Data!K29-Data!K28</f>
        <v>0</v>
      </c>
      <c r="F29" s="11">
        <f>Data!L29-Data!L28</f>
        <v>10</v>
      </c>
      <c r="G29" s="11">
        <f>Data!M29-Data!M28</f>
        <v>0</v>
      </c>
      <c r="H29" s="11">
        <f>Data!N29-Data!N28</f>
        <v>0</v>
      </c>
      <c r="I29" s="11">
        <f>Data!O29-Data!O28</f>
        <v>6</v>
      </c>
      <c r="J29" s="11">
        <f>Data!P29-Data!P28</f>
        <v>1</v>
      </c>
      <c r="K29" s="11">
        <f>Data!Q29-Data!Q28</f>
        <v>-1</v>
      </c>
      <c r="L29" s="11">
        <f>Data!R29-Data!R28</f>
        <v>5</v>
      </c>
      <c r="M29" s="11">
        <f>Data!S29-Data!S28</f>
        <v>2</v>
      </c>
      <c r="N29" s="11">
        <f>Data!T29-Data!T28</f>
        <v>-2</v>
      </c>
      <c r="O29" s="11">
        <f>Data!U29-Data!U28</f>
        <v>0</v>
      </c>
      <c r="P29" s="11">
        <f>Data!V29-Data!V28</f>
        <v>0</v>
      </c>
      <c r="Q29" s="11">
        <f>Data!W29-Data!W28</f>
        <v>0</v>
      </c>
      <c r="R29" s="11">
        <f>Data!X29-Data!X28</f>
        <v>5</v>
      </c>
      <c r="S29" s="11">
        <f>Data!Y29-Data!Y28</f>
        <v>0</v>
      </c>
      <c r="T29" s="11">
        <f>Data!Z29-Data!Z28</f>
        <v>0</v>
      </c>
      <c r="U29" s="11">
        <f>Data!AA29-Data!AA28</f>
        <v>-1</v>
      </c>
      <c r="V29" s="11">
        <f>Data!AB29-Data!AB28</f>
        <v>0</v>
      </c>
      <c r="W29" s="11">
        <f>Data!AC29-Data!AC28</f>
        <v>0</v>
      </c>
      <c r="X29" s="11">
        <f>Data!AD29-Data!AD28</f>
        <v>2</v>
      </c>
      <c r="Y29" s="11">
        <f>Data!AE29-Data!AE28</f>
        <v>2</v>
      </c>
      <c r="Z29" s="11">
        <f>Data!AF29-Data!AF28</f>
        <v>-1</v>
      </c>
      <c r="AA29" s="11">
        <f>Data!AG29-Data!AG28</f>
        <v>2</v>
      </c>
      <c r="AB29" s="11">
        <f>Data!AH29-Data!AH28</f>
        <v>0</v>
      </c>
      <c r="AC29" s="11">
        <f>Data!AI29-Data!AI28</f>
        <v>0</v>
      </c>
      <c r="AD29" s="11">
        <f>Data!AJ29-Data!AJ28</f>
        <v>5</v>
      </c>
      <c r="AE29" s="11">
        <f>Data!AK29-Data!AK28</f>
        <v>0</v>
      </c>
      <c r="AF29" s="11">
        <f>Data!AL29-Data!AL28</f>
        <v>0</v>
      </c>
      <c r="AG29" s="11">
        <f>Data!AM29-Data!AM28</f>
        <v>7</v>
      </c>
      <c r="AH29" s="11">
        <f>Data!AN29-Data!AN28</f>
        <v>1</v>
      </c>
      <c r="AI29" s="11">
        <f>Data!AO29-Data!AO28</f>
        <v>-1</v>
      </c>
      <c r="AJ29" s="11">
        <f>Data!AP29-Data!AP28</f>
        <v>3</v>
      </c>
      <c r="AK29" s="11">
        <f>Data!AQ29-Data!AQ28</f>
        <v>0</v>
      </c>
      <c r="AL29" s="11">
        <f>Data!AR29-Data!AR28</f>
        <v>-1</v>
      </c>
      <c r="AM29" s="11">
        <f>Data!E29</f>
        <v>3</v>
      </c>
      <c r="AN29" s="11">
        <f>Data!B29</f>
        <v>15</v>
      </c>
      <c r="AO29" s="11">
        <f>Data!AS29-Data!AS28</f>
        <v>2001</v>
      </c>
      <c r="AP29" s="11">
        <f>Data!AT29-Data!AT28</f>
        <v>0</v>
      </c>
      <c r="AQ29" s="11">
        <f>Data!AV29-Data!AV28</f>
        <v>0</v>
      </c>
      <c r="AR29" s="11">
        <f>Data!AW29-Data!AW28</f>
        <v>0</v>
      </c>
      <c r="AT29" s="7" t="str">
        <f t="shared" si="3"/>
        <v>2020-W16</v>
      </c>
      <c r="AU29" s="7">
        <f t="shared" si="4"/>
        <v>4</v>
      </c>
      <c r="AV29" s="12">
        <f>Data!G29</f>
        <v>69</v>
      </c>
      <c r="AW29" s="12">
        <f>Data!AU29+Data!C29</f>
        <v>0</v>
      </c>
    </row>
    <row r="30" spans="1:53" x14ac:dyDescent="0.3">
      <c r="A30" s="20">
        <f>Data!A30</f>
        <v>43938</v>
      </c>
      <c r="B30" s="8">
        <f t="shared" si="2"/>
        <v>43938</v>
      </c>
      <c r="C30" s="9">
        <f>Data!I30-Data!I29</f>
        <v>0</v>
      </c>
      <c r="D30" s="9">
        <f>Data!J30-Data!J29</f>
        <v>0</v>
      </c>
      <c r="E30" s="10">
        <f>Data!K30-Data!K29</f>
        <v>0</v>
      </c>
      <c r="F30" s="11">
        <f>Data!L30-Data!L29</f>
        <v>5</v>
      </c>
      <c r="G30" s="11">
        <f>Data!M30-Data!M29</f>
        <v>0</v>
      </c>
      <c r="H30" s="11">
        <f>Data!N30-Data!N29</f>
        <v>0</v>
      </c>
      <c r="I30" s="11">
        <f>Data!O30-Data!O29</f>
        <v>8</v>
      </c>
      <c r="J30" s="11">
        <f>Data!P30-Data!P29</f>
        <v>0</v>
      </c>
      <c r="K30" s="11">
        <f>Data!Q30-Data!Q29</f>
        <v>0</v>
      </c>
      <c r="L30" s="11">
        <f>Data!R30-Data!R29</f>
        <v>2</v>
      </c>
      <c r="M30" s="11">
        <f>Data!S30-Data!S29</f>
        <v>3</v>
      </c>
      <c r="N30" s="11">
        <f>Data!T30-Data!T29</f>
        <v>0</v>
      </c>
      <c r="O30" s="11">
        <f>Data!U30-Data!U29</f>
        <v>-1</v>
      </c>
      <c r="P30" s="11">
        <f>Data!V30-Data!V29</f>
        <v>0</v>
      </c>
      <c r="Q30" s="11">
        <f>Data!W30-Data!W29</f>
        <v>0</v>
      </c>
      <c r="R30" s="11">
        <f>Data!X30-Data!X29</f>
        <v>2</v>
      </c>
      <c r="S30" s="11">
        <f>Data!Y30-Data!Y29</f>
        <v>0</v>
      </c>
      <c r="T30" s="11">
        <f>Data!Z30-Data!Z29</f>
        <v>0</v>
      </c>
      <c r="U30" s="11">
        <f>Data!AA30-Data!AA29</f>
        <v>4</v>
      </c>
      <c r="V30" s="11">
        <f>Data!AB30-Data!AB29</f>
        <v>0</v>
      </c>
      <c r="W30" s="11">
        <f>Data!AC30-Data!AC29</f>
        <v>0</v>
      </c>
      <c r="X30" s="11">
        <f>Data!AD30-Data!AD29</f>
        <v>0</v>
      </c>
      <c r="Y30" s="11">
        <f>Data!AE30-Data!AE29</f>
        <v>3</v>
      </c>
      <c r="Z30" s="11">
        <f>Data!AF30-Data!AF29</f>
        <v>-1</v>
      </c>
      <c r="AA30" s="11">
        <f>Data!AG30-Data!AG29</f>
        <v>1</v>
      </c>
      <c r="AB30" s="11">
        <f>Data!AH30-Data!AH29</f>
        <v>0</v>
      </c>
      <c r="AC30" s="11">
        <f>Data!AI30-Data!AI29</f>
        <v>0</v>
      </c>
      <c r="AD30" s="11">
        <f>Data!AJ30-Data!AJ29</f>
        <v>3</v>
      </c>
      <c r="AE30" s="11">
        <f>Data!AK30-Data!AK29</f>
        <v>0</v>
      </c>
      <c r="AF30" s="11">
        <f>Data!AL30-Data!AL29</f>
        <v>0</v>
      </c>
      <c r="AG30" s="11">
        <f>Data!AM30-Data!AM29</f>
        <v>4</v>
      </c>
      <c r="AH30" s="11">
        <f>Data!AN30-Data!AN29</f>
        <v>0</v>
      </c>
      <c r="AI30" s="11">
        <f>Data!AO30-Data!AO29</f>
        <v>0</v>
      </c>
      <c r="AJ30" s="11">
        <f>Data!AP30-Data!AP29</f>
        <v>2</v>
      </c>
      <c r="AK30" s="11">
        <f>Data!AQ30-Data!AQ29</f>
        <v>0</v>
      </c>
      <c r="AL30" s="11">
        <f>Data!AR30-Data!AR29</f>
        <v>1</v>
      </c>
      <c r="AM30" s="11">
        <f>Data!E30</f>
        <v>3</v>
      </c>
      <c r="AN30" s="11">
        <f>Data!B30</f>
        <v>17</v>
      </c>
      <c r="AO30" s="11">
        <f>Data!AS30-Data!AS29</f>
        <v>2255</v>
      </c>
      <c r="AP30" s="11">
        <f>Data!AT30-Data!AT29</f>
        <v>0</v>
      </c>
      <c r="AQ30" s="11">
        <f>Data!AV30-Data!AV29</f>
        <v>0</v>
      </c>
      <c r="AR30" s="11">
        <f>Data!AW30-Data!AW29</f>
        <v>0</v>
      </c>
      <c r="AT30" s="7" t="str">
        <f t="shared" si="3"/>
        <v>2020-W16</v>
      </c>
      <c r="AU30" s="7">
        <f t="shared" si="4"/>
        <v>5</v>
      </c>
      <c r="AV30" s="12">
        <f>Data!G30</f>
        <v>71</v>
      </c>
      <c r="AW30" s="12">
        <f>Data!AU30+Data!C30</f>
        <v>0</v>
      </c>
    </row>
    <row r="31" spans="1:53" x14ac:dyDescent="0.3">
      <c r="A31" s="20">
        <f>Data!A31</f>
        <v>43939</v>
      </c>
      <c r="B31" s="8">
        <f t="shared" si="2"/>
        <v>43939</v>
      </c>
      <c r="C31" s="9">
        <f>Data!I31-Data!I30</f>
        <v>0</v>
      </c>
      <c r="D31" s="9">
        <f>Data!J31-Data!J30</f>
        <v>0</v>
      </c>
      <c r="E31" s="10">
        <f>Data!K31-Data!K30</f>
        <v>0</v>
      </c>
      <c r="F31" s="11">
        <f>Data!L31-Data!L30</f>
        <v>7</v>
      </c>
      <c r="G31" s="11">
        <f>Data!M31-Data!M30</f>
        <v>0</v>
      </c>
      <c r="H31" s="11">
        <f>Data!N31-Data!N30</f>
        <v>0</v>
      </c>
      <c r="I31" s="11">
        <f>Data!O31-Data!O30</f>
        <v>4</v>
      </c>
      <c r="J31" s="11">
        <f>Data!P31-Data!P30</f>
        <v>1</v>
      </c>
      <c r="K31" s="11">
        <f>Data!Q31-Data!Q30</f>
        <v>-2</v>
      </c>
      <c r="L31" s="11">
        <f>Data!R31-Data!R30</f>
        <v>1</v>
      </c>
      <c r="M31" s="11">
        <f>Data!S31-Data!S30</f>
        <v>1</v>
      </c>
      <c r="N31" s="11">
        <f>Data!T31-Data!T30</f>
        <v>0</v>
      </c>
      <c r="O31" s="11">
        <f>Data!U31-Data!U30</f>
        <v>0</v>
      </c>
      <c r="P31" s="11">
        <f>Data!V31-Data!V30</f>
        <v>0</v>
      </c>
      <c r="Q31" s="11">
        <f>Data!W31-Data!W30</f>
        <v>0</v>
      </c>
      <c r="R31" s="11">
        <f>Data!X31-Data!X30</f>
        <v>4</v>
      </c>
      <c r="S31" s="11">
        <f>Data!Y31-Data!Y30</f>
        <v>0</v>
      </c>
      <c r="T31" s="11">
        <f>Data!Z31-Data!Z30</f>
        <v>0</v>
      </c>
      <c r="U31" s="11">
        <f>Data!AA31-Data!AA30</f>
        <v>2</v>
      </c>
      <c r="V31" s="11">
        <f>Data!AB31-Data!AB30</f>
        <v>1</v>
      </c>
      <c r="W31" s="11">
        <f>Data!AC31-Data!AC30</f>
        <v>-2</v>
      </c>
      <c r="X31" s="11">
        <f>Data!AD31-Data!AD30</f>
        <v>1</v>
      </c>
      <c r="Y31" s="11">
        <f>Data!AE31-Data!AE30</f>
        <v>1</v>
      </c>
      <c r="Z31" s="11">
        <f>Data!AF31-Data!AF30</f>
        <v>-1</v>
      </c>
      <c r="AA31" s="11">
        <f>Data!AG31-Data!AG30</f>
        <v>0</v>
      </c>
      <c r="AB31" s="11">
        <f>Data!AH31-Data!AH30</f>
        <v>0</v>
      </c>
      <c r="AC31" s="11">
        <f>Data!AI31-Data!AI30</f>
        <v>0</v>
      </c>
      <c r="AD31" s="11">
        <f>Data!AJ31-Data!AJ30</f>
        <v>3</v>
      </c>
      <c r="AE31" s="11">
        <f>Data!AK31-Data!AK30</f>
        <v>0</v>
      </c>
      <c r="AF31" s="11">
        <f>Data!AL31-Data!AL30</f>
        <v>0</v>
      </c>
      <c r="AG31" s="11">
        <f>Data!AM31-Data!AM30</f>
        <v>2</v>
      </c>
      <c r="AH31" s="11">
        <f>Data!AN31-Data!AN30</f>
        <v>0</v>
      </c>
      <c r="AI31" s="11">
        <f>Data!AO31-Data!AO30</f>
        <v>0</v>
      </c>
      <c r="AJ31" s="11">
        <f>Data!AP31-Data!AP30</f>
        <v>0</v>
      </c>
      <c r="AK31" s="11">
        <f>Data!AQ31-Data!AQ30</f>
        <v>0</v>
      </c>
      <c r="AL31" s="11">
        <f>Data!AR31-Data!AR30</f>
        <v>1</v>
      </c>
      <c r="AM31" s="11">
        <f>Data!E31</f>
        <v>2</v>
      </c>
      <c r="AN31" s="11">
        <f>Data!B31</f>
        <v>11</v>
      </c>
      <c r="AO31" s="11">
        <f>Data!AS31-Data!AS30</f>
        <v>1645</v>
      </c>
      <c r="AP31" s="11">
        <f>Data!AT31-Data!AT30</f>
        <v>0</v>
      </c>
      <c r="AQ31" s="11">
        <f>Data!AV31-Data!AV30</f>
        <v>0</v>
      </c>
      <c r="AR31" s="11">
        <f>Data!AW31-Data!AW30</f>
        <v>0</v>
      </c>
      <c r="AT31" s="7" t="str">
        <f t="shared" si="3"/>
        <v>2020-W16</v>
      </c>
      <c r="AU31" s="7">
        <f t="shared" si="4"/>
        <v>6</v>
      </c>
      <c r="AV31" s="12">
        <f>Data!G31</f>
        <v>67</v>
      </c>
      <c r="AW31" s="12">
        <f>Data!AU31+Data!C31</f>
        <v>0</v>
      </c>
    </row>
    <row r="32" spans="1:53" x14ac:dyDescent="0.3">
      <c r="A32" s="20">
        <f>Data!A32</f>
        <v>43940</v>
      </c>
      <c r="B32" s="8">
        <f t="shared" si="2"/>
        <v>43940</v>
      </c>
      <c r="C32" s="9">
        <f>Data!I32-Data!I31</f>
        <v>0</v>
      </c>
      <c r="D32" s="9">
        <f>Data!J32-Data!J31</f>
        <v>0</v>
      </c>
      <c r="E32" s="10">
        <f>Data!K32-Data!K31</f>
        <v>0</v>
      </c>
      <c r="F32" s="11">
        <f>Data!L32-Data!L31</f>
        <v>0</v>
      </c>
      <c r="G32" s="11">
        <f>Data!M32-Data!M31</f>
        <v>0</v>
      </c>
      <c r="H32" s="11">
        <f>Data!N32-Data!N31</f>
        <v>0</v>
      </c>
      <c r="I32" s="11">
        <f>Data!O32-Data!O31</f>
        <v>4</v>
      </c>
      <c r="J32" s="11">
        <f>Data!P32-Data!P31</f>
        <v>0</v>
      </c>
      <c r="K32" s="11">
        <f>Data!Q32-Data!Q31</f>
        <v>0</v>
      </c>
      <c r="L32" s="11">
        <f>Data!R32-Data!R31</f>
        <v>1</v>
      </c>
      <c r="M32" s="11">
        <f>Data!S32-Data!S31</f>
        <v>0</v>
      </c>
      <c r="N32" s="11">
        <f>Data!T32-Data!T31</f>
        <v>0</v>
      </c>
      <c r="O32" s="11">
        <f>Data!U32-Data!U31</f>
        <v>0</v>
      </c>
      <c r="P32" s="11">
        <f>Data!V32-Data!V31</f>
        <v>0</v>
      </c>
      <c r="Q32" s="11">
        <f>Data!W32-Data!W31</f>
        <v>0</v>
      </c>
      <c r="R32" s="11">
        <f>Data!X32-Data!X31</f>
        <v>0</v>
      </c>
      <c r="S32" s="11">
        <f>Data!Y32-Data!Y31</f>
        <v>0</v>
      </c>
      <c r="T32" s="11">
        <f>Data!Z32-Data!Z31</f>
        <v>0</v>
      </c>
      <c r="U32" s="11">
        <f>Data!AA32-Data!AA31</f>
        <v>3</v>
      </c>
      <c r="V32" s="11">
        <f>Data!AB32-Data!AB31</f>
        <v>0</v>
      </c>
      <c r="W32" s="11">
        <f>Data!AC32-Data!AC31</f>
        <v>0</v>
      </c>
      <c r="X32" s="11">
        <f>Data!AD32-Data!AD31</f>
        <v>0</v>
      </c>
      <c r="Y32" s="11">
        <f>Data!AE32-Data!AE31</f>
        <v>0</v>
      </c>
      <c r="Z32" s="11">
        <f>Data!AF32-Data!AF31</f>
        <v>0</v>
      </c>
      <c r="AA32" s="11">
        <f>Data!AG32-Data!AG31</f>
        <v>0</v>
      </c>
      <c r="AB32" s="11">
        <f>Data!AH32-Data!AH31</f>
        <v>0</v>
      </c>
      <c r="AC32" s="11">
        <f>Data!AI32-Data!AI31</f>
        <v>0</v>
      </c>
      <c r="AD32" s="11">
        <f>Data!AJ32-Data!AJ31</f>
        <v>0</v>
      </c>
      <c r="AE32" s="11">
        <f>Data!AK32-Data!AK31</f>
        <v>0</v>
      </c>
      <c r="AF32" s="11">
        <f>Data!AL32-Data!AL31</f>
        <v>0</v>
      </c>
      <c r="AG32" s="11">
        <f>Data!AM32-Data!AM31</f>
        <v>1</v>
      </c>
      <c r="AH32" s="11">
        <f>Data!AN32-Data!AN31</f>
        <v>0</v>
      </c>
      <c r="AI32" s="11">
        <f>Data!AO32-Data!AO31</f>
        <v>0</v>
      </c>
      <c r="AJ32" s="11">
        <f>Data!AP32-Data!AP31</f>
        <v>0</v>
      </c>
      <c r="AK32" s="11">
        <f>Data!AQ32-Data!AQ31</f>
        <v>0</v>
      </c>
      <c r="AL32" s="11">
        <f>Data!AR32-Data!AR31</f>
        <v>0</v>
      </c>
      <c r="AM32" s="11">
        <f>Data!E32</f>
        <v>3</v>
      </c>
      <c r="AN32" s="11">
        <f>Data!B32</f>
        <v>0</v>
      </c>
      <c r="AO32" s="11">
        <f>Data!AS32-Data!AS31</f>
        <v>0</v>
      </c>
      <c r="AP32" s="11">
        <f>Data!AT32-Data!AT31</f>
        <v>0</v>
      </c>
      <c r="AQ32" s="11">
        <f>Data!AV32-Data!AV31</f>
        <v>0</v>
      </c>
      <c r="AR32" s="11">
        <f>Data!AW32-Data!AW31</f>
        <v>0</v>
      </c>
      <c r="AS32" s="7">
        <v>17</v>
      </c>
      <c r="AT32" s="7" t="str">
        <f t="shared" si="3"/>
        <v>2020-W16</v>
      </c>
      <c r="AU32" s="7">
        <f t="shared" si="4"/>
        <v>7</v>
      </c>
      <c r="AV32" s="12">
        <f>Data!G32</f>
        <v>67</v>
      </c>
      <c r="AW32" s="12">
        <f>Data!AU32+Data!C32</f>
        <v>0</v>
      </c>
      <c r="AX32" s="7">
        <f>Data!BA32-Data!BA25</f>
        <v>24</v>
      </c>
      <c r="AY32" s="12">
        <f>AV25+AS32-AV32-AX32</f>
        <v>2</v>
      </c>
      <c r="AZ32" s="11">
        <v>57.999999999999964</v>
      </c>
      <c r="BA32" s="112">
        <f>AS32/AZ32</f>
        <v>0.29310344827586227</v>
      </c>
    </row>
    <row r="33" spans="1:53" x14ac:dyDescent="0.3">
      <c r="A33" s="21">
        <f>Data!A33</f>
        <v>43941</v>
      </c>
      <c r="B33" s="13">
        <f t="shared" si="2"/>
        <v>43941</v>
      </c>
      <c r="C33" s="14">
        <f>Data!I33-Data!I32</f>
        <v>0</v>
      </c>
      <c r="D33" s="14">
        <f>Data!J33-Data!J32</f>
        <v>0</v>
      </c>
      <c r="E33" s="15">
        <f>Data!K33-Data!K32</f>
        <v>0</v>
      </c>
      <c r="F33" s="16">
        <f>Data!L33-Data!L32</f>
        <v>2</v>
      </c>
      <c r="G33" s="16">
        <f>Data!M33-Data!M32</f>
        <v>0</v>
      </c>
      <c r="H33" s="16">
        <f>Data!N33-Data!N32</f>
        <v>0</v>
      </c>
      <c r="I33" s="16">
        <f>Data!O33-Data!O32</f>
        <v>3</v>
      </c>
      <c r="J33" s="16">
        <f>Data!P33-Data!P32</f>
        <v>0</v>
      </c>
      <c r="K33" s="16">
        <f>Data!Q33-Data!Q32</f>
        <v>-2</v>
      </c>
      <c r="L33" s="16">
        <f>Data!R33-Data!R32</f>
        <v>2</v>
      </c>
      <c r="M33" s="16">
        <f>Data!S33-Data!S32</f>
        <v>6</v>
      </c>
      <c r="N33" s="16">
        <f>Data!T33-Data!T32</f>
        <v>-5</v>
      </c>
      <c r="O33" s="16">
        <f>Data!U33-Data!U32</f>
        <v>0</v>
      </c>
      <c r="P33" s="16">
        <f>Data!V33-Data!V32</f>
        <v>0</v>
      </c>
      <c r="Q33" s="16">
        <f>Data!W33-Data!W32</f>
        <v>0</v>
      </c>
      <c r="R33" s="16">
        <f>Data!X33-Data!X32</f>
        <v>1</v>
      </c>
      <c r="S33" s="16">
        <f>Data!Y33-Data!Y32</f>
        <v>0</v>
      </c>
      <c r="T33" s="16">
        <f>Data!Z33-Data!Z32</f>
        <v>0</v>
      </c>
      <c r="U33" s="16">
        <f>Data!AA33-Data!AA32</f>
        <v>2</v>
      </c>
      <c r="V33" s="16">
        <f>Data!AB33-Data!AB32</f>
        <v>0</v>
      </c>
      <c r="W33" s="16">
        <f>Data!AC33-Data!AC32</f>
        <v>-2</v>
      </c>
      <c r="X33" s="16">
        <f>Data!AD33-Data!AD32</f>
        <v>0</v>
      </c>
      <c r="Y33" s="16">
        <f>Data!AE33-Data!AE32</f>
        <v>5</v>
      </c>
      <c r="Z33" s="16">
        <f>Data!AF33-Data!AF32</f>
        <v>-4</v>
      </c>
      <c r="AA33" s="16">
        <f>Data!AG33-Data!AG32</f>
        <v>0</v>
      </c>
      <c r="AB33" s="16">
        <f>Data!AH33-Data!AH32</f>
        <v>0</v>
      </c>
      <c r="AC33" s="16">
        <f>Data!AI33-Data!AI32</f>
        <v>0</v>
      </c>
      <c r="AD33" s="16">
        <f>Data!AJ33-Data!AJ32</f>
        <v>1</v>
      </c>
      <c r="AE33" s="16">
        <f>Data!AK33-Data!AK32</f>
        <v>0</v>
      </c>
      <c r="AF33" s="16">
        <f>Data!AL33-Data!AL32</f>
        <v>0</v>
      </c>
      <c r="AG33" s="16">
        <f>Data!AM33-Data!AM32</f>
        <v>1</v>
      </c>
      <c r="AH33" s="16">
        <f>Data!AN33-Data!AN32</f>
        <v>0</v>
      </c>
      <c r="AI33" s="16">
        <f>Data!AO33-Data!AO32</f>
        <v>0</v>
      </c>
      <c r="AJ33" s="16">
        <f>Data!AP33-Data!AP32</f>
        <v>3</v>
      </c>
      <c r="AK33" s="16">
        <f>Data!AQ33-Data!AQ32</f>
        <v>1</v>
      </c>
      <c r="AL33" s="16">
        <f>Data!AR33-Data!AR32</f>
        <v>-1</v>
      </c>
      <c r="AM33" s="16">
        <f>Data!E33</f>
        <v>3</v>
      </c>
      <c r="AN33" s="16">
        <f>Data!B33</f>
        <v>10</v>
      </c>
      <c r="AO33" s="16">
        <f>Data!AS33-Data!AS32</f>
        <v>1054</v>
      </c>
      <c r="AP33" s="16">
        <f>Data!AT33-Data!AT32</f>
        <v>0</v>
      </c>
      <c r="AQ33" s="16">
        <f>Data!AV33-Data!AV32</f>
        <v>0</v>
      </c>
      <c r="AR33" s="16">
        <f>Data!AW33-Data!AW32</f>
        <v>0</v>
      </c>
      <c r="AS33" s="17"/>
      <c r="AT33" s="17" t="str">
        <f t="shared" si="3"/>
        <v>2020-W17</v>
      </c>
      <c r="AU33" s="17">
        <f t="shared" si="4"/>
        <v>1</v>
      </c>
      <c r="AV33" s="18">
        <f>Data!G33</f>
        <v>61</v>
      </c>
      <c r="AW33" s="18">
        <f>Data!AU33+Data!C33</f>
        <v>0</v>
      </c>
      <c r="AX33" s="17"/>
      <c r="AY33" s="17"/>
      <c r="AZ33" s="16"/>
    </row>
    <row r="34" spans="1:53" x14ac:dyDescent="0.3">
      <c r="A34" s="20">
        <f>Data!A34</f>
        <v>43942</v>
      </c>
      <c r="B34" s="8">
        <f t="shared" si="2"/>
        <v>43942</v>
      </c>
      <c r="C34" s="9">
        <f>Data!I34-Data!I33</f>
        <v>1</v>
      </c>
      <c r="D34" s="9">
        <f>Data!J34-Data!J33</f>
        <v>0</v>
      </c>
      <c r="E34" s="10">
        <f>Data!K34-Data!K33</f>
        <v>0</v>
      </c>
      <c r="F34" s="11">
        <f>Data!L34-Data!L33</f>
        <v>5</v>
      </c>
      <c r="G34" s="11">
        <f>Data!M34-Data!M33</f>
        <v>1</v>
      </c>
      <c r="H34" s="11">
        <f>Data!N34-Data!N33</f>
        <v>0</v>
      </c>
      <c r="I34" s="11">
        <f>Data!O34-Data!O33</f>
        <v>4</v>
      </c>
      <c r="J34" s="11">
        <f>Data!P34-Data!P33</f>
        <v>0</v>
      </c>
      <c r="K34" s="11">
        <f>Data!Q34-Data!Q33</f>
        <v>1</v>
      </c>
      <c r="L34" s="11">
        <f>Data!R34-Data!R33</f>
        <v>0</v>
      </c>
      <c r="M34" s="11">
        <f>Data!S34-Data!S33</f>
        <v>4</v>
      </c>
      <c r="N34" s="11">
        <f>Data!T34-Data!T33</f>
        <v>-2</v>
      </c>
      <c r="O34" s="11">
        <f>Data!U34-Data!U33</f>
        <v>1</v>
      </c>
      <c r="P34" s="11">
        <f>Data!V34-Data!V33</f>
        <v>0</v>
      </c>
      <c r="Q34" s="11">
        <f>Data!W34-Data!W33</f>
        <v>0</v>
      </c>
      <c r="R34" s="11">
        <f>Data!X34-Data!X33</f>
        <v>3</v>
      </c>
      <c r="S34" s="11">
        <f>Data!Y34-Data!Y33</f>
        <v>1</v>
      </c>
      <c r="T34" s="11">
        <f>Data!Z34-Data!Z33</f>
        <v>0</v>
      </c>
      <c r="U34" s="11">
        <f>Data!AA34-Data!AA33</f>
        <v>0</v>
      </c>
      <c r="V34" s="11">
        <f>Data!AB34-Data!AB33</f>
        <v>0</v>
      </c>
      <c r="W34" s="11">
        <f>Data!AC34-Data!AC33</f>
        <v>0</v>
      </c>
      <c r="X34" s="11">
        <f>Data!AD34-Data!AD33</f>
        <v>1</v>
      </c>
      <c r="Y34" s="11">
        <f>Data!AE34-Data!AE33</f>
        <v>2</v>
      </c>
      <c r="Z34" s="11">
        <f>Data!AF34-Data!AF33</f>
        <v>-3</v>
      </c>
      <c r="AA34" s="11">
        <f>Data!AG34-Data!AG33</f>
        <v>0</v>
      </c>
      <c r="AB34" s="11">
        <f>Data!AH34-Data!AH33</f>
        <v>0</v>
      </c>
      <c r="AC34" s="11">
        <f>Data!AI34-Data!AI33</f>
        <v>0</v>
      </c>
      <c r="AD34" s="11">
        <f>Data!AJ34-Data!AJ33</f>
        <v>2</v>
      </c>
      <c r="AE34" s="11">
        <f>Data!AK34-Data!AK33</f>
        <v>0</v>
      </c>
      <c r="AF34" s="11">
        <f>Data!AL34-Data!AL33</f>
        <v>0</v>
      </c>
      <c r="AG34" s="11">
        <f>Data!AM34-Data!AM33</f>
        <v>4</v>
      </c>
      <c r="AH34" s="11">
        <f>Data!AN34-Data!AN33</f>
        <v>0</v>
      </c>
      <c r="AI34" s="11">
        <f>Data!AO34-Data!AO33</f>
        <v>1</v>
      </c>
      <c r="AJ34" s="11">
        <f>Data!AP34-Data!AP33</f>
        <v>-1</v>
      </c>
      <c r="AK34" s="11">
        <f>Data!AQ34-Data!AQ33</f>
        <v>2</v>
      </c>
      <c r="AL34" s="11">
        <f>Data!AR34-Data!AR33</f>
        <v>1</v>
      </c>
      <c r="AM34" s="11">
        <f>Data!E34</f>
        <v>5</v>
      </c>
      <c r="AN34" s="11">
        <f>Data!B34</f>
        <v>156</v>
      </c>
      <c r="AO34" s="11">
        <f>Data!AS34-Data!AS33</f>
        <v>1322</v>
      </c>
      <c r="AP34" s="11">
        <f>Data!AT34-Data!AT33</f>
        <v>0</v>
      </c>
      <c r="AQ34" s="11">
        <f>Data!AV34-Data!AV33</f>
        <v>0</v>
      </c>
      <c r="AR34" s="11">
        <f>Data!AW34-Data!AW33</f>
        <v>0</v>
      </c>
      <c r="AT34" s="7" t="str">
        <f t="shared" si="3"/>
        <v>2020-W17</v>
      </c>
      <c r="AU34" s="7">
        <f t="shared" si="4"/>
        <v>2</v>
      </c>
      <c r="AV34" s="12">
        <f>Data!G34</f>
        <v>59</v>
      </c>
      <c r="AW34" s="12">
        <f>Data!AU34+Data!C34</f>
        <v>0</v>
      </c>
    </row>
    <row r="35" spans="1:53" x14ac:dyDescent="0.3">
      <c r="A35" s="20">
        <f>Data!A35</f>
        <v>43943</v>
      </c>
      <c r="B35" s="8">
        <f t="shared" si="2"/>
        <v>43943</v>
      </c>
      <c r="C35" s="9">
        <f>Data!I35-Data!I34</f>
        <v>-1</v>
      </c>
      <c r="D35" s="9">
        <f>Data!J35-Data!J34</f>
        <v>0</v>
      </c>
      <c r="E35" s="10">
        <f>Data!K35-Data!K34</f>
        <v>0</v>
      </c>
      <c r="F35" s="11">
        <f>Data!L35-Data!L34</f>
        <v>6</v>
      </c>
      <c r="G35" s="11">
        <f>Data!M35-Data!M34</f>
        <v>0</v>
      </c>
      <c r="H35" s="11">
        <f>Data!N35-Data!N34</f>
        <v>0</v>
      </c>
      <c r="I35" s="11">
        <f>Data!O35-Data!O34</f>
        <v>3</v>
      </c>
      <c r="J35" s="11">
        <f>Data!P35-Data!P34</f>
        <v>0</v>
      </c>
      <c r="K35" s="11">
        <f>Data!Q35-Data!Q34</f>
        <v>0</v>
      </c>
      <c r="L35" s="11">
        <f>Data!R35-Data!R34</f>
        <v>4</v>
      </c>
      <c r="M35" s="11">
        <f>Data!S35-Data!S34</f>
        <v>0</v>
      </c>
      <c r="N35" s="11">
        <f>Data!T35-Data!T34</f>
        <v>-4</v>
      </c>
      <c r="O35" s="11">
        <f>Data!U35-Data!U34</f>
        <v>0</v>
      </c>
      <c r="P35" s="11">
        <f>Data!V35-Data!V34</f>
        <v>0</v>
      </c>
      <c r="Q35" s="11">
        <f>Data!W35-Data!W34</f>
        <v>0</v>
      </c>
      <c r="R35" s="11">
        <f>Data!X35-Data!X34</f>
        <v>4</v>
      </c>
      <c r="S35" s="11">
        <f>Data!Y35-Data!Y34</f>
        <v>0</v>
      </c>
      <c r="T35" s="11">
        <f>Data!Z35-Data!Z34</f>
        <v>0</v>
      </c>
      <c r="U35" s="11">
        <f>Data!AA35-Data!AA34</f>
        <v>1</v>
      </c>
      <c r="V35" s="11">
        <f>Data!AB35-Data!AB34</f>
        <v>0</v>
      </c>
      <c r="W35" s="11">
        <f>Data!AC35-Data!AC34</f>
        <v>0</v>
      </c>
      <c r="X35" s="11">
        <f>Data!AD35-Data!AD34</f>
        <v>1</v>
      </c>
      <c r="Y35" s="11">
        <f>Data!AE35-Data!AE34</f>
        <v>0</v>
      </c>
      <c r="Z35" s="11">
        <f>Data!AF35-Data!AF34</f>
        <v>-3</v>
      </c>
      <c r="AA35" s="11">
        <f>Data!AG35-Data!AG34</f>
        <v>-1</v>
      </c>
      <c r="AB35" s="11">
        <f>Data!AH35-Data!AH34</f>
        <v>0</v>
      </c>
      <c r="AC35" s="11">
        <f>Data!AI35-Data!AI34</f>
        <v>0</v>
      </c>
      <c r="AD35" s="11">
        <f>Data!AJ35-Data!AJ34</f>
        <v>2</v>
      </c>
      <c r="AE35" s="11">
        <f>Data!AK35-Data!AK34</f>
        <v>0</v>
      </c>
      <c r="AF35" s="11">
        <f>Data!AL35-Data!AL34</f>
        <v>0</v>
      </c>
      <c r="AG35" s="11">
        <f>Data!AM35-Data!AM34</f>
        <v>2</v>
      </c>
      <c r="AH35" s="11">
        <f>Data!AN35-Data!AN34</f>
        <v>0</v>
      </c>
      <c r="AI35" s="11">
        <f>Data!AO35-Data!AO34</f>
        <v>0</v>
      </c>
      <c r="AJ35" s="11">
        <f>Data!AP35-Data!AP34</f>
        <v>3</v>
      </c>
      <c r="AK35" s="11">
        <f>Data!AQ35-Data!AQ34</f>
        <v>0</v>
      </c>
      <c r="AL35" s="11">
        <f>Data!AR35-Data!AR34</f>
        <v>-3</v>
      </c>
      <c r="AM35" s="11">
        <f>Data!E35</f>
        <v>0</v>
      </c>
      <c r="AN35" s="11">
        <f>Data!B35</f>
        <v>7</v>
      </c>
      <c r="AO35" s="11">
        <f>Data!AS35-Data!AS34</f>
        <v>1278</v>
      </c>
      <c r="AP35" s="11">
        <f>Data!AT35-Data!AT34</f>
        <v>0</v>
      </c>
      <c r="AQ35" s="11">
        <f>Data!AV35-Data!AV34</f>
        <v>0</v>
      </c>
      <c r="AR35" s="11">
        <f>Data!AW35-Data!AW34</f>
        <v>0</v>
      </c>
      <c r="AT35" s="7" t="str">
        <f t="shared" si="3"/>
        <v>2020-W17</v>
      </c>
      <c r="AU35" s="7">
        <f t="shared" si="4"/>
        <v>3</v>
      </c>
      <c r="AV35" s="12">
        <f>Data!G35</f>
        <v>55</v>
      </c>
      <c r="AW35" s="12">
        <f>Data!AU35+Data!C35</f>
        <v>0</v>
      </c>
    </row>
    <row r="36" spans="1:53" x14ac:dyDescent="0.3">
      <c r="A36" s="20">
        <f>Data!A36</f>
        <v>43944</v>
      </c>
      <c r="B36" s="8">
        <f t="shared" si="2"/>
        <v>43944</v>
      </c>
      <c r="C36" s="9">
        <f>Data!I36-Data!I35</f>
        <v>2</v>
      </c>
      <c r="D36" s="9">
        <f>Data!J36-Data!J35</f>
        <v>0</v>
      </c>
      <c r="E36" s="10">
        <f>Data!K36-Data!K35</f>
        <v>0</v>
      </c>
      <c r="F36" s="11">
        <f>Data!L36-Data!L35</f>
        <v>13</v>
      </c>
      <c r="G36" s="11">
        <f>Data!M36-Data!M35</f>
        <v>0</v>
      </c>
      <c r="H36" s="11">
        <f>Data!N36-Data!N35</f>
        <v>0</v>
      </c>
      <c r="I36" s="11">
        <f>Data!O36-Data!O35</f>
        <v>20</v>
      </c>
      <c r="J36" s="11">
        <f>Data!P36-Data!P35</f>
        <v>1</v>
      </c>
      <c r="K36" s="11">
        <f>Data!Q36-Data!Q35</f>
        <v>1</v>
      </c>
      <c r="L36" s="11">
        <f>Data!R36-Data!R35</f>
        <v>17</v>
      </c>
      <c r="M36" s="11">
        <f>Data!S36-Data!S35</f>
        <v>3</v>
      </c>
      <c r="N36" s="11">
        <f>Data!T36-Data!T35</f>
        <v>-4</v>
      </c>
      <c r="O36" s="11">
        <f>Data!U36-Data!U35</f>
        <v>0</v>
      </c>
      <c r="P36" s="11">
        <f>Data!V36-Data!V35</f>
        <v>0</v>
      </c>
      <c r="Q36" s="11">
        <f>Data!W36-Data!W35</f>
        <v>0</v>
      </c>
      <c r="R36" s="11">
        <f>Data!X36-Data!X35</f>
        <v>8</v>
      </c>
      <c r="S36" s="11">
        <f>Data!Y36-Data!Y35</f>
        <v>0</v>
      </c>
      <c r="T36" s="11">
        <f>Data!Z36-Data!Z35</f>
        <v>0</v>
      </c>
      <c r="U36" s="11">
        <f>Data!AA36-Data!AA35</f>
        <v>9</v>
      </c>
      <c r="V36" s="11">
        <f>Data!AB36-Data!AB35</f>
        <v>1</v>
      </c>
      <c r="W36" s="11">
        <f>Data!AC36-Data!AC35</f>
        <v>1</v>
      </c>
      <c r="X36" s="11">
        <f>Data!AD36-Data!AD35</f>
        <v>9</v>
      </c>
      <c r="Y36" s="11">
        <f>Data!AE36-Data!AE35</f>
        <v>3</v>
      </c>
      <c r="Z36" s="11">
        <f>Data!AF36-Data!AF35</f>
        <v>-4</v>
      </c>
      <c r="AA36" s="11">
        <f>Data!AG36-Data!AG35</f>
        <v>2</v>
      </c>
      <c r="AB36" s="11">
        <f>Data!AH36-Data!AH35</f>
        <v>0</v>
      </c>
      <c r="AC36" s="11">
        <f>Data!AI36-Data!AI35</f>
        <v>0</v>
      </c>
      <c r="AD36" s="11">
        <f>Data!AJ36-Data!AJ35</f>
        <v>5</v>
      </c>
      <c r="AE36" s="11">
        <f>Data!AK36-Data!AK35</f>
        <v>0</v>
      </c>
      <c r="AF36" s="11">
        <f>Data!AL36-Data!AL35</f>
        <v>0</v>
      </c>
      <c r="AG36" s="11">
        <f>Data!AM36-Data!AM35</f>
        <v>11</v>
      </c>
      <c r="AH36" s="11">
        <f>Data!AN36-Data!AN35</f>
        <v>0</v>
      </c>
      <c r="AI36" s="11">
        <f>Data!AO36-Data!AO35</f>
        <v>0</v>
      </c>
      <c r="AJ36" s="11">
        <f>Data!AP36-Data!AP35</f>
        <v>8</v>
      </c>
      <c r="AK36" s="11">
        <f>Data!AQ36-Data!AQ35</f>
        <v>0</v>
      </c>
      <c r="AL36" s="11">
        <f>Data!AR36-Data!AR35</f>
        <v>2</v>
      </c>
      <c r="AM36" s="11">
        <f>Data!E36</f>
        <v>4</v>
      </c>
      <c r="AN36" s="11">
        <f>Data!B36</f>
        <v>55</v>
      </c>
      <c r="AO36" s="11">
        <f>Data!AS36-Data!AS35</f>
        <v>2297</v>
      </c>
      <c r="AP36" s="11">
        <f>Data!AT36-Data!AT35</f>
        <v>0</v>
      </c>
      <c r="AQ36" s="11">
        <f>Data!AV36-Data!AV35</f>
        <v>0</v>
      </c>
      <c r="AR36" s="11">
        <f>Data!AW36-Data!AW35</f>
        <v>0</v>
      </c>
      <c r="AT36" s="7" t="str">
        <f t="shared" si="3"/>
        <v>2020-W17</v>
      </c>
      <c r="AU36" s="7">
        <f t="shared" si="4"/>
        <v>4</v>
      </c>
      <c r="AV36" s="12">
        <f>Data!G36</f>
        <v>52</v>
      </c>
      <c r="AW36" s="12">
        <f>Data!AU36+Data!C36</f>
        <v>0</v>
      </c>
    </row>
    <row r="37" spans="1:53" x14ac:dyDescent="0.3">
      <c r="A37" s="20">
        <f>Data!A37</f>
        <v>43945</v>
      </c>
      <c r="B37" s="8">
        <f t="shared" si="2"/>
        <v>43945</v>
      </c>
      <c r="C37" s="9">
        <f>Data!I37-Data!I36</f>
        <v>2</v>
      </c>
      <c r="D37" s="9">
        <f>Data!J37-Data!J36</f>
        <v>0</v>
      </c>
      <c r="E37" s="10">
        <f>Data!K37-Data!K36</f>
        <v>0</v>
      </c>
      <c r="F37" s="11">
        <f>Data!L37-Data!L36</f>
        <v>9</v>
      </c>
      <c r="G37" s="11">
        <f>Data!M37-Data!M36</f>
        <v>0</v>
      </c>
      <c r="H37" s="11">
        <f>Data!N37-Data!N36</f>
        <v>0</v>
      </c>
      <c r="I37" s="11">
        <f>Data!O37-Data!O36</f>
        <v>14</v>
      </c>
      <c r="J37" s="11">
        <f>Data!P37-Data!P36</f>
        <v>1</v>
      </c>
      <c r="K37" s="11">
        <f>Data!Q37-Data!Q36</f>
        <v>-4</v>
      </c>
      <c r="L37" s="11">
        <f>Data!R37-Data!R36</f>
        <v>7</v>
      </c>
      <c r="M37" s="11">
        <f>Data!S37-Data!S36</f>
        <v>4</v>
      </c>
      <c r="N37" s="11">
        <f>Data!T37-Data!T36</f>
        <v>0</v>
      </c>
      <c r="O37" s="11">
        <f>Data!U37-Data!U36</f>
        <v>1</v>
      </c>
      <c r="P37" s="11">
        <f>Data!V37-Data!V36</f>
        <v>0</v>
      </c>
      <c r="Q37" s="11">
        <f>Data!W37-Data!W36</f>
        <v>0</v>
      </c>
      <c r="R37" s="11">
        <f>Data!X37-Data!X36</f>
        <v>3</v>
      </c>
      <c r="S37" s="11">
        <f>Data!Y37-Data!Y36</f>
        <v>0</v>
      </c>
      <c r="T37" s="11">
        <f>Data!Z37-Data!Z36</f>
        <v>0</v>
      </c>
      <c r="U37" s="11">
        <f>Data!AA37-Data!AA36</f>
        <v>3</v>
      </c>
      <c r="V37" s="11">
        <f>Data!AB37-Data!AB36</f>
        <v>0</v>
      </c>
      <c r="W37" s="11">
        <f>Data!AC37-Data!AC36</f>
        <v>-2</v>
      </c>
      <c r="X37" s="11">
        <f>Data!AD37-Data!AD36</f>
        <v>4</v>
      </c>
      <c r="Y37" s="11">
        <f>Data!AE37-Data!AE36</f>
        <v>3</v>
      </c>
      <c r="Z37" s="11">
        <f>Data!AF37-Data!AF36</f>
        <v>1</v>
      </c>
      <c r="AA37" s="11">
        <f>Data!AG37-Data!AG36</f>
        <v>1</v>
      </c>
      <c r="AB37" s="11">
        <f>Data!AH37-Data!AH36</f>
        <v>0</v>
      </c>
      <c r="AC37" s="11">
        <f>Data!AI37-Data!AI36</f>
        <v>0</v>
      </c>
      <c r="AD37" s="11">
        <f>Data!AJ37-Data!AJ36</f>
        <v>6</v>
      </c>
      <c r="AE37" s="11">
        <f>Data!AK37-Data!AK36</f>
        <v>0</v>
      </c>
      <c r="AF37" s="11">
        <f>Data!AL37-Data!AL36</f>
        <v>0</v>
      </c>
      <c r="AG37" s="11">
        <f>Data!AM37-Data!AM36</f>
        <v>11</v>
      </c>
      <c r="AH37" s="11">
        <f>Data!AN37-Data!AN36</f>
        <v>1</v>
      </c>
      <c r="AI37" s="11">
        <f>Data!AO37-Data!AO36</f>
        <v>-2</v>
      </c>
      <c r="AJ37" s="11">
        <f>Data!AP37-Data!AP36</f>
        <v>3</v>
      </c>
      <c r="AK37" s="11">
        <f>Data!AQ37-Data!AQ36</f>
        <v>1</v>
      </c>
      <c r="AL37" s="11">
        <f>Data!AR37-Data!AR36</f>
        <v>-1</v>
      </c>
      <c r="AM37" s="11">
        <f>Data!E37</f>
        <v>5</v>
      </c>
      <c r="AN37" s="11">
        <f>Data!B37</f>
        <v>27</v>
      </c>
      <c r="AO37" s="11">
        <f>Data!AS37-Data!AS36</f>
        <v>2166</v>
      </c>
      <c r="AP37" s="11">
        <f>Data!AT37-Data!AT36</f>
        <v>0</v>
      </c>
      <c r="AQ37" s="11">
        <f>Data!AV37-Data!AV36</f>
        <v>0</v>
      </c>
      <c r="AR37" s="11">
        <f>Data!AW37-Data!AW36</f>
        <v>0</v>
      </c>
      <c r="AT37" s="7" t="str">
        <f t="shared" si="3"/>
        <v>2020-W17</v>
      </c>
      <c r="AU37" s="7">
        <f t="shared" si="4"/>
        <v>5</v>
      </c>
      <c r="AV37" s="12">
        <f>Data!G37</f>
        <v>48</v>
      </c>
      <c r="AW37" s="12">
        <f>Data!AU37+Data!C37</f>
        <v>0</v>
      </c>
      <c r="AY37" s="12"/>
    </row>
    <row r="38" spans="1:53" x14ac:dyDescent="0.3">
      <c r="A38" s="20">
        <f>Data!A38</f>
        <v>43946</v>
      </c>
      <c r="B38" s="8">
        <f t="shared" si="2"/>
        <v>43946</v>
      </c>
      <c r="C38" s="9">
        <f>Data!I38-Data!I37</f>
        <v>5</v>
      </c>
      <c r="D38" s="9">
        <f>Data!J38-Data!J37</f>
        <v>0</v>
      </c>
      <c r="E38" s="10">
        <f>Data!K38-Data!K37</f>
        <v>0</v>
      </c>
      <c r="F38" s="11">
        <f>Data!L38-Data!L37</f>
        <v>5</v>
      </c>
      <c r="G38" s="11">
        <f>Data!M38-Data!M37</f>
        <v>0</v>
      </c>
      <c r="H38" s="11">
        <f>Data!N38-Data!N37</f>
        <v>0</v>
      </c>
      <c r="I38" s="11">
        <f>Data!O38-Data!O37</f>
        <v>2</v>
      </c>
      <c r="J38" s="11">
        <f>Data!P38-Data!P37</f>
        <v>0</v>
      </c>
      <c r="K38" s="11">
        <f>Data!Q38-Data!Q37</f>
        <v>-2</v>
      </c>
      <c r="L38" s="11">
        <f>Data!R38-Data!R37</f>
        <v>2</v>
      </c>
      <c r="M38" s="11">
        <f>Data!S38-Data!S37</f>
        <v>0</v>
      </c>
      <c r="N38" s="11">
        <f>Data!T38-Data!T37</f>
        <v>1</v>
      </c>
      <c r="O38" s="11">
        <f>Data!U38-Data!U37</f>
        <v>1</v>
      </c>
      <c r="P38" s="11">
        <f>Data!V38-Data!V37</f>
        <v>0</v>
      </c>
      <c r="Q38" s="11">
        <f>Data!W38-Data!W37</f>
        <v>0</v>
      </c>
      <c r="R38" s="11">
        <f>Data!X38-Data!X37</f>
        <v>2</v>
      </c>
      <c r="S38" s="11">
        <f>Data!Y38-Data!Y37</f>
        <v>0</v>
      </c>
      <c r="T38" s="11">
        <f>Data!Z38-Data!Z37</f>
        <v>0</v>
      </c>
      <c r="U38" s="11">
        <f>Data!AA38-Data!AA37</f>
        <v>1</v>
      </c>
      <c r="V38" s="11">
        <f>Data!AB38-Data!AB37</f>
        <v>0</v>
      </c>
      <c r="W38" s="11">
        <f>Data!AC38-Data!AC37</f>
        <v>-2</v>
      </c>
      <c r="X38" s="11">
        <f>Data!AD38-Data!AD37</f>
        <v>0</v>
      </c>
      <c r="Y38" s="11">
        <f>Data!AE38-Data!AE37</f>
        <v>0</v>
      </c>
      <c r="Z38" s="11">
        <f>Data!AF38-Data!AF37</f>
        <v>0</v>
      </c>
      <c r="AA38" s="11">
        <f>Data!AG38-Data!AG37</f>
        <v>3</v>
      </c>
      <c r="AB38" s="11">
        <f>Data!AH38-Data!AH37</f>
        <v>0</v>
      </c>
      <c r="AC38" s="11">
        <f>Data!AI38-Data!AI37</f>
        <v>0</v>
      </c>
      <c r="AD38" s="11">
        <f>Data!AJ38-Data!AJ37</f>
        <v>3</v>
      </c>
      <c r="AE38" s="11">
        <f>Data!AK38-Data!AK37</f>
        <v>0</v>
      </c>
      <c r="AF38" s="11">
        <f>Data!AL38-Data!AL37</f>
        <v>0</v>
      </c>
      <c r="AG38" s="11">
        <f>Data!AM38-Data!AM37</f>
        <v>0</v>
      </c>
      <c r="AH38" s="11">
        <f>Data!AN38-Data!AN37</f>
        <v>0</v>
      </c>
      <c r="AI38" s="11">
        <f>Data!AO38-Data!AO37</f>
        <v>0</v>
      </c>
      <c r="AJ38" s="11">
        <f>Data!AP38-Data!AP37</f>
        <v>2</v>
      </c>
      <c r="AK38" s="11">
        <f>Data!AQ38-Data!AQ37</f>
        <v>0</v>
      </c>
      <c r="AL38" s="11">
        <f>Data!AR38-Data!AR37</f>
        <v>1</v>
      </c>
      <c r="AM38" s="11">
        <f>Data!E38</f>
        <v>0</v>
      </c>
      <c r="AN38" s="11">
        <f>Data!B38</f>
        <v>16</v>
      </c>
      <c r="AO38" s="11">
        <f>Data!AS38-Data!AS37</f>
        <v>1680</v>
      </c>
      <c r="AP38" s="11">
        <f>Data!AT38-Data!AT37</f>
        <v>0</v>
      </c>
      <c r="AQ38" s="11">
        <f>Data!AV38-Data!AV37</f>
        <v>0</v>
      </c>
      <c r="AR38" s="11">
        <f>Data!AW38-Data!AW37</f>
        <v>0</v>
      </c>
      <c r="AT38" s="7" t="str">
        <f t="shared" si="3"/>
        <v>2020-W17</v>
      </c>
      <c r="AU38" s="7">
        <f t="shared" si="4"/>
        <v>6</v>
      </c>
      <c r="AV38" s="12">
        <f>Data!G38</f>
        <v>47</v>
      </c>
      <c r="AW38" s="12">
        <f>Data!AU38+Data!C38</f>
        <v>0</v>
      </c>
    </row>
    <row r="39" spans="1:53" x14ac:dyDescent="0.3">
      <c r="A39" s="20">
        <f>Data!A39</f>
        <v>43947</v>
      </c>
      <c r="B39" s="8">
        <f t="shared" si="2"/>
        <v>43947</v>
      </c>
      <c r="C39" s="9">
        <f>Data!I39-Data!I38</f>
        <v>2</v>
      </c>
      <c r="D39" s="9">
        <f>Data!J39-Data!J38</f>
        <v>0</v>
      </c>
      <c r="E39" s="10">
        <f>Data!K39-Data!K38</f>
        <v>0</v>
      </c>
      <c r="F39" s="11">
        <f>Data!L39-Data!L38</f>
        <v>4</v>
      </c>
      <c r="G39" s="11">
        <f>Data!M39-Data!M38</f>
        <v>0</v>
      </c>
      <c r="H39" s="11">
        <f>Data!N39-Data!N38</f>
        <v>0</v>
      </c>
      <c r="I39" s="11">
        <f>Data!O39-Data!O38</f>
        <v>4</v>
      </c>
      <c r="J39" s="11">
        <f>Data!P39-Data!P38</f>
        <v>2</v>
      </c>
      <c r="K39" s="11">
        <f>Data!Q39-Data!Q38</f>
        <v>1</v>
      </c>
      <c r="L39" s="11">
        <f>Data!R39-Data!R38</f>
        <v>1</v>
      </c>
      <c r="M39" s="11">
        <f>Data!S39-Data!S38</f>
        <v>2</v>
      </c>
      <c r="N39" s="11">
        <f>Data!T39-Data!T38</f>
        <v>-2</v>
      </c>
      <c r="O39" s="11">
        <f>Data!U39-Data!U38</f>
        <v>1</v>
      </c>
      <c r="P39" s="11">
        <f>Data!V39-Data!V38</f>
        <v>0</v>
      </c>
      <c r="Q39" s="11">
        <f>Data!W39-Data!W38</f>
        <v>0</v>
      </c>
      <c r="R39" s="11">
        <f>Data!X39-Data!X38</f>
        <v>3</v>
      </c>
      <c r="S39" s="11">
        <f>Data!Y39-Data!Y38</f>
        <v>0</v>
      </c>
      <c r="T39" s="11">
        <f>Data!Z39-Data!Z38</f>
        <v>0</v>
      </c>
      <c r="U39" s="11">
        <f>Data!AA39-Data!AA38</f>
        <v>3</v>
      </c>
      <c r="V39" s="11">
        <f>Data!AB39-Data!AB38</f>
        <v>1</v>
      </c>
      <c r="W39" s="11">
        <f>Data!AC39-Data!AC38</f>
        <v>0</v>
      </c>
      <c r="X39" s="11">
        <f>Data!AD39-Data!AD38</f>
        <v>0</v>
      </c>
      <c r="Y39" s="11">
        <f>Data!AE39-Data!AE38</f>
        <v>2</v>
      </c>
      <c r="Z39" s="11">
        <f>Data!AF39-Data!AF38</f>
        <v>-1</v>
      </c>
      <c r="AA39" s="11">
        <f>Data!AG39-Data!AG38</f>
        <v>1</v>
      </c>
      <c r="AB39" s="11">
        <f>Data!AH39-Data!AH38</f>
        <v>0</v>
      </c>
      <c r="AC39" s="11">
        <f>Data!AI39-Data!AI38</f>
        <v>0</v>
      </c>
      <c r="AD39" s="11">
        <f>Data!AJ39-Data!AJ38</f>
        <v>1</v>
      </c>
      <c r="AE39" s="11">
        <f>Data!AK39-Data!AK38</f>
        <v>0</v>
      </c>
      <c r="AF39" s="11">
        <f>Data!AL39-Data!AL38</f>
        <v>0</v>
      </c>
      <c r="AG39" s="11">
        <f>Data!AM39-Data!AM38</f>
        <v>1</v>
      </c>
      <c r="AH39" s="11">
        <f>Data!AN39-Data!AN38</f>
        <v>1</v>
      </c>
      <c r="AI39" s="11">
        <f>Data!AO39-Data!AO38</f>
        <v>1</v>
      </c>
      <c r="AJ39" s="11">
        <f>Data!AP39-Data!AP38</f>
        <v>1</v>
      </c>
      <c r="AK39" s="11">
        <f>Data!AQ39-Data!AQ38</f>
        <v>0</v>
      </c>
      <c r="AL39" s="11">
        <f>Data!AR39-Data!AR38</f>
        <v>-1</v>
      </c>
      <c r="AM39" s="11">
        <f>Data!E39</f>
        <v>4</v>
      </c>
      <c r="AN39" s="11">
        <f>Data!B39</f>
        <v>11</v>
      </c>
      <c r="AO39" s="11">
        <f>Data!AS39-Data!AS38</f>
        <v>1521</v>
      </c>
      <c r="AP39" s="11">
        <f>Data!AT39-Data!AT38</f>
        <v>0</v>
      </c>
      <c r="AQ39" s="11">
        <f>Data!AV39-Data!AV38</f>
        <v>0</v>
      </c>
      <c r="AR39" s="11">
        <f>Data!AW39-Data!AW38</f>
        <v>0</v>
      </c>
      <c r="AS39" s="7">
        <v>10</v>
      </c>
      <c r="AT39" s="7" t="str">
        <f t="shared" si="3"/>
        <v>2020-W17</v>
      </c>
      <c r="AU39" s="7">
        <f t="shared" si="4"/>
        <v>7</v>
      </c>
      <c r="AV39" s="12">
        <f>Data!G39</f>
        <v>46</v>
      </c>
      <c r="AW39" s="12">
        <f>Data!AU39+Data!C39</f>
        <v>0</v>
      </c>
      <c r="AX39" s="7">
        <f>Data!BA39-Data!BA32</f>
        <v>25</v>
      </c>
      <c r="AY39" s="12">
        <f>AV32+AS39-AV39-AX39</f>
        <v>6</v>
      </c>
      <c r="AZ39" s="11">
        <v>67.000000000000014</v>
      </c>
      <c r="BA39" s="112">
        <f>AS39/AZ39</f>
        <v>0.14925373134328354</v>
      </c>
    </row>
    <row r="40" spans="1:53" x14ac:dyDescent="0.3">
      <c r="A40" s="21">
        <f>Data!A40</f>
        <v>43948</v>
      </c>
      <c r="B40" s="13">
        <f t="shared" si="2"/>
        <v>43948</v>
      </c>
      <c r="C40" s="14">
        <f>Data!I40-Data!I39</f>
        <v>6</v>
      </c>
      <c r="D40" s="14">
        <f>Data!J40-Data!J39</f>
        <v>0</v>
      </c>
      <c r="E40" s="15">
        <f>Data!K40-Data!K39</f>
        <v>0</v>
      </c>
      <c r="F40" s="16">
        <f>Data!L40-Data!L39</f>
        <v>8</v>
      </c>
      <c r="G40" s="16">
        <f>Data!M40-Data!M39</f>
        <v>0</v>
      </c>
      <c r="H40" s="16">
        <f>Data!N40-Data!N39</f>
        <v>0</v>
      </c>
      <c r="I40" s="16">
        <f>Data!O40-Data!O39</f>
        <v>5</v>
      </c>
      <c r="J40" s="16">
        <f>Data!P40-Data!P39</f>
        <v>1</v>
      </c>
      <c r="K40" s="16">
        <f>Data!Q40-Data!Q39</f>
        <v>-1</v>
      </c>
      <c r="L40" s="16">
        <f>Data!R40-Data!R39</f>
        <v>2</v>
      </c>
      <c r="M40" s="16">
        <f>Data!S40-Data!S39</f>
        <v>1</v>
      </c>
      <c r="N40" s="16">
        <f>Data!T40-Data!T39</f>
        <v>-2</v>
      </c>
      <c r="O40" s="16">
        <f>Data!U40-Data!U39</f>
        <v>2</v>
      </c>
      <c r="P40" s="16">
        <f>Data!V40-Data!V39</f>
        <v>0</v>
      </c>
      <c r="Q40" s="16">
        <f>Data!W40-Data!W39</f>
        <v>0</v>
      </c>
      <c r="R40" s="16">
        <f>Data!X40-Data!X39</f>
        <v>2</v>
      </c>
      <c r="S40" s="16">
        <f>Data!Y40-Data!Y39</f>
        <v>0</v>
      </c>
      <c r="T40" s="16">
        <f>Data!Z40-Data!Z39</f>
        <v>0</v>
      </c>
      <c r="U40" s="16">
        <f>Data!AA40-Data!AA39</f>
        <v>6</v>
      </c>
      <c r="V40" s="16">
        <f>Data!AB40-Data!AB39</f>
        <v>0</v>
      </c>
      <c r="W40" s="16">
        <f>Data!AC40-Data!AC39</f>
        <v>0</v>
      </c>
      <c r="X40" s="16">
        <f>Data!AD40-Data!AD39</f>
        <v>1</v>
      </c>
      <c r="Y40" s="16">
        <f>Data!AE40-Data!AE39</f>
        <v>1</v>
      </c>
      <c r="Z40" s="16">
        <f>Data!AF40-Data!AF39</f>
        <v>-1</v>
      </c>
      <c r="AA40" s="16">
        <f>Data!AG40-Data!AG39</f>
        <v>4</v>
      </c>
      <c r="AB40" s="16">
        <f>Data!AH40-Data!AH39</f>
        <v>0</v>
      </c>
      <c r="AC40" s="16">
        <f>Data!AI40-Data!AI39</f>
        <v>0</v>
      </c>
      <c r="AD40" s="16">
        <f>Data!AJ40-Data!AJ39</f>
        <v>6</v>
      </c>
      <c r="AE40" s="16">
        <f>Data!AK40-Data!AK39</f>
        <v>0</v>
      </c>
      <c r="AF40" s="16">
        <f>Data!AL40-Data!AL39</f>
        <v>0</v>
      </c>
      <c r="AG40" s="16">
        <f>Data!AM40-Data!AM39</f>
        <v>-1</v>
      </c>
      <c r="AH40" s="16">
        <f>Data!AN40-Data!AN39</f>
        <v>1</v>
      </c>
      <c r="AI40" s="16">
        <f>Data!AO40-Data!AO39</f>
        <v>-1</v>
      </c>
      <c r="AJ40" s="16">
        <f>Data!AP40-Data!AP39</f>
        <v>1</v>
      </c>
      <c r="AK40" s="16">
        <f>Data!AQ40-Data!AQ39</f>
        <v>0</v>
      </c>
      <c r="AL40" s="16">
        <f>Data!AR40-Data!AR39</f>
        <v>-1</v>
      </c>
      <c r="AM40" s="16">
        <f>Data!E40</f>
        <v>2</v>
      </c>
      <c r="AN40" s="16">
        <f>Data!B40</f>
        <v>17</v>
      </c>
      <c r="AO40" s="16">
        <f>Data!AS40-Data!AS39</f>
        <v>1486</v>
      </c>
      <c r="AP40" s="16">
        <f>Data!AT40-Data!AT39</f>
        <v>0</v>
      </c>
      <c r="AQ40" s="16">
        <f>Data!AV40-Data!AV39</f>
        <v>0</v>
      </c>
      <c r="AR40" s="16">
        <f>Data!AW40-Data!AW39</f>
        <v>0</v>
      </c>
      <c r="AS40" s="17"/>
      <c r="AT40" s="17" t="str">
        <f t="shared" si="3"/>
        <v>2020-W18</v>
      </c>
      <c r="AU40" s="17">
        <f t="shared" si="4"/>
        <v>1</v>
      </c>
      <c r="AV40" s="18">
        <f>Data!G40</f>
        <v>43</v>
      </c>
      <c r="AW40" s="18">
        <f>Data!AU40+Data!C40</f>
        <v>0</v>
      </c>
      <c r="AX40" s="17"/>
      <c r="AY40" s="17"/>
      <c r="AZ40" s="16"/>
    </row>
    <row r="41" spans="1:53" x14ac:dyDescent="0.3">
      <c r="A41" s="20">
        <f>Data!A41</f>
        <v>43949</v>
      </c>
      <c r="B41" s="8">
        <f t="shared" si="2"/>
        <v>43949</v>
      </c>
      <c r="C41" s="9">
        <f>Data!I41-Data!I40</f>
        <v>3</v>
      </c>
      <c r="D41" s="9">
        <f>Data!J41-Data!J40</f>
        <v>0</v>
      </c>
      <c r="E41" s="10">
        <f>Data!K41-Data!K40</f>
        <v>0</v>
      </c>
      <c r="F41" s="11">
        <f>Data!L41-Data!L40</f>
        <v>8</v>
      </c>
      <c r="G41" s="11">
        <f>Data!M41-Data!M40</f>
        <v>0</v>
      </c>
      <c r="H41" s="11">
        <f>Data!N41-Data!N40</f>
        <v>0</v>
      </c>
      <c r="I41" s="11">
        <f>Data!O41-Data!O40</f>
        <v>13</v>
      </c>
      <c r="J41" s="11">
        <f>Data!P41-Data!P40</f>
        <v>0</v>
      </c>
      <c r="K41" s="11">
        <f>Data!Q41-Data!Q40</f>
        <v>-1</v>
      </c>
      <c r="L41" s="11">
        <f>Data!R41-Data!R40</f>
        <v>8</v>
      </c>
      <c r="M41" s="11">
        <f>Data!S41-Data!S40</f>
        <v>2</v>
      </c>
      <c r="N41" s="11">
        <f>Data!T41-Data!T40</f>
        <v>-2</v>
      </c>
      <c r="O41" s="11">
        <f>Data!U41-Data!U40</f>
        <v>2</v>
      </c>
      <c r="P41" s="11">
        <f>Data!V41-Data!V40</f>
        <v>0</v>
      </c>
      <c r="Q41" s="11">
        <f>Data!W41-Data!W40</f>
        <v>0</v>
      </c>
      <c r="R41" s="11">
        <f>Data!X41-Data!X40</f>
        <v>3</v>
      </c>
      <c r="S41" s="11">
        <f>Data!Y41-Data!Y40</f>
        <v>0</v>
      </c>
      <c r="T41" s="11">
        <f>Data!Z41-Data!Z40</f>
        <v>0</v>
      </c>
      <c r="U41" s="11">
        <f>Data!AA41-Data!AA40</f>
        <v>8</v>
      </c>
      <c r="V41" s="11">
        <f>Data!AB41-Data!AB40</f>
        <v>0</v>
      </c>
      <c r="W41" s="11">
        <f>Data!AC41-Data!AC40</f>
        <v>-1</v>
      </c>
      <c r="X41" s="11">
        <f>Data!AD41-Data!AD40</f>
        <v>7</v>
      </c>
      <c r="Y41" s="11">
        <f>Data!AE41-Data!AE40</f>
        <v>2</v>
      </c>
      <c r="Z41" s="11">
        <f>Data!AF41-Data!AF40</f>
        <v>-3</v>
      </c>
      <c r="AA41" s="11">
        <f>Data!AG41-Data!AG40</f>
        <v>1</v>
      </c>
      <c r="AB41" s="11">
        <f>Data!AH41-Data!AH40</f>
        <v>0</v>
      </c>
      <c r="AC41" s="11">
        <f>Data!AI41-Data!AI40</f>
        <v>0</v>
      </c>
      <c r="AD41" s="11">
        <f>Data!AJ41-Data!AJ40</f>
        <v>5</v>
      </c>
      <c r="AE41" s="11">
        <f>Data!AK41-Data!AK40</f>
        <v>0</v>
      </c>
      <c r="AF41" s="11">
        <f>Data!AL41-Data!AL40</f>
        <v>0</v>
      </c>
      <c r="AG41" s="11">
        <f>Data!AM41-Data!AM40</f>
        <v>5</v>
      </c>
      <c r="AH41" s="11">
        <f>Data!AN41-Data!AN40</f>
        <v>0</v>
      </c>
      <c r="AI41" s="11">
        <f>Data!AO41-Data!AO40</f>
        <v>0</v>
      </c>
      <c r="AJ41" s="11">
        <f>Data!AP41-Data!AP40</f>
        <v>1</v>
      </c>
      <c r="AK41" s="11">
        <f>Data!AQ41-Data!AQ40</f>
        <v>0</v>
      </c>
      <c r="AL41" s="11">
        <f>Data!AR41-Data!AR40</f>
        <v>1</v>
      </c>
      <c r="AM41" s="11">
        <f>Data!E41</f>
        <v>2</v>
      </c>
      <c r="AN41" s="11">
        <f>Data!B41</f>
        <v>32</v>
      </c>
      <c r="AO41" s="11">
        <f>Data!AS41-Data!AS40</f>
        <v>3739</v>
      </c>
      <c r="AP41" s="11">
        <f>Data!AT41-Data!AT40</f>
        <v>0</v>
      </c>
      <c r="AQ41" s="11">
        <f>Data!AV41-Data!AV40</f>
        <v>0</v>
      </c>
      <c r="AR41" s="11">
        <f>Data!AW41-Data!AW40</f>
        <v>0</v>
      </c>
      <c r="AT41" s="7" t="str">
        <f t="shared" si="3"/>
        <v>2020-W18</v>
      </c>
      <c r="AU41" s="7">
        <f t="shared" si="4"/>
        <v>2</v>
      </c>
      <c r="AV41" s="12">
        <f>Data!G41</f>
        <v>40</v>
      </c>
      <c r="AW41" s="12">
        <f>Data!AU41+Data!C41</f>
        <v>0</v>
      </c>
    </row>
    <row r="42" spans="1:53" x14ac:dyDescent="0.3">
      <c r="A42" s="20">
        <f>Data!A42</f>
        <v>43950</v>
      </c>
      <c r="B42" s="8">
        <f t="shared" si="2"/>
        <v>43950</v>
      </c>
      <c r="C42" s="9">
        <f>Data!I42-Data!I41</f>
        <v>0</v>
      </c>
      <c r="D42" s="9">
        <f>Data!J42-Data!J41</f>
        <v>0</v>
      </c>
      <c r="E42" s="10">
        <f>Data!K42-Data!K41</f>
        <v>0</v>
      </c>
      <c r="F42" s="11">
        <f>Data!L42-Data!L41</f>
        <v>2</v>
      </c>
      <c r="G42" s="11">
        <f>Data!M42-Data!M41</f>
        <v>0</v>
      </c>
      <c r="H42" s="11">
        <f>Data!N42-Data!N41</f>
        <v>0</v>
      </c>
      <c r="I42" s="11">
        <f>Data!O42-Data!O41</f>
        <v>7</v>
      </c>
      <c r="J42" s="11">
        <f>Data!P42-Data!P41</f>
        <v>0</v>
      </c>
      <c r="K42" s="11">
        <f>Data!Q42-Data!Q41</f>
        <v>0</v>
      </c>
      <c r="L42" s="11">
        <f>Data!R42-Data!R41</f>
        <v>1</v>
      </c>
      <c r="M42" s="11">
        <f>Data!S42-Data!S41</f>
        <v>1</v>
      </c>
      <c r="N42" s="11">
        <f>Data!T42-Data!T41</f>
        <v>1</v>
      </c>
      <c r="O42" s="11">
        <f>Data!U42-Data!U41</f>
        <v>0</v>
      </c>
      <c r="P42" s="11">
        <f>Data!V42-Data!V41</f>
        <v>0</v>
      </c>
      <c r="Q42" s="11">
        <f>Data!W42-Data!W41</f>
        <v>0</v>
      </c>
      <c r="R42" s="11">
        <f>Data!X42-Data!X41</f>
        <v>3</v>
      </c>
      <c r="S42" s="11">
        <f>Data!Y42-Data!Y41</f>
        <v>0</v>
      </c>
      <c r="T42" s="11">
        <f>Data!Z42-Data!Z41</f>
        <v>0</v>
      </c>
      <c r="U42" s="11">
        <f>Data!AA42-Data!AA41</f>
        <v>3</v>
      </c>
      <c r="V42" s="11">
        <f>Data!AB42-Data!AB41</f>
        <v>0</v>
      </c>
      <c r="W42" s="11">
        <f>Data!AC42-Data!AC41</f>
        <v>0</v>
      </c>
      <c r="X42" s="11">
        <f>Data!AD42-Data!AD41</f>
        <v>2</v>
      </c>
      <c r="Y42" s="11">
        <f>Data!AE42-Data!AE41</f>
        <v>1</v>
      </c>
      <c r="Z42" s="11">
        <f>Data!AF42-Data!AF41</f>
        <v>1</v>
      </c>
      <c r="AA42" s="11">
        <f>Data!AG42-Data!AG41</f>
        <v>0</v>
      </c>
      <c r="AB42" s="11">
        <f>Data!AH42-Data!AH41</f>
        <v>0</v>
      </c>
      <c r="AC42" s="11">
        <f>Data!AI42-Data!AI41</f>
        <v>0</v>
      </c>
      <c r="AD42" s="11">
        <f>Data!AJ42-Data!AJ41</f>
        <v>-1</v>
      </c>
      <c r="AE42" s="11">
        <f>Data!AK42-Data!AK41</f>
        <v>0</v>
      </c>
      <c r="AF42" s="11">
        <f>Data!AL42-Data!AL41</f>
        <v>0</v>
      </c>
      <c r="AG42" s="11">
        <f>Data!AM42-Data!AM41</f>
        <v>4</v>
      </c>
      <c r="AH42" s="11">
        <f>Data!AN42-Data!AN41</f>
        <v>0</v>
      </c>
      <c r="AI42" s="11">
        <f>Data!AO42-Data!AO41</f>
        <v>0</v>
      </c>
      <c r="AJ42" s="11">
        <f>Data!AP42-Data!AP41</f>
        <v>-1</v>
      </c>
      <c r="AK42" s="11">
        <f>Data!AQ42-Data!AQ41</f>
        <v>0</v>
      </c>
      <c r="AL42" s="11">
        <f>Data!AR42-Data!AR41</f>
        <v>0</v>
      </c>
      <c r="AM42" s="11">
        <f>Data!E42</f>
        <v>1</v>
      </c>
      <c r="AN42" s="11">
        <f>Data!B42</f>
        <v>10</v>
      </c>
      <c r="AO42" s="11">
        <f>Data!AS42-Data!AS41</f>
        <v>2297</v>
      </c>
      <c r="AP42" s="11">
        <f>Data!AT42-Data!AT41</f>
        <v>0</v>
      </c>
      <c r="AQ42" s="11">
        <f>Data!AV42-Data!AV41</f>
        <v>0</v>
      </c>
      <c r="AR42" s="11">
        <f>Data!AW42-Data!AW41</f>
        <v>0</v>
      </c>
      <c r="AT42" s="7" t="str">
        <f t="shared" si="3"/>
        <v>2020-W18</v>
      </c>
      <c r="AU42" s="7">
        <f t="shared" si="4"/>
        <v>3</v>
      </c>
      <c r="AV42" s="12">
        <f>Data!G42</f>
        <v>41</v>
      </c>
      <c r="AW42" s="12">
        <f>Data!AU42+Data!C42</f>
        <v>0</v>
      </c>
    </row>
    <row r="43" spans="1:53" x14ac:dyDescent="0.3">
      <c r="A43" s="20">
        <f>Data!A43</f>
        <v>43951</v>
      </c>
      <c r="B43" s="8">
        <f t="shared" si="2"/>
        <v>43951</v>
      </c>
      <c r="C43" s="9">
        <f>Data!I43-Data!I42</f>
        <v>2</v>
      </c>
      <c r="D43" s="9">
        <f>Data!J43-Data!J42</f>
        <v>0</v>
      </c>
      <c r="E43" s="10">
        <f>Data!K43-Data!K42</f>
        <v>0</v>
      </c>
      <c r="F43" s="11">
        <f>Data!L43-Data!L42</f>
        <v>2</v>
      </c>
      <c r="G43" s="11">
        <f>Data!M43-Data!M42</f>
        <v>0</v>
      </c>
      <c r="H43" s="11">
        <f>Data!N43-Data!N42</f>
        <v>0</v>
      </c>
      <c r="I43" s="11">
        <f>Data!O43-Data!O42</f>
        <v>5</v>
      </c>
      <c r="J43" s="11">
        <f>Data!P43-Data!P42</f>
        <v>0</v>
      </c>
      <c r="K43" s="11">
        <f>Data!Q43-Data!Q42</f>
        <v>-2</v>
      </c>
      <c r="L43" s="11">
        <f>Data!R43-Data!R42</f>
        <v>4</v>
      </c>
      <c r="M43" s="11">
        <f>Data!S43-Data!S42</f>
        <v>1</v>
      </c>
      <c r="N43" s="11">
        <f>Data!T43-Data!T42</f>
        <v>-1</v>
      </c>
      <c r="O43" s="11">
        <f>Data!U43-Data!U42</f>
        <v>0</v>
      </c>
      <c r="P43" s="11">
        <f>Data!V43-Data!V42</f>
        <v>0</v>
      </c>
      <c r="Q43" s="11">
        <f>Data!W43-Data!W42</f>
        <v>0</v>
      </c>
      <c r="R43" s="11">
        <f>Data!X43-Data!X42</f>
        <v>0</v>
      </c>
      <c r="S43" s="11">
        <f>Data!Y43-Data!Y42</f>
        <v>0</v>
      </c>
      <c r="T43" s="11">
        <f>Data!Z43-Data!Z42</f>
        <v>0</v>
      </c>
      <c r="U43" s="11">
        <f>Data!AA43-Data!AA42</f>
        <v>3</v>
      </c>
      <c r="V43" s="11">
        <f>Data!AB43-Data!AB42</f>
        <v>0</v>
      </c>
      <c r="W43" s="11">
        <f>Data!AC43-Data!AC42</f>
        <v>-1</v>
      </c>
      <c r="X43" s="11">
        <f>Data!AD43-Data!AD42</f>
        <v>2</v>
      </c>
      <c r="Y43" s="11">
        <f>Data!AE43-Data!AE42</f>
        <v>0</v>
      </c>
      <c r="Z43" s="11">
        <f>Data!AF43-Data!AF42</f>
        <v>0</v>
      </c>
      <c r="AA43" s="11">
        <f>Data!AG43-Data!AG42</f>
        <v>2</v>
      </c>
      <c r="AB43" s="11">
        <f>Data!AH43-Data!AH42</f>
        <v>0</v>
      </c>
      <c r="AC43" s="11">
        <f>Data!AI43-Data!AI42</f>
        <v>0</v>
      </c>
      <c r="AD43" s="11">
        <f>Data!AJ43-Data!AJ42</f>
        <v>2</v>
      </c>
      <c r="AE43" s="11">
        <f>Data!AK43-Data!AK42</f>
        <v>0</v>
      </c>
      <c r="AF43" s="11">
        <f>Data!AL43-Data!AL42</f>
        <v>0</v>
      </c>
      <c r="AG43" s="11">
        <f>Data!AM43-Data!AM42</f>
        <v>2</v>
      </c>
      <c r="AH43" s="11">
        <f>Data!AN43-Data!AN42</f>
        <v>0</v>
      </c>
      <c r="AI43" s="11">
        <f>Data!AO43-Data!AO42</f>
        <v>-1</v>
      </c>
      <c r="AJ43" s="11">
        <f>Data!AP43-Data!AP42</f>
        <v>2</v>
      </c>
      <c r="AK43" s="11">
        <f>Data!AQ43-Data!AQ42</f>
        <v>1</v>
      </c>
      <c r="AL43" s="11">
        <f>Data!AR43-Data!AR42</f>
        <v>-1</v>
      </c>
      <c r="AM43" s="11">
        <f>Data!E43</f>
        <v>1</v>
      </c>
      <c r="AN43" s="11">
        <f>Data!B43</f>
        <v>15</v>
      </c>
      <c r="AO43" s="11">
        <f>Data!AS43-Data!AS42</f>
        <v>3040</v>
      </c>
      <c r="AP43" s="11">
        <f>Data!AT43-Data!AT42</f>
        <v>0</v>
      </c>
      <c r="AQ43" s="11">
        <f>Data!AV43-Data!AV42</f>
        <v>0</v>
      </c>
      <c r="AR43" s="11">
        <f>Data!AW43-Data!AW42</f>
        <v>0</v>
      </c>
      <c r="AT43" s="7" t="str">
        <f t="shared" si="3"/>
        <v>2020-W18</v>
      </c>
      <c r="AU43" s="7">
        <f t="shared" si="4"/>
        <v>4</v>
      </c>
      <c r="AV43" s="12">
        <f>Data!G43</f>
        <v>38</v>
      </c>
      <c r="AW43" s="12">
        <f>Data!AU43+Data!C43</f>
        <v>0</v>
      </c>
    </row>
    <row r="44" spans="1:53" x14ac:dyDescent="0.3">
      <c r="A44" s="20">
        <f>Data!A44</f>
        <v>43952</v>
      </c>
      <c r="B44" s="8">
        <f t="shared" si="2"/>
        <v>43952</v>
      </c>
      <c r="C44" s="9">
        <f>Data!I44-Data!I43</f>
        <v>2</v>
      </c>
      <c r="D44" s="9">
        <f>Data!J44-Data!J43</f>
        <v>0</v>
      </c>
      <c r="E44" s="10">
        <f>Data!K44-Data!K43</f>
        <v>0</v>
      </c>
      <c r="F44" s="11">
        <f>Data!L44-Data!L43</f>
        <v>7</v>
      </c>
      <c r="G44" s="11">
        <f>Data!M44-Data!M43</f>
        <v>0</v>
      </c>
      <c r="H44" s="11">
        <f>Data!N44-Data!N43</f>
        <v>0</v>
      </c>
      <c r="I44" s="11">
        <f>Data!O44-Data!O43</f>
        <v>3</v>
      </c>
      <c r="J44" s="11">
        <f>Data!P44-Data!P43</f>
        <v>0</v>
      </c>
      <c r="K44" s="11">
        <f>Data!Q44-Data!Q43</f>
        <v>0</v>
      </c>
      <c r="L44" s="11">
        <f>Data!R44-Data!R43</f>
        <v>5</v>
      </c>
      <c r="M44" s="11">
        <f>Data!S44-Data!S43</f>
        <v>0</v>
      </c>
      <c r="N44" s="11">
        <f>Data!T44-Data!T43</f>
        <v>-2</v>
      </c>
      <c r="O44" s="11">
        <f>Data!U44-Data!U43</f>
        <v>2</v>
      </c>
      <c r="P44" s="11">
        <f>Data!V44-Data!V43</f>
        <v>0</v>
      </c>
      <c r="Q44" s="11">
        <f>Data!W44-Data!W43</f>
        <v>0</v>
      </c>
      <c r="R44" s="11">
        <f>Data!X44-Data!X43</f>
        <v>3</v>
      </c>
      <c r="S44" s="11">
        <f>Data!Y44-Data!Y43</f>
        <v>0</v>
      </c>
      <c r="T44" s="11">
        <f>Data!Z44-Data!Z43</f>
        <v>0</v>
      </c>
      <c r="U44" s="11">
        <f>Data!AA44-Data!AA43</f>
        <v>1</v>
      </c>
      <c r="V44" s="11">
        <f>Data!AB44-Data!AB43</f>
        <v>0</v>
      </c>
      <c r="W44" s="11">
        <f>Data!AC44-Data!AC43</f>
        <v>1</v>
      </c>
      <c r="X44" s="11">
        <f>Data!AD44-Data!AD43</f>
        <v>3</v>
      </c>
      <c r="Y44" s="11">
        <f>Data!AE44-Data!AE43</f>
        <v>0</v>
      </c>
      <c r="Z44" s="11">
        <f>Data!AF44-Data!AF43</f>
        <v>-1</v>
      </c>
      <c r="AA44" s="11">
        <f>Data!AG44-Data!AG43</f>
        <v>0</v>
      </c>
      <c r="AB44" s="11">
        <f>Data!AH44-Data!AH43</f>
        <v>0</v>
      </c>
      <c r="AC44" s="11">
        <f>Data!AI44-Data!AI43</f>
        <v>0</v>
      </c>
      <c r="AD44" s="11">
        <f>Data!AJ44-Data!AJ43</f>
        <v>4</v>
      </c>
      <c r="AE44" s="11">
        <f>Data!AK44-Data!AK43</f>
        <v>0</v>
      </c>
      <c r="AF44" s="11">
        <f>Data!AL44-Data!AL43</f>
        <v>0</v>
      </c>
      <c r="AG44" s="11">
        <f>Data!AM44-Data!AM43</f>
        <v>2</v>
      </c>
      <c r="AH44" s="11">
        <f>Data!AN44-Data!AN43</f>
        <v>0</v>
      </c>
      <c r="AI44" s="11">
        <f>Data!AO44-Data!AO43</f>
        <v>-1</v>
      </c>
      <c r="AJ44" s="11">
        <f>Data!AP44-Data!AP43</f>
        <v>2</v>
      </c>
      <c r="AK44" s="11">
        <f>Data!AQ44-Data!AQ43</f>
        <v>0</v>
      </c>
      <c r="AL44" s="11">
        <f>Data!AR44-Data!AR43</f>
        <v>-1</v>
      </c>
      <c r="AM44" s="11">
        <f>Data!E44</f>
        <v>0</v>
      </c>
      <c r="AN44" s="11">
        <f>Data!B44</f>
        <v>21</v>
      </c>
      <c r="AO44" s="11">
        <f>Data!AS44-Data!AS43</f>
        <v>2081</v>
      </c>
      <c r="AP44" s="11">
        <f>Data!AT44-Data!AT43</f>
        <v>0</v>
      </c>
      <c r="AQ44" s="11">
        <f>Data!AV44-Data!AV43</f>
        <v>0</v>
      </c>
      <c r="AR44" s="11">
        <f>Data!AW44-Data!AW43</f>
        <v>0</v>
      </c>
      <c r="AT44" s="7" t="str">
        <f t="shared" si="3"/>
        <v>2020-W18</v>
      </c>
      <c r="AU44" s="7">
        <f t="shared" si="4"/>
        <v>5</v>
      </c>
      <c r="AV44" s="12">
        <f>Data!G44</f>
        <v>36</v>
      </c>
      <c r="AW44" s="12">
        <f>Data!AU44+Data!C44</f>
        <v>0</v>
      </c>
      <c r="AY44" s="12"/>
    </row>
    <row r="45" spans="1:53" x14ac:dyDescent="0.3">
      <c r="A45" s="20">
        <f>Data!A45</f>
        <v>43953</v>
      </c>
      <c r="B45" s="8">
        <f t="shared" si="2"/>
        <v>43953</v>
      </c>
      <c r="C45" s="9">
        <f>Data!I45-Data!I44</f>
        <v>0</v>
      </c>
      <c r="D45" s="9">
        <f>Data!J45-Data!J44</f>
        <v>0</v>
      </c>
      <c r="E45" s="10">
        <f>Data!K45-Data!K44</f>
        <v>0</v>
      </c>
      <c r="F45" s="11">
        <f>Data!L45-Data!L44</f>
        <v>4</v>
      </c>
      <c r="G45" s="11">
        <f>Data!M45-Data!M44</f>
        <v>0</v>
      </c>
      <c r="H45" s="11">
        <f>Data!N45-Data!N44</f>
        <v>0</v>
      </c>
      <c r="I45" s="11">
        <f>Data!O45-Data!O44</f>
        <v>4</v>
      </c>
      <c r="J45" s="11">
        <f>Data!P45-Data!P44</f>
        <v>1</v>
      </c>
      <c r="K45" s="11">
        <f>Data!Q45-Data!Q44</f>
        <v>-1</v>
      </c>
      <c r="L45" s="11">
        <f>Data!R45-Data!R44</f>
        <v>4</v>
      </c>
      <c r="M45" s="11">
        <f>Data!S45-Data!S44</f>
        <v>2</v>
      </c>
      <c r="N45" s="11">
        <f>Data!T45-Data!T44</f>
        <v>2</v>
      </c>
      <c r="O45" s="11">
        <f>Data!U45-Data!U44</f>
        <v>0</v>
      </c>
      <c r="P45" s="11">
        <f>Data!V45-Data!V44</f>
        <v>0</v>
      </c>
      <c r="Q45" s="11">
        <f>Data!W45-Data!W44</f>
        <v>0</v>
      </c>
      <c r="R45" s="11">
        <f>Data!X45-Data!X44</f>
        <v>1</v>
      </c>
      <c r="S45" s="11">
        <f>Data!Y45-Data!Y44</f>
        <v>0</v>
      </c>
      <c r="T45" s="11">
        <f>Data!Z45-Data!Z44</f>
        <v>0</v>
      </c>
      <c r="U45" s="11">
        <f>Data!AA45-Data!AA44</f>
        <v>1</v>
      </c>
      <c r="V45" s="11">
        <f>Data!AB45-Data!AB44</f>
        <v>1</v>
      </c>
      <c r="W45" s="11">
        <f>Data!AC45-Data!AC44</f>
        <v>-1</v>
      </c>
      <c r="X45" s="11">
        <f>Data!AD45-Data!AD44</f>
        <v>2</v>
      </c>
      <c r="Y45" s="11">
        <f>Data!AE45-Data!AE44</f>
        <v>2</v>
      </c>
      <c r="Z45" s="11">
        <f>Data!AF45-Data!AF44</f>
        <v>2</v>
      </c>
      <c r="AA45" s="11">
        <f>Data!AG45-Data!AG44</f>
        <v>0</v>
      </c>
      <c r="AB45" s="11">
        <f>Data!AH45-Data!AH44</f>
        <v>0</v>
      </c>
      <c r="AC45" s="11">
        <f>Data!AI45-Data!AI44</f>
        <v>0</v>
      </c>
      <c r="AD45" s="11">
        <f>Data!AJ45-Data!AJ44</f>
        <v>3</v>
      </c>
      <c r="AE45" s="11">
        <f>Data!AK45-Data!AK44</f>
        <v>0</v>
      </c>
      <c r="AF45" s="11">
        <f>Data!AL45-Data!AL44</f>
        <v>0</v>
      </c>
      <c r="AG45" s="11">
        <f>Data!AM45-Data!AM44</f>
        <v>3</v>
      </c>
      <c r="AH45" s="11">
        <f>Data!AN45-Data!AN44</f>
        <v>0</v>
      </c>
      <c r="AI45" s="11">
        <f>Data!AO45-Data!AO44</f>
        <v>0</v>
      </c>
      <c r="AJ45" s="11">
        <f>Data!AP45-Data!AP44</f>
        <v>2</v>
      </c>
      <c r="AK45" s="11">
        <f>Data!AQ45-Data!AQ44</f>
        <v>0</v>
      </c>
      <c r="AL45" s="11">
        <f>Data!AR45-Data!AR44</f>
        <v>0</v>
      </c>
      <c r="AM45" s="11">
        <f>Data!E45</f>
        <v>3</v>
      </c>
      <c r="AN45" s="11">
        <f>Data!B45</f>
        <v>8</v>
      </c>
      <c r="AO45" s="11">
        <f>Data!AS45-Data!AS44</f>
        <v>956</v>
      </c>
      <c r="AP45" s="11">
        <f>Data!AT45-Data!AT44</f>
        <v>0</v>
      </c>
      <c r="AQ45" s="11">
        <f>Data!AV45-Data!AV44</f>
        <v>0</v>
      </c>
      <c r="AR45" s="11">
        <f>Data!AW45-Data!AW44</f>
        <v>0</v>
      </c>
      <c r="AT45" s="7" t="str">
        <f t="shared" si="3"/>
        <v>2020-W18</v>
      </c>
      <c r="AU45" s="7">
        <f t="shared" si="4"/>
        <v>6</v>
      </c>
      <c r="AV45" s="12">
        <f>Data!G45</f>
        <v>37</v>
      </c>
      <c r="AW45" s="12">
        <f>Data!AU45+Data!C45</f>
        <v>0</v>
      </c>
    </row>
    <row r="46" spans="1:53" x14ac:dyDescent="0.3">
      <c r="A46" s="20">
        <f>Data!A46</f>
        <v>43954</v>
      </c>
      <c r="B46" s="8">
        <f t="shared" si="2"/>
        <v>43954</v>
      </c>
      <c r="C46" s="9">
        <f>Data!I46-Data!I45</f>
        <v>0</v>
      </c>
      <c r="D46" s="9">
        <f>Data!J46-Data!J45</f>
        <v>0</v>
      </c>
      <c r="E46" s="10">
        <f>Data!K46-Data!K45</f>
        <v>0</v>
      </c>
      <c r="F46" s="11">
        <f>Data!L46-Data!L45</f>
        <v>1</v>
      </c>
      <c r="G46" s="11">
        <f>Data!M46-Data!M45</f>
        <v>0</v>
      </c>
      <c r="H46" s="11">
        <f>Data!N46-Data!N45</f>
        <v>0</v>
      </c>
      <c r="I46" s="11">
        <f>Data!O46-Data!O45</f>
        <v>1</v>
      </c>
      <c r="J46" s="11">
        <f>Data!P46-Data!P45</f>
        <v>0</v>
      </c>
      <c r="K46" s="11">
        <f>Data!Q46-Data!Q45</f>
        <v>0</v>
      </c>
      <c r="L46" s="11">
        <f>Data!R46-Data!R45</f>
        <v>1</v>
      </c>
      <c r="M46" s="11">
        <f>Data!S46-Data!S45</f>
        <v>1</v>
      </c>
      <c r="N46" s="11">
        <f>Data!T46-Data!T45</f>
        <v>0</v>
      </c>
      <c r="O46" s="11">
        <f>Data!U46-Data!U45</f>
        <v>0</v>
      </c>
      <c r="P46" s="11">
        <f>Data!V46-Data!V45</f>
        <v>0</v>
      </c>
      <c r="Q46" s="11">
        <f>Data!W46-Data!W45</f>
        <v>0</v>
      </c>
      <c r="R46" s="11">
        <f>Data!X46-Data!X45</f>
        <v>1</v>
      </c>
      <c r="S46" s="11">
        <f>Data!Y46-Data!Y45</f>
        <v>0</v>
      </c>
      <c r="T46" s="11">
        <f>Data!Z46-Data!Z45</f>
        <v>0</v>
      </c>
      <c r="U46" s="11">
        <f>Data!AA46-Data!AA45</f>
        <v>1</v>
      </c>
      <c r="V46" s="11">
        <f>Data!AB46-Data!AB45</f>
        <v>0</v>
      </c>
      <c r="W46" s="11">
        <f>Data!AC46-Data!AC45</f>
        <v>0</v>
      </c>
      <c r="X46" s="11">
        <f>Data!AD46-Data!AD45</f>
        <v>0</v>
      </c>
      <c r="Y46" s="11">
        <f>Data!AE46-Data!AE45</f>
        <v>0</v>
      </c>
      <c r="Z46" s="11">
        <f>Data!AF46-Data!AF45</f>
        <v>0</v>
      </c>
      <c r="AA46" s="11">
        <f>Data!AG46-Data!AG45</f>
        <v>0</v>
      </c>
      <c r="AB46" s="11">
        <f>Data!AH46-Data!AH45</f>
        <v>0</v>
      </c>
      <c r="AC46" s="11">
        <f>Data!AI46-Data!AI45</f>
        <v>0</v>
      </c>
      <c r="AD46" s="11">
        <f>Data!AJ46-Data!AJ45</f>
        <v>0</v>
      </c>
      <c r="AE46" s="11">
        <f>Data!AK46-Data!AK45</f>
        <v>0</v>
      </c>
      <c r="AF46" s="11">
        <f>Data!AL46-Data!AL45</f>
        <v>0</v>
      </c>
      <c r="AG46" s="11">
        <f>Data!AM46-Data!AM45</f>
        <v>0</v>
      </c>
      <c r="AH46" s="11">
        <f>Data!AN46-Data!AN45</f>
        <v>0</v>
      </c>
      <c r="AI46" s="11">
        <f>Data!AO46-Data!AO45</f>
        <v>0</v>
      </c>
      <c r="AJ46" s="11">
        <f>Data!AP46-Data!AP45</f>
        <v>1</v>
      </c>
      <c r="AK46" s="11">
        <f>Data!AQ46-Data!AQ45</f>
        <v>1</v>
      </c>
      <c r="AL46" s="11">
        <f>Data!AR46-Data!AR45</f>
        <v>0</v>
      </c>
      <c r="AM46" s="11">
        <f>Data!E46</f>
        <v>1</v>
      </c>
      <c r="AN46" s="11">
        <f>Data!B46</f>
        <v>6</v>
      </c>
      <c r="AO46" s="11">
        <f>Data!AS46-Data!AS45</f>
        <v>1125</v>
      </c>
      <c r="AP46" s="11">
        <f>Data!AT46-Data!AT45</f>
        <v>0</v>
      </c>
      <c r="AQ46" s="11">
        <f>Data!AV46-Data!AV45</f>
        <v>0</v>
      </c>
      <c r="AR46" s="11">
        <f>Data!AW46-Data!AW45</f>
        <v>0</v>
      </c>
      <c r="AS46" s="7">
        <v>4</v>
      </c>
      <c r="AT46" s="7" t="str">
        <f t="shared" si="3"/>
        <v>2020-W18</v>
      </c>
      <c r="AU46" s="7">
        <f t="shared" si="4"/>
        <v>7</v>
      </c>
      <c r="AV46" s="12">
        <f>Data!G46</f>
        <v>37</v>
      </c>
      <c r="AW46" s="12">
        <f>Data!AU46+Data!C46</f>
        <v>0</v>
      </c>
      <c r="AX46" s="7">
        <f>Data!BA46-Data!BA39</f>
        <v>14</v>
      </c>
      <c r="AY46" s="12">
        <f>AV39+AS46-AV46-AX46</f>
        <v>-1</v>
      </c>
      <c r="AZ46" s="11">
        <v>38.000000000000036</v>
      </c>
      <c r="BA46" s="112">
        <f>AS46/AZ46</f>
        <v>0.10526315789473674</v>
      </c>
    </row>
    <row r="47" spans="1:53" x14ac:dyDescent="0.3">
      <c r="A47" s="21">
        <f>Data!A47</f>
        <v>43955</v>
      </c>
      <c r="B47" s="13">
        <f t="shared" si="2"/>
        <v>43955</v>
      </c>
      <c r="C47" s="14">
        <f>Data!I47-Data!I46</f>
        <v>1</v>
      </c>
      <c r="D47" s="14">
        <f>Data!J47-Data!J46</f>
        <v>0</v>
      </c>
      <c r="E47" s="15">
        <f>Data!K47-Data!K46</f>
        <v>0</v>
      </c>
      <c r="F47" s="16">
        <f>Data!L47-Data!L46</f>
        <v>4</v>
      </c>
      <c r="G47" s="16">
        <f>Data!M47-Data!M46</f>
        <v>0</v>
      </c>
      <c r="H47" s="16">
        <f>Data!N47-Data!N46</f>
        <v>0</v>
      </c>
      <c r="I47" s="16">
        <f>Data!O47-Data!O46</f>
        <v>3</v>
      </c>
      <c r="J47" s="16">
        <f>Data!P47-Data!P46</f>
        <v>1</v>
      </c>
      <c r="K47" s="16">
        <f>Data!Q47-Data!Q46</f>
        <v>-1</v>
      </c>
      <c r="L47" s="16">
        <f>Data!R47-Data!R46</f>
        <v>2</v>
      </c>
      <c r="M47" s="16">
        <f>Data!S47-Data!S46</f>
        <v>1</v>
      </c>
      <c r="N47" s="16">
        <f>Data!T47-Data!T46</f>
        <v>-1</v>
      </c>
      <c r="O47" s="16">
        <f>Data!U47-Data!U46</f>
        <v>1</v>
      </c>
      <c r="P47" s="16">
        <f>Data!V47-Data!V46</f>
        <v>0</v>
      </c>
      <c r="Q47" s="16">
        <f>Data!W47-Data!W46</f>
        <v>0</v>
      </c>
      <c r="R47" s="16">
        <f>Data!X47-Data!X46</f>
        <v>1</v>
      </c>
      <c r="S47" s="16">
        <f>Data!Y47-Data!Y46</f>
        <v>0</v>
      </c>
      <c r="T47" s="16">
        <f>Data!Z47-Data!Z46</f>
        <v>0</v>
      </c>
      <c r="U47" s="16">
        <f>Data!AA47-Data!AA46</f>
        <v>1</v>
      </c>
      <c r="V47" s="16">
        <f>Data!AB47-Data!AB46</f>
        <v>1</v>
      </c>
      <c r="W47" s="16">
        <f>Data!AC47-Data!AC46</f>
        <v>-1</v>
      </c>
      <c r="X47" s="16">
        <f>Data!AD47-Data!AD46</f>
        <v>2</v>
      </c>
      <c r="Y47" s="16">
        <f>Data!AE47-Data!AE46</f>
        <v>0</v>
      </c>
      <c r="Z47" s="16">
        <f>Data!AF47-Data!AF46</f>
        <v>-1</v>
      </c>
      <c r="AA47" s="16">
        <f>Data!AG47-Data!AG46</f>
        <v>0</v>
      </c>
      <c r="AB47" s="16">
        <f>Data!AH47-Data!AH46</f>
        <v>0</v>
      </c>
      <c r="AC47" s="16">
        <f>Data!AI47-Data!AI46</f>
        <v>0</v>
      </c>
      <c r="AD47" s="16">
        <f>Data!AJ47-Data!AJ46</f>
        <v>3</v>
      </c>
      <c r="AE47" s="16">
        <f>Data!AK47-Data!AK46</f>
        <v>0</v>
      </c>
      <c r="AF47" s="16">
        <f>Data!AL47-Data!AL46</f>
        <v>0</v>
      </c>
      <c r="AG47" s="16">
        <f>Data!AM47-Data!AM46</f>
        <v>2</v>
      </c>
      <c r="AH47" s="16">
        <f>Data!AN47-Data!AN46</f>
        <v>0</v>
      </c>
      <c r="AI47" s="16">
        <f>Data!AO47-Data!AO46</f>
        <v>0</v>
      </c>
      <c r="AJ47" s="16">
        <f>Data!AP47-Data!AP46</f>
        <v>0</v>
      </c>
      <c r="AK47" s="16">
        <f>Data!AQ47-Data!AQ46</f>
        <v>1</v>
      </c>
      <c r="AL47" s="16">
        <f>Data!AR47-Data!AR46</f>
        <v>0</v>
      </c>
      <c r="AM47" s="16">
        <f>Data!E47</f>
        <v>2</v>
      </c>
      <c r="AN47" s="16">
        <f>Data!B47</f>
        <v>6</v>
      </c>
      <c r="AO47" s="16">
        <f>Data!AS47-Data!AS46</f>
        <v>1619</v>
      </c>
      <c r="AP47" s="16">
        <f>Data!AT47-Data!AT46</f>
        <v>0</v>
      </c>
      <c r="AQ47" s="16">
        <f>Data!AV47-Data!AV46</f>
        <v>0</v>
      </c>
      <c r="AR47" s="16">
        <f>Data!AW47-Data!AW46</f>
        <v>0</v>
      </c>
      <c r="AS47" s="17"/>
      <c r="AT47" s="17" t="str">
        <f t="shared" si="3"/>
        <v>2020-W19</v>
      </c>
      <c r="AU47" s="17">
        <f t="shared" si="4"/>
        <v>1</v>
      </c>
      <c r="AV47" s="18">
        <f>Data!G47</f>
        <v>35</v>
      </c>
      <c r="AW47" s="18">
        <f>Data!AU47+Data!C47</f>
        <v>0</v>
      </c>
      <c r="AX47" s="17"/>
      <c r="AY47" s="17"/>
      <c r="AZ47" s="16"/>
    </row>
    <row r="48" spans="1:53" x14ac:dyDescent="0.3">
      <c r="A48" s="20">
        <f>Data!A48</f>
        <v>43956</v>
      </c>
      <c r="B48" s="8">
        <f t="shared" si="2"/>
        <v>43956</v>
      </c>
      <c r="C48" s="9">
        <f>Data!I48-Data!I47</f>
        <v>2</v>
      </c>
      <c r="D48" s="9">
        <f>Data!J48-Data!J47</f>
        <v>0</v>
      </c>
      <c r="E48" s="10">
        <f>Data!K48-Data!K47</f>
        <v>0</v>
      </c>
      <c r="F48" s="11">
        <f>Data!L48-Data!L47</f>
        <v>7</v>
      </c>
      <c r="G48" s="11">
        <f>Data!M48-Data!M47</f>
        <v>0</v>
      </c>
      <c r="H48" s="11">
        <f>Data!N48-Data!N47</f>
        <v>0</v>
      </c>
      <c r="I48" s="11">
        <f>Data!O48-Data!O47</f>
        <v>-1</v>
      </c>
      <c r="J48" s="11">
        <f>Data!P48-Data!P47</f>
        <v>0</v>
      </c>
      <c r="K48" s="11">
        <f>Data!Q48-Data!Q47</f>
        <v>-1</v>
      </c>
      <c r="L48" s="11">
        <f>Data!R48-Data!R47</f>
        <v>3</v>
      </c>
      <c r="M48" s="11">
        <f>Data!S48-Data!S47</f>
        <v>0</v>
      </c>
      <c r="N48" s="11">
        <f>Data!T48-Data!T47</f>
        <v>1</v>
      </c>
      <c r="O48" s="11">
        <f>Data!U48-Data!U47</f>
        <v>2</v>
      </c>
      <c r="P48" s="11">
        <f>Data!V48-Data!V47</f>
        <v>0</v>
      </c>
      <c r="Q48" s="11">
        <f>Data!W48-Data!W47</f>
        <v>0</v>
      </c>
      <c r="R48" s="11">
        <f>Data!X48-Data!X47</f>
        <v>2</v>
      </c>
      <c r="S48" s="11">
        <f>Data!Y48-Data!Y47</f>
        <v>0</v>
      </c>
      <c r="T48" s="11">
        <f>Data!Z48-Data!Z47</f>
        <v>0</v>
      </c>
      <c r="U48" s="11">
        <f>Data!AA48-Data!AA47</f>
        <v>1</v>
      </c>
      <c r="V48" s="11">
        <f>Data!AB48-Data!AB47</f>
        <v>0</v>
      </c>
      <c r="W48" s="11">
        <f>Data!AC48-Data!AC47</f>
        <v>-1</v>
      </c>
      <c r="X48" s="11">
        <f>Data!AD48-Data!AD47</f>
        <v>1</v>
      </c>
      <c r="Y48" s="11">
        <f>Data!AE48-Data!AE47</f>
        <v>0</v>
      </c>
      <c r="Z48" s="11">
        <f>Data!AF48-Data!AF47</f>
        <v>1</v>
      </c>
      <c r="AA48" s="11">
        <f>Data!AG48-Data!AG47</f>
        <v>0</v>
      </c>
      <c r="AB48" s="11">
        <f>Data!AH48-Data!AH47</f>
        <v>0</v>
      </c>
      <c r="AC48" s="11">
        <f>Data!AI48-Data!AI47</f>
        <v>0</v>
      </c>
      <c r="AD48" s="11">
        <f>Data!AJ48-Data!AJ47</f>
        <v>5</v>
      </c>
      <c r="AE48" s="11">
        <f>Data!AK48-Data!AK47</f>
        <v>0</v>
      </c>
      <c r="AF48" s="11">
        <f>Data!AL48-Data!AL47</f>
        <v>0</v>
      </c>
      <c r="AG48" s="11">
        <f>Data!AM48-Data!AM47</f>
        <v>-2</v>
      </c>
      <c r="AH48" s="11">
        <f>Data!AN48-Data!AN47</f>
        <v>0</v>
      </c>
      <c r="AI48" s="11">
        <f>Data!AO48-Data!AO47</f>
        <v>0</v>
      </c>
      <c r="AJ48" s="11">
        <f>Data!AP48-Data!AP47</f>
        <v>2</v>
      </c>
      <c r="AK48" s="11">
        <f>Data!AQ48-Data!AQ47</f>
        <v>0</v>
      </c>
      <c r="AL48" s="11">
        <f>Data!AR48-Data!AR47</f>
        <v>0</v>
      </c>
      <c r="AM48" s="11">
        <f>Data!E48</f>
        <v>0</v>
      </c>
      <c r="AN48" s="11">
        <f>Data!B48</f>
        <v>10</v>
      </c>
      <c r="AO48" s="11">
        <f>Data!AS48-Data!AS47</f>
        <v>2799</v>
      </c>
      <c r="AP48" s="11">
        <f>Data!AT48-Data!AT47</f>
        <v>0</v>
      </c>
      <c r="AQ48" s="11">
        <f>Data!AV48-Data!AV47</f>
        <v>0</v>
      </c>
      <c r="AR48" s="11">
        <f>Data!AW48-Data!AW47</f>
        <v>0</v>
      </c>
      <c r="AT48" s="7" t="str">
        <f t="shared" si="3"/>
        <v>2020-W19</v>
      </c>
      <c r="AU48" s="7">
        <f t="shared" si="4"/>
        <v>2</v>
      </c>
      <c r="AV48" s="12">
        <f>Data!G48</f>
        <v>35</v>
      </c>
      <c r="AW48" s="12">
        <f>Data!AU48+Data!C48</f>
        <v>0</v>
      </c>
    </row>
    <row r="49" spans="1:53" x14ac:dyDescent="0.3">
      <c r="A49" s="20">
        <f>Data!A49</f>
        <v>43957</v>
      </c>
      <c r="B49" s="8">
        <f t="shared" si="2"/>
        <v>43957</v>
      </c>
      <c r="C49" s="9">
        <f>Data!I49-Data!I48</f>
        <v>0</v>
      </c>
      <c r="D49" s="9">
        <f>Data!J49-Data!J48</f>
        <v>0</v>
      </c>
      <c r="E49" s="10">
        <f>Data!K49-Data!K48</f>
        <v>0</v>
      </c>
      <c r="F49" s="11">
        <f>Data!L49-Data!L48</f>
        <v>10</v>
      </c>
      <c r="G49" s="11">
        <f>Data!M49-Data!M48</f>
        <v>0</v>
      </c>
      <c r="H49" s="11">
        <f>Data!N49-Data!N48</f>
        <v>0</v>
      </c>
      <c r="I49" s="11">
        <f>Data!O49-Data!O48</f>
        <v>10</v>
      </c>
      <c r="J49" s="11">
        <f>Data!P49-Data!P48</f>
        <v>0</v>
      </c>
      <c r="K49" s="11">
        <f>Data!Q49-Data!Q48</f>
        <v>0</v>
      </c>
      <c r="L49" s="11">
        <f>Data!R49-Data!R48</f>
        <v>4</v>
      </c>
      <c r="M49" s="11">
        <f>Data!S49-Data!S48</f>
        <v>1</v>
      </c>
      <c r="N49" s="11">
        <f>Data!T49-Data!T48</f>
        <v>1</v>
      </c>
      <c r="O49" s="11">
        <f>Data!U49-Data!U48</f>
        <v>0</v>
      </c>
      <c r="P49" s="11">
        <f>Data!V49-Data!V48</f>
        <v>0</v>
      </c>
      <c r="Q49" s="11">
        <f>Data!W49-Data!W48</f>
        <v>0</v>
      </c>
      <c r="R49" s="11">
        <f>Data!X49-Data!X48</f>
        <v>7</v>
      </c>
      <c r="S49" s="11">
        <f>Data!Y49-Data!Y48</f>
        <v>0</v>
      </c>
      <c r="T49" s="11">
        <f>Data!Z49-Data!Z48</f>
        <v>0</v>
      </c>
      <c r="U49" s="11">
        <f>Data!AA49-Data!AA48</f>
        <v>6</v>
      </c>
      <c r="V49" s="11">
        <f>Data!AB49-Data!AB48</f>
        <v>0</v>
      </c>
      <c r="W49" s="11">
        <f>Data!AC49-Data!AC48</f>
        <v>0</v>
      </c>
      <c r="X49" s="11">
        <f>Data!AD49-Data!AD48</f>
        <v>3</v>
      </c>
      <c r="Y49" s="11">
        <f>Data!AE49-Data!AE48</f>
        <v>0</v>
      </c>
      <c r="Z49" s="11">
        <f>Data!AF49-Data!AF48</f>
        <v>1</v>
      </c>
      <c r="AA49" s="11">
        <f>Data!AG49-Data!AG48</f>
        <v>0</v>
      </c>
      <c r="AB49" s="11">
        <f>Data!AH49-Data!AH48</f>
        <v>0</v>
      </c>
      <c r="AC49" s="11">
        <f>Data!AI49-Data!AI48</f>
        <v>0</v>
      </c>
      <c r="AD49" s="11">
        <f>Data!AJ49-Data!AJ48</f>
        <v>3</v>
      </c>
      <c r="AE49" s="11">
        <f>Data!AK49-Data!AK48</f>
        <v>0</v>
      </c>
      <c r="AF49" s="11">
        <f>Data!AL49-Data!AL48</f>
        <v>0</v>
      </c>
      <c r="AG49" s="11">
        <f>Data!AM49-Data!AM48</f>
        <v>4</v>
      </c>
      <c r="AH49" s="11">
        <f>Data!AN49-Data!AN48</f>
        <v>0</v>
      </c>
      <c r="AI49" s="11">
        <f>Data!AO49-Data!AO48</f>
        <v>0</v>
      </c>
      <c r="AJ49" s="11">
        <f>Data!AP49-Data!AP48</f>
        <v>1</v>
      </c>
      <c r="AK49" s="11">
        <f>Data!AQ49-Data!AQ48</f>
        <v>1</v>
      </c>
      <c r="AL49" s="11">
        <f>Data!AR49-Data!AR48</f>
        <v>0</v>
      </c>
      <c r="AM49" s="11">
        <f>Data!E49</f>
        <v>1</v>
      </c>
      <c r="AN49" s="11">
        <f>Data!B49</f>
        <v>21</v>
      </c>
      <c r="AO49" s="11">
        <f>Data!AS49-Data!AS48</f>
        <v>3302</v>
      </c>
      <c r="AP49" s="11">
        <f>Data!AT49-Data!AT48</f>
        <v>0</v>
      </c>
      <c r="AQ49" s="11">
        <f>Data!AV49-Data!AV48</f>
        <v>0</v>
      </c>
      <c r="AR49" s="11">
        <f>Data!AW49-Data!AW48</f>
        <v>0</v>
      </c>
      <c r="AT49" s="7" t="str">
        <f t="shared" si="3"/>
        <v>2020-W19</v>
      </c>
      <c r="AU49" s="7">
        <f t="shared" si="4"/>
        <v>3</v>
      </c>
      <c r="AV49" s="12">
        <f>Data!G49</f>
        <v>36</v>
      </c>
      <c r="AW49" s="12">
        <f>Data!AU49+Data!C49</f>
        <v>0</v>
      </c>
    </row>
    <row r="50" spans="1:53" x14ac:dyDescent="0.3">
      <c r="A50" s="20">
        <f>Data!A50</f>
        <v>43958</v>
      </c>
      <c r="B50" s="8">
        <f t="shared" si="2"/>
        <v>43958</v>
      </c>
      <c r="C50" s="9">
        <f>Data!I50-Data!I49</f>
        <v>0</v>
      </c>
      <c r="D50" s="9">
        <f>Data!J50-Data!J49</f>
        <v>0</v>
      </c>
      <c r="E50" s="10">
        <f>Data!K50-Data!K49</f>
        <v>0</v>
      </c>
      <c r="F50" s="11">
        <f>Data!L50-Data!L49</f>
        <v>2</v>
      </c>
      <c r="G50" s="11">
        <f>Data!M50-Data!M49</f>
        <v>0</v>
      </c>
      <c r="H50" s="11">
        <f>Data!N50-Data!N49</f>
        <v>0</v>
      </c>
      <c r="I50" s="11">
        <f>Data!O50-Data!O49</f>
        <v>8</v>
      </c>
      <c r="J50" s="11">
        <f>Data!P50-Data!P49</f>
        <v>0</v>
      </c>
      <c r="K50" s="11">
        <f>Data!Q50-Data!Q49</f>
        <v>0</v>
      </c>
      <c r="L50" s="11">
        <f>Data!R50-Data!R49</f>
        <v>5</v>
      </c>
      <c r="M50" s="11">
        <f>Data!S50-Data!S49</f>
        <v>1</v>
      </c>
      <c r="N50" s="11">
        <f>Data!T50-Data!T49</f>
        <v>-3</v>
      </c>
      <c r="O50" s="11">
        <f>Data!U50-Data!U49</f>
        <v>0</v>
      </c>
      <c r="P50" s="11">
        <f>Data!V50-Data!V49</f>
        <v>0</v>
      </c>
      <c r="Q50" s="11">
        <f>Data!W50-Data!W49</f>
        <v>0</v>
      </c>
      <c r="R50" s="11">
        <f>Data!X50-Data!X49</f>
        <v>2</v>
      </c>
      <c r="S50" s="11">
        <f>Data!Y50-Data!Y49</f>
        <v>0</v>
      </c>
      <c r="T50" s="11">
        <f>Data!Z50-Data!Z49</f>
        <v>0</v>
      </c>
      <c r="U50" s="11">
        <f>Data!AA50-Data!AA49</f>
        <v>4</v>
      </c>
      <c r="V50" s="11">
        <f>Data!AB50-Data!AB49</f>
        <v>0</v>
      </c>
      <c r="W50" s="11">
        <f>Data!AC50-Data!AC49</f>
        <v>0</v>
      </c>
      <c r="X50" s="11">
        <f>Data!AD50-Data!AD49</f>
        <v>4</v>
      </c>
      <c r="Y50" s="11">
        <f>Data!AE50-Data!AE49</f>
        <v>1</v>
      </c>
      <c r="Z50" s="11">
        <f>Data!AF50-Data!AF49</f>
        <v>-3</v>
      </c>
      <c r="AA50" s="11">
        <f>Data!AG50-Data!AG49</f>
        <v>0</v>
      </c>
      <c r="AB50" s="11">
        <f>Data!AH50-Data!AH49</f>
        <v>0</v>
      </c>
      <c r="AC50" s="11">
        <f>Data!AI50-Data!AI49</f>
        <v>0</v>
      </c>
      <c r="AD50" s="11">
        <f>Data!AJ50-Data!AJ49</f>
        <v>0</v>
      </c>
      <c r="AE50" s="11">
        <f>Data!AK50-Data!AK49</f>
        <v>0</v>
      </c>
      <c r="AF50" s="11">
        <f>Data!AL50-Data!AL49</f>
        <v>0</v>
      </c>
      <c r="AG50" s="11">
        <f>Data!AM50-Data!AM49</f>
        <v>4</v>
      </c>
      <c r="AH50" s="11">
        <f>Data!AN50-Data!AN49</f>
        <v>0</v>
      </c>
      <c r="AI50" s="11">
        <f>Data!AO50-Data!AO49</f>
        <v>0</v>
      </c>
      <c r="AJ50" s="11">
        <f>Data!AP50-Data!AP49</f>
        <v>1</v>
      </c>
      <c r="AK50" s="11">
        <f>Data!AQ50-Data!AQ49</f>
        <v>0</v>
      </c>
      <c r="AL50" s="11">
        <f>Data!AR50-Data!AR49</f>
        <v>0</v>
      </c>
      <c r="AM50" s="11">
        <f>Data!E50</f>
        <v>1</v>
      </c>
      <c r="AN50" s="11">
        <f>Data!B50</f>
        <v>15</v>
      </c>
      <c r="AO50" s="11">
        <f>Data!AS50-Data!AS49</f>
        <v>2991</v>
      </c>
      <c r="AP50" s="11">
        <f>Data!AT50-Data!AT49</f>
        <v>0</v>
      </c>
      <c r="AQ50" s="11">
        <f>Data!AV50-Data!AV49</f>
        <v>0</v>
      </c>
      <c r="AR50" s="11">
        <f>Data!AW50-Data!AW49</f>
        <v>0</v>
      </c>
      <c r="AT50" s="7" t="str">
        <f t="shared" si="3"/>
        <v>2020-W19</v>
      </c>
      <c r="AU50" s="7">
        <f t="shared" si="4"/>
        <v>4</v>
      </c>
      <c r="AV50" s="12">
        <f>Data!G50</f>
        <v>33</v>
      </c>
      <c r="AW50" s="12">
        <f>Data!AU50+Data!C50</f>
        <v>0</v>
      </c>
    </row>
    <row r="51" spans="1:53" x14ac:dyDescent="0.3">
      <c r="A51" s="20">
        <f>Data!A51</f>
        <v>43959</v>
      </c>
      <c r="B51" s="8">
        <f t="shared" si="2"/>
        <v>43959</v>
      </c>
      <c r="C51" s="9">
        <f>Data!I51-Data!I50</f>
        <v>1</v>
      </c>
      <c r="D51" s="9">
        <f>Data!J51-Data!J50</f>
        <v>0</v>
      </c>
      <c r="E51" s="10">
        <f>Data!K51-Data!K50</f>
        <v>0</v>
      </c>
      <c r="F51" s="11">
        <f>Data!L51-Data!L50</f>
        <v>4</v>
      </c>
      <c r="G51" s="11">
        <f>Data!M51-Data!M50</f>
        <v>0</v>
      </c>
      <c r="H51" s="11">
        <f>Data!N51-Data!N50</f>
        <v>0</v>
      </c>
      <c r="I51" s="11">
        <f>Data!O51-Data!O50</f>
        <v>6</v>
      </c>
      <c r="J51" s="11">
        <f>Data!P51-Data!P50</f>
        <v>0</v>
      </c>
      <c r="K51" s="11">
        <f>Data!Q51-Data!Q50</f>
        <v>1</v>
      </c>
      <c r="L51" s="11">
        <f>Data!R51-Data!R50</f>
        <v>3</v>
      </c>
      <c r="M51" s="11">
        <f>Data!S51-Data!S50</f>
        <v>2</v>
      </c>
      <c r="N51" s="11">
        <f>Data!T51-Data!T50</f>
        <v>-2</v>
      </c>
      <c r="O51" s="11">
        <f>Data!U51-Data!U50</f>
        <v>0</v>
      </c>
      <c r="P51" s="11">
        <f>Data!V51-Data!V50</f>
        <v>0</v>
      </c>
      <c r="Q51" s="11">
        <f>Data!W51-Data!W50</f>
        <v>0</v>
      </c>
      <c r="R51" s="11">
        <f>Data!X51-Data!X50</f>
        <v>1</v>
      </c>
      <c r="S51" s="11">
        <f>Data!Y51-Data!Y50</f>
        <v>0</v>
      </c>
      <c r="T51" s="11">
        <f>Data!Z51-Data!Z50</f>
        <v>0</v>
      </c>
      <c r="U51" s="11">
        <f>Data!AA51-Data!AA50</f>
        <v>5</v>
      </c>
      <c r="V51" s="11">
        <f>Data!AB51-Data!AB50</f>
        <v>0</v>
      </c>
      <c r="W51" s="11">
        <f>Data!AC51-Data!AC50</f>
        <v>0</v>
      </c>
      <c r="X51" s="11">
        <f>Data!AD51-Data!AD50</f>
        <v>0</v>
      </c>
      <c r="Y51" s="11">
        <f>Data!AE51-Data!AE50</f>
        <v>2</v>
      </c>
      <c r="Z51" s="11">
        <f>Data!AF51-Data!AF50</f>
        <v>-2</v>
      </c>
      <c r="AA51" s="11">
        <f>Data!AG51-Data!AG50</f>
        <v>1</v>
      </c>
      <c r="AB51" s="11">
        <f>Data!AH51-Data!AH50</f>
        <v>0</v>
      </c>
      <c r="AC51" s="11">
        <f>Data!AI51-Data!AI50</f>
        <v>0</v>
      </c>
      <c r="AD51" s="11">
        <f>Data!AJ51-Data!AJ50</f>
        <v>3</v>
      </c>
      <c r="AE51" s="11">
        <f>Data!AK51-Data!AK50</f>
        <v>0</v>
      </c>
      <c r="AF51" s="11">
        <f>Data!AL51-Data!AL50</f>
        <v>0</v>
      </c>
      <c r="AG51" s="11">
        <f>Data!AM51-Data!AM50</f>
        <v>1</v>
      </c>
      <c r="AH51" s="11">
        <f>Data!AN51-Data!AN50</f>
        <v>0</v>
      </c>
      <c r="AI51" s="11">
        <f>Data!AO51-Data!AO50</f>
        <v>1</v>
      </c>
      <c r="AJ51" s="11">
        <f>Data!AP51-Data!AP50</f>
        <v>3</v>
      </c>
      <c r="AK51" s="11">
        <f>Data!AQ51-Data!AQ50</f>
        <v>0</v>
      </c>
      <c r="AL51" s="11">
        <f>Data!AR51-Data!AR50</f>
        <v>0</v>
      </c>
      <c r="AM51" s="11">
        <f>Data!E51</f>
        <v>2</v>
      </c>
      <c r="AN51" s="11">
        <f>Data!B51</f>
        <v>13</v>
      </c>
      <c r="AO51" s="11">
        <f>Data!AS51-Data!AS50</f>
        <v>4248</v>
      </c>
      <c r="AP51" s="11">
        <f>Data!AT51-Data!AT50</f>
        <v>0</v>
      </c>
      <c r="AQ51" s="11">
        <f>Data!AV51-Data!AV50</f>
        <v>0</v>
      </c>
      <c r="AR51" s="11">
        <f>Data!AW51-Data!AW50</f>
        <v>0</v>
      </c>
      <c r="AT51" s="7" t="str">
        <f t="shared" si="3"/>
        <v>2020-W19</v>
      </c>
      <c r="AU51" s="7">
        <f t="shared" si="4"/>
        <v>5</v>
      </c>
      <c r="AV51" s="12">
        <f>Data!G51</f>
        <v>32</v>
      </c>
      <c r="AW51" s="12">
        <f>Data!AU51+Data!C51</f>
        <v>0</v>
      </c>
      <c r="AY51" s="12"/>
    </row>
    <row r="52" spans="1:53" x14ac:dyDescent="0.3">
      <c r="A52" s="20">
        <f>Data!A52</f>
        <v>43960</v>
      </c>
      <c r="B52" s="8">
        <f t="shared" si="2"/>
        <v>43960</v>
      </c>
      <c r="C52" s="9">
        <f>Data!I52-Data!I51</f>
        <v>0</v>
      </c>
      <c r="D52" s="9">
        <f>Data!J52-Data!J51</f>
        <v>0</v>
      </c>
      <c r="E52" s="10">
        <f>Data!K52-Data!K51</f>
        <v>0</v>
      </c>
      <c r="F52" s="11">
        <f>Data!L52-Data!L51</f>
        <v>2</v>
      </c>
      <c r="G52" s="11">
        <f>Data!M52-Data!M51</f>
        <v>0</v>
      </c>
      <c r="H52" s="11">
        <f>Data!N52-Data!N51</f>
        <v>0</v>
      </c>
      <c r="I52" s="11">
        <f>Data!O52-Data!O51</f>
        <v>7</v>
      </c>
      <c r="J52" s="11">
        <f>Data!P52-Data!P51</f>
        <v>0</v>
      </c>
      <c r="K52" s="11">
        <f>Data!Q52-Data!Q51</f>
        <v>-1</v>
      </c>
      <c r="L52" s="11">
        <f>Data!R52-Data!R51</f>
        <v>9</v>
      </c>
      <c r="M52" s="11">
        <f>Data!S52-Data!S51</f>
        <v>1</v>
      </c>
      <c r="N52" s="11">
        <f>Data!T52-Data!T51</f>
        <v>-3</v>
      </c>
      <c r="O52" s="11">
        <f>Data!U52-Data!U51</f>
        <v>0</v>
      </c>
      <c r="P52" s="11">
        <f>Data!V52-Data!V51</f>
        <v>0</v>
      </c>
      <c r="Q52" s="11">
        <f>Data!W52-Data!W51</f>
        <v>0</v>
      </c>
      <c r="R52" s="11">
        <f>Data!X52-Data!X51</f>
        <v>2</v>
      </c>
      <c r="S52" s="11">
        <f>Data!Y52-Data!Y51</f>
        <v>0</v>
      </c>
      <c r="T52" s="11">
        <f>Data!Z52-Data!Z51</f>
        <v>0</v>
      </c>
      <c r="U52" s="11">
        <f>Data!AA52-Data!AA51</f>
        <v>3</v>
      </c>
      <c r="V52" s="11">
        <f>Data!AB52-Data!AB51</f>
        <v>0</v>
      </c>
      <c r="W52" s="11">
        <f>Data!AC52-Data!AC51</f>
        <v>-1</v>
      </c>
      <c r="X52" s="11">
        <f>Data!AD52-Data!AD51</f>
        <v>7</v>
      </c>
      <c r="Y52" s="11">
        <f>Data!AE52-Data!AE51</f>
        <v>1</v>
      </c>
      <c r="Z52" s="11">
        <f>Data!AF52-Data!AF51</f>
        <v>-3</v>
      </c>
      <c r="AA52" s="11">
        <f>Data!AG52-Data!AG51</f>
        <v>0</v>
      </c>
      <c r="AB52" s="11">
        <f>Data!AH52-Data!AH51</f>
        <v>0</v>
      </c>
      <c r="AC52" s="11">
        <f>Data!AI52-Data!AI51</f>
        <v>0</v>
      </c>
      <c r="AD52" s="11">
        <f>Data!AJ52-Data!AJ51</f>
        <v>0</v>
      </c>
      <c r="AE52" s="11">
        <f>Data!AK52-Data!AK51</f>
        <v>0</v>
      </c>
      <c r="AF52" s="11">
        <f>Data!AL52-Data!AL51</f>
        <v>0</v>
      </c>
      <c r="AG52" s="11">
        <f>Data!AM52-Data!AM51</f>
        <v>4</v>
      </c>
      <c r="AH52" s="11">
        <f>Data!AN52-Data!AN51</f>
        <v>0</v>
      </c>
      <c r="AI52" s="11">
        <f>Data!AO52-Data!AO51</f>
        <v>0</v>
      </c>
      <c r="AJ52" s="11">
        <f>Data!AP52-Data!AP51</f>
        <v>2</v>
      </c>
      <c r="AK52" s="11">
        <f>Data!AQ52-Data!AQ51</f>
        <v>0</v>
      </c>
      <c r="AL52" s="11">
        <f>Data!AR52-Data!AR51</f>
        <v>0</v>
      </c>
      <c r="AM52" s="11">
        <f>Data!E52</f>
        <v>1</v>
      </c>
      <c r="AN52" s="11">
        <f>Data!B52</f>
        <v>19</v>
      </c>
      <c r="AO52" s="11">
        <f>Data!AS52-Data!AS51</f>
        <v>3093</v>
      </c>
      <c r="AP52" s="11">
        <f>Data!AT52-Data!AT51</f>
        <v>0</v>
      </c>
      <c r="AQ52" s="11">
        <f>Data!AV52-Data!AV51</f>
        <v>0</v>
      </c>
      <c r="AR52" s="11">
        <f>Data!AW52-Data!AW51</f>
        <v>0</v>
      </c>
      <c r="AT52" s="7" t="str">
        <f t="shared" si="3"/>
        <v>2020-W19</v>
      </c>
      <c r="AU52" s="7">
        <f t="shared" si="4"/>
        <v>6</v>
      </c>
      <c r="AV52" s="12">
        <f>Data!G52</f>
        <v>28</v>
      </c>
      <c r="AW52" s="12">
        <f>Data!AU52+Data!C52</f>
        <v>0</v>
      </c>
    </row>
    <row r="53" spans="1:53" x14ac:dyDescent="0.3">
      <c r="A53" s="20">
        <f>Data!A53</f>
        <v>43961</v>
      </c>
      <c r="B53" s="8">
        <f t="shared" si="2"/>
        <v>43961</v>
      </c>
      <c r="C53" s="9">
        <f>Data!I53-Data!I52</f>
        <v>0</v>
      </c>
      <c r="D53" s="9">
        <f>Data!J53-Data!J52</f>
        <v>0</v>
      </c>
      <c r="E53" s="10">
        <f>Data!K53-Data!K52</f>
        <v>0</v>
      </c>
      <c r="F53" s="11">
        <f>Data!L53-Data!L52</f>
        <v>2</v>
      </c>
      <c r="G53" s="11">
        <f>Data!M53-Data!M52</f>
        <v>0</v>
      </c>
      <c r="H53" s="11">
        <f>Data!N53-Data!N52</f>
        <v>0</v>
      </c>
      <c r="I53" s="11">
        <f>Data!O53-Data!O52</f>
        <v>2</v>
      </c>
      <c r="J53" s="11">
        <f>Data!P53-Data!P52</f>
        <v>0</v>
      </c>
      <c r="K53" s="11">
        <f>Data!Q53-Data!Q52</f>
        <v>0</v>
      </c>
      <c r="L53" s="11">
        <f>Data!R53-Data!R52</f>
        <v>2</v>
      </c>
      <c r="M53" s="11">
        <f>Data!S53-Data!S52</f>
        <v>0</v>
      </c>
      <c r="N53" s="11">
        <f>Data!T53-Data!T52</f>
        <v>2</v>
      </c>
      <c r="O53" s="11">
        <f>Data!U53-Data!U52</f>
        <v>0</v>
      </c>
      <c r="P53" s="11">
        <f>Data!V53-Data!V52</f>
        <v>0</v>
      </c>
      <c r="Q53" s="11">
        <f>Data!W53-Data!W52</f>
        <v>0</v>
      </c>
      <c r="R53" s="11">
        <f>Data!X53-Data!X52</f>
        <v>0</v>
      </c>
      <c r="S53" s="11">
        <f>Data!Y53-Data!Y52</f>
        <v>0</v>
      </c>
      <c r="T53" s="11">
        <f>Data!Z53-Data!Z52</f>
        <v>0</v>
      </c>
      <c r="U53" s="11">
        <f>Data!AA53-Data!AA52</f>
        <v>0</v>
      </c>
      <c r="V53" s="11">
        <f>Data!AB53-Data!AB52</f>
        <v>0</v>
      </c>
      <c r="W53" s="11">
        <f>Data!AC53-Data!AC52</f>
        <v>0</v>
      </c>
      <c r="X53" s="11">
        <f>Data!AD53-Data!AD52</f>
        <v>0</v>
      </c>
      <c r="Y53" s="11">
        <f>Data!AE53-Data!AE52</f>
        <v>0</v>
      </c>
      <c r="Z53" s="11">
        <f>Data!AF53-Data!AF52</f>
        <v>1</v>
      </c>
      <c r="AA53" s="11">
        <f>Data!AG53-Data!AG52</f>
        <v>0</v>
      </c>
      <c r="AB53" s="11">
        <f>Data!AH53-Data!AH52</f>
        <v>0</v>
      </c>
      <c r="AC53" s="11">
        <f>Data!AI53-Data!AI52</f>
        <v>0</v>
      </c>
      <c r="AD53" s="11">
        <f>Data!AJ53-Data!AJ52</f>
        <v>2</v>
      </c>
      <c r="AE53" s="11">
        <f>Data!AK53-Data!AK52</f>
        <v>0</v>
      </c>
      <c r="AF53" s="11">
        <f>Data!AL53-Data!AL52</f>
        <v>0</v>
      </c>
      <c r="AG53" s="11">
        <f>Data!AM53-Data!AM52</f>
        <v>2</v>
      </c>
      <c r="AH53" s="11">
        <f>Data!AN53-Data!AN52</f>
        <v>0</v>
      </c>
      <c r="AI53" s="11">
        <f>Data!AO53-Data!AO52</f>
        <v>0</v>
      </c>
      <c r="AJ53" s="11">
        <f>Data!AP53-Data!AP52</f>
        <v>2</v>
      </c>
      <c r="AK53" s="11">
        <f>Data!AQ53-Data!AQ52</f>
        <v>0</v>
      </c>
      <c r="AL53" s="11">
        <f>Data!AR53-Data!AR52</f>
        <v>1</v>
      </c>
      <c r="AM53" s="11">
        <f>Data!E53</f>
        <v>0</v>
      </c>
      <c r="AN53" s="11">
        <f>Data!B53</f>
        <v>6</v>
      </c>
      <c r="AO53" s="11">
        <f>Data!AS53-Data!AS52</f>
        <v>1493</v>
      </c>
      <c r="AP53" s="11">
        <f>Data!AT53-Data!AT52</f>
        <v>0</v>
      </c>
      <c r="AQ53" s="11">
        <f>Data!AV53-Data!AV52</f>
        <v>0</v>
      </c>
      <c r="AR53" s="11">
        <f>Data!AW53-Data!AW52</f>
        <v>0</v>
      </c>
      <c r="AS53" s="7">
        <v>4</v>
      </c>
      <c r="AT53" s="7" t="str">
        <f t="shared" si="3"/>
        <v>2020-W19</v>
      </c>
      <c r="AU53" s="7">
        <f t="shared" si="4"/>
        <v>7</v>
      </c>
      <c r="AV53" s="12">
        <f>Data!G53</f>
        <v>30</v>
      </c>
      <c r="AW53" s="12">
        <f>Data!AU53+Data!C53</f>
        <v>0</v>
      </c>
      <c r="AX53" s="7">
        <f>Data!BA53-Data!BA46</f>
        <v>9</v>
      </c>
      <c r="AY53" s="12">
        <f>AV46+AS53-AV53-AX53</f>
        <v>2</v>
      </c>
      <c r="AZ53" s="11">
        <v>42.999999999999993</v>
      </c>
      <c r="BA53" s="112">
        <f>AS53/AZ53</f>
        <v>9.3023255813953501E-2</v>
      </c>
    </row>
    <row r="54" spans="1:53" x14ac:dyDescent="0.3">
      <c r="A54" s="21">
        <f>Data!A54</f>
        <v>43962</v>
      </c>
      <c r="B54" s="13">
        <f t="shared" si="2"/>
        <v>43962</v>
      </c>
      <c r="C54" s="14">
        <f>Data!I54-Data!I53</f>
        <v>-1</v>
      </c>
      <c r="D54" s="14">
        <f>Data!J54-Data!J53</f>
        <v>0</v>
      </c>
      <c r="E54" s="15">
        <f>Data!K54-Data!K53</f>
        <v>0</v>
      </c>
      <c r="F54" s="16">
        <f>Data!L54-Data!L53</f>
        <v>-1</v>
      </c>
      <c r="G54" s="16">
        <f>Data!M54-Data!M53</f>
        <v>0</v>
      </c>
      <c r="H54" s="16">
        <f>Data!N54-Data!N53</f>
        <v>0</v>
      </c>
      <c r="I54" s="16">
        <f>Data!O54-Data!O53</f>
        <v>5</v>
      </c>
      <c r="J54" s="16">
        <f>Data!P54-Data!P53</f>
        <v>0</v>
      </c>
      <c r="K54" s="16">
        <f>Data!Q54-Data!Q53</f>
        <v>0</v>
      </c>
      <c r="L54" s="16">
        <f>Data!R54-Data!R53</f>
        <v>5</v>
      </c>
      <c r="M54" s="16">
        <f>Data!S54-Data!S53</f>
        <v>0</v>
      </c>
      <c r="N54" s="16">
        <f>Data!T54-Data!T53</f>
        <v>2</v>
      </c>
      <c r="O54" s="16">
        <f>Data!U54-Data!U53</f>
        <v>0</v>
      </c>
      <c r="P54" s="16">
        <f>Data!V54-Data!V53</f>
        <v>0</v>
      </c>
      <c r="Q54" s="16">
        <f>Data!W54-Data!W53</f>
        <v>0</v>
      </c>
      <c r="R54" s="16">
        <f>Data!X54-Data!X53</f>
        <v>-1</v>
      </c>
      <c r="S54" s="16">
        <f>Data!Y54-Data!Y53</f>
        <v>0</v>
      </c>
      <c r="T54" s="16">
        <f>Data!Z54-Data!Z53</f>
        <v>0</v>
      </c>
      <c r="U54" s="16">
        <f>Data!AA54-Data!AA53</f>
        <v>4</v>
      </c>
      <c r="V54" s="16">
        <f>Data!AB54-Data!AB53</f>
        <v>0</v>
      </c>
      <c r="W54" s="16">
        <f>Data!AC54-Data!AC53</f>
        <v>0</v>
      </c>
      <c r="X54" s="16">
        <f>Data!AD54-Data!AD53</f>
        <v>1</v>
      </c>
      <c r="Y54" s="16">
        <f>Data!AE54-Data!AE53</f>
        <v>0</v>
      </c>
      <c r="Z54" s="16">
        <f>Data!AF54-Data!AF53</f>
        <v>0</v>
      </c>
      <c r="AA54" s="16">
        <f>Data!AG54-Data!AG53</f>
        <v>-1</v>
      </c>
      <c r="AB54" s="16">
        <f>Data!AH54-Data!AH53</f>
        <v>0</v>
      </c>
      <c r="AC54" s="16">
        <f>Data!AI54-Data!AI53</f>
        <v>0</v>
      </c>
      <c r="AD54" s="16">
        <f>Data!AJ54-Data!AJ53</f>
        <v>0</v>
      </c>
      <c r="AE54" s="16">
        <f>Data!AK54-Data!AK53</f>
        <v>0</v>
      </c>
      <c r="AF54" s="16">
        <f>Data!AL54-Data!AL53</f>
        <v>0</v>
      </c>
      <c r="AG54" s="16">
        <f>Data!AM54-Data!AM53</f>
        <v>1</v>
      </c>
      <c r="AH54" s="16">
        <f>Data!AN54-Data!AN53</f>
        <v>0</v>
      </c>
      <c r="AI54" s="16">
        <f>Data!AO54-Data!AO53</f>
        <v>0</v>
      </c>
      <c r="AJ54" s="16">
        <f>Data!AP54-Data!AP53</f>
        <v>4</v>
      </c>
      <c r="AK54" s="16">
        <f>Data!AQ54-Data!AQ53</f>
        <v>0</v>
      </c>
      <c r="AL54" s="16">
        <f>Data!AR54-Data!AR53</f>
        <v>2</v>
      </c>
      <c r="AM54" s="16">
        <f>Data!E54</f>
        <v>0</v>
      </c>
      <c r="AN54" s="16">
        <f>Data!B54</f>
        <v>10</v>
      </c>
      <c r="AO54" s="16">
        <f>Data!AS54-Data!AS53</f>
        <v>486</v>
      </c>
      <c r="AP54" s="16">
        <f>Data!AT54-Data!AT53</f>
        <v>0</v>
      </c>
      <c r="AQ54" s="16">
        <f>Data!AV54-Data!AV53</f>
        <v>0</v>
      </c>
      <c r="AR54" s="16">
        <f>Data!AW54-Data!AW53</f>
        <v>0</v>
      </c>
      <c r="AS54" s="17"/>
      <c r="AT54" s="17" t="str">
        <f t="shared" si="3"/>
        <v>2020-W20</v>
      </c>
      <c r="AU54" s="17">
        <f t="shared" si="4"/>
        <v>1</v>
      </c>
      <c r="AV54" s="18">
        <f>Data!G54</f>
        <v>32</v>
      </c>
      <c r="AW54" s="18">
        <f>Data!AU54+Data!C54</f>
        <v>0</v>
      </c>
      <c r="AX54" s="17"/>
      <c r="AY54" s="17"/>
      <c r="AZ54" s="16"/>
    </row>
    <row r="55" spans="1:53" x14ac:dyDescent="0.3">
      <c r="A55" s="20">
        <f>Data!A55</f>
        <v>43963</v>
      </c>
      <c r="B55" s="8">
        <f t="shared" si="2"/>
        <v>43963</v>
      </c>
      <c r="C55" s="9">
        <f>Data!I55-Data!I54</f>
        <v>2</v>
      </c>
      <c r="D55" s="9">
        <f>Data!J55-Data!J54</f>
        <v>0</v>
      </c>
      <c r="E55" s="10">
        <f>Data!K55-Data!K54</f>
        <v>-1</v>
      </c>
      <c r="F55" s="11">
        <f>Data!L55-Data!L54</f>
        <v>10</v>
      </c>
      <c r="G55" s="11">
        <f>Data!M55-Data!M54</f>
        <v>0</v>
      </c>
      <c r="H55" s="11">
        <f>Data!N55-Data!N54</f>
        <v>1</v>
      </c>
      <c r="I55" s="11">
        <f>Data!O55-Data!O54</f>
        <v>3</v>
      </c>
      <c r="J55" s="11">
        <f>Data!P55-Data!P54</f>
        <v>0</v>
      </c>
      <c r="K55" s="11">
        <f>Data!Q55-Data!Q54</f>
        <v>0</v>
      </c>
      <c r="L55" s="11">
        <f>Data!R55-Data!R54</f>
        <v>4</v>
      </c>
      <c r="M55" s="11">
        <f>Data!S55-Data!S54</f>
        <v>1</v>
      </c>
      <c r="N55" s="11">
        <f>Data!T55-Data!T54</f>
        <v>0</v>
      </c>
      <c r="O55" s="11">
        <f>Data!U55-Data!U54</f>
        <v>0</v>
      </c>
      <c r="P55" s="11">
        <f>Data!V55-Data!V54</f>
        <v>0</v>
      </c>
      <c r="Q55" s="11">
        <f>Data!W55-Data!W54</f>
        <v>0</v>
      </c>
      <c r="R55" s="11">
        <f>Data!X55-Data!X54</f>
        <v>8</v>
      </c>
      <c r="S55" s="11">
        <f>Data!Y55-Data!Y54</f>
        <v>0</v>
      </c>
      <c r="T55" s="11">
        <f>Data!Z55-Data!Z54</f>
        <v>1</v>
      </c>
      <c r="U55" s="11">
        <f>Data!AA55-Data!AA54</f>
        <v>1</v>
      </c>
      <c r="V55" s="11">
        <f>Data!AB55-Data!AB54</f>
        <v>0</v>
      </c>
      <c r="W55" s="11">
        <f>Data!AC55-Data!AC54</f>
        <v>0</v>
      </c>
      <c r="X55" s="11">
        <f>Data!AD55-Data!AD54</f>
        <v>3</v>
      </c>
      <c r="Y55" s="11">
        <f>Data!AE55-Data!AE54</f>
        <v>1</v>
      </c>
      <c r="Z55" s="11">
        <f>Data!AF55-Data!AF54</f>
        <v>0</v>
      </c>
      <c r="AA55" s="11">
        <f>Data!AG55-Data!AG54</f>
        <v>2</v>
      </c>
      <c r="AB55" s="11">
        <f>Data!AH55-Data!AH54</f>
        <v>0</v>
      </c>
      <c r="AC55" s="11">
        <f>Data!AI55-Data!AI54</f>
        <v>-1</v>
      </c>
      <c r="AD55" s="11">
        <f>Data!AJ55-Data!AJ54</f>
        <v>2</v>
      </c>
      <c r="AE55" s="11">
        <f>Data!AK55-Data!AK54</f>
        <v>0</v>
      </c>
      <c r="AF55" s="11">
        <f>Data!AL55-Data!AL54</f>
        <v>0</v>
      </c>
      <c r="AG55" s="11">
        <f>Data!AM55-Data!AM54</f>
        <v>2</v>
      </c>
      <c r="AH55" s="11">
        <f>Data!AN55-Data!AN54</f>
        <v>0</v>
      </c>
      <c r="AI55" s="11">
        <f>Data!AO55-Data!AO54</f>
        <v>0</v>
      </c>
      <c r="AJ55" s="11">
        <f>Data!AP55-Data!AP54</f>
        <v>1</v>
      </c>
      <c r="AK55" s="11">
        <f>Data!AQ55-Data!AQ54</f>
        <v>0</v>
      </c>
      <c r="AL55" s="11">
        <f>Data!AR55-Data!AR54</f>
        <v>0</v>
      </c>
      <c r="AM55" s="11">
        <f>Data!E55</f>
        <v>1</v>
      </c>
      <c r="AN55" s="11">
        <f>Data!B55</f>
        <v>18</v>
      </c>
      <c r="AO55" s="11">
        <f>Data!AS55-Data!AS54</f>
        <v>6691</v>
      </c>
      <c r="AP55" s="11">
        <f>Data!AT55-Data!AT54</f>
        <v>0</v>
      </c>
      <c r="AQ55" s="11">
        <f>Data!AV55-Data!AV54</f>
        <v>0</v>
      </c>
      <c r="AR55" s="11">
        <f>Data!AW55-Data!AW54</f>
        <v>0</v>
      </c>
      <c r="AT55" s="7" t="str">
        <f t="shared" si="3"/>
        <v>2020-W20</v>
      </c>
      <c r="AU55" s="7">
        <f t="shared" si="4"/>
        <v>2</v>
      </c>
      <c r="AV55" s="12">
        <f>Data!G55</f>
        <v>32</v>
      </c>
      <c r="AW55" s="12">
        <f>Data!AU55+Data!C55</f>
        <v>0</v>
      </c>
    </row>
    <row r="56" spans="1:53" x14ac:dyDescent="0.3">
      <c r="A56" s="20">
        <f>Data!A56</f>
        <v>43964</v>
      </c>
      <c r="B56" s="8">
        <f t="shared" si="2"/>
        <v>43964</v>
      </c>
      <c r="C56" s="9">
        <f>Data!I56-Data!I55</f>
        <v>4</v>
      </c>
      <c r="D56" s="9">
        <f>Data!J56-Data!J55</f>
        <v>0</v>
      </c>
      <c r="E56" s="10">
        <f>Data!K56-Data!K55</f>
        <v>0</v>
      </c>
      <c r="F56" s="11">
        <f>Data!L56-Data!L55</f>
        <v>7</v>
      </c>
      <c r="G56" s="11">
        <f>Data!M56-Data!M55</f>
        <v>0</v>
      </c>
      <c r="H56" s="11">
        <f>Data!N56-Data!N55</f>
        <v>0</v>
      </c>
      <c r="I56" s="11">
        <f>Data!O56-Data!O55</f>
        <v>5</v>
      </c>
      <c r="J56" s="11">
        <f>Data!P56-Data!P55</f>
        <v>1</v>
      </c>
      <c r="K56" s="11">
        <f>Data!Q56-Data!Q55</f>
        <v>-3</v>
      </c>
      <c r="L56" s="11">
        <f>Data!R56-Data!R55</f>
        <v>1</v>
      </c>
      <c r="M56" s="11">
        <f>Data!S56-Data!S55</f>
        <v>2</v>
      </c>
      <c r="N56" s="11">
        <f>Data!T56-Data!T55</f>
        <v>-1</v>
      </c>
      <c r="O56" s="11">
        <f>Data!U56-Data!U55</f>
        <v>2</v>
      </c>
      <c r="P56" s="11">
        <f>Data!V56-Data!V55</f>
        <v>0</v>
      </c>
      <c r="Q56" s="11">
        <f>Data!W56-Data!W55</f>
        <v>0</v>
      </c>
      <c r="R56" s="11">
        <f>Data!X56-Data!X55</f>
        <v>1</v>
      </c>
      <c r="S56" s="11">
        <f>Data!Y56-Data!Y55</f>
        <v>0</v>
      </c>
      <c r="T56" s="11">
        <f>Data!Z56-Data!Z55</f>
        <v>0</v>
      </c>
      <c r="U56" s="11">
        <f>Data!AA56-Data!AA55</f>
        <v>1</v>
      </c>
      <c r="V56" s="11">
        <f>Data!AB56-Data!AB55</f>
        <v>1</v>
      </c>
      <c r="W56" s="11">
        <f>Data!AC56-Data!AC55</f>
        <v>-2</v>
      </c>
      <c r="X56" s="11">
        <f>Data!AD56-Data!AD55</f>
        <v>0</v>
      </c>
      <c r="Y56" s="11">
        <f>Data!AE56-Data!AE55</f>
        <v>1</v>
      </c>
      <c r="Z56" s="11">
        <f>Data!AF56-Data!AF55</f>
        <v>-1</v>
      </c>
      <c r="AA56" s="11">
        <f>Data!AG56-Data!AG55</f>
        <v>2</v>
      </c>
      <c r="AB56" s="11">
        <f>Data!AH56-Data!AH55</f>
        <v>0</v>
      </c>
      <c r="AC56" s="11">
        <f>Data!AI56-Data!AI55</f>
        <v>0</v>
      </c>
      <c r="AD56" s="11">
        <f>Data!AJ56-Data!AJ55</f>
        <v>6</v>
      </c>
      <c r="AE56" s="11">
        <f>Data!AK56-Data!AK55</f>
        <v>0</v>
      </c>
      <c r="AF56" s="11">
        <f>Data!AL56-Data!AL55</f>
        <v>0</v>
      </c>
      <c r="AG56" s="11">
        <f>Data!AM56-Data!AM55</f>
        <v>4</v>
      </c>
      <c r="AH56" s="11">
        <f>Data!AN56-Data!AN55</f>
        <v>0</v>
      </c>
      <c r="AI56" s="11">
        <f>Data!AO56-Data!AO55</f>
        <v>-1</v>
      </c>
      <c r="AJ56" s="11">
        <f>Data!AP56-Data!AP55</f>
        <v>1</v>
      </c>
      <c r="AK56" s="11">
        <f>Data!AQ56-Data!AQ55</f>
        <v>1</v>
      </c>
      <c r="AL56" s="11">
        <f>Data!AR56-Data!AR55</f>
        <v>0</v>
      </c>
      <c r="AM56" s="11">
        <f>Data!E56</f>
        <v>3</v>
      </c>
      <c r="AN56" s="11">
        <f>Data!B56</f>
        <v>16</v>
      </c>
      <c r="AO56" s="11">
        <f>Data!AS56-Data!AS55</f>
        <v>5988</v>
      </c>
      <c r="AP56" s="11">
        <f>Data!AT56-Data!AT55</f>
        <v>0</v>
      </c>
      <c r="AQ56" s="11">
        <f>Data!AV56-Data!AV55</f>
        <v>0</v>
      </c>
      <c r="AR56" s="11">
        <f>Data!AW56-Data!AW55</f>
        <v>0</v>
      </c>
      <c r="AT56" s="7" t="str">
        <f t="shared" si="3"/>
        <v>2020-W20</v>
      </c>
      <c r="AU56" s="7">
        <f t="shared" si="4"/>
        <v>3</v>
      </c>
      <c r="AV56" s="12">
        <f>Data!G56</f>
        <v>28</v>
      </c>
      <c r="AW56" s="12">
        <f>Data!AU56+Data!C56</f>
        <v>0</v>
      </c>
    </row>
    <row r="57" spans="1:53" x14ac:dyDescent="0.3">
      <c r="A57" s="20">
        <f>Data!A57</f>
        <v>43965</v>
      </c>
      <c r="B57" s="8">
        <f t="shared" si="2"/>
        <v>43965</v>
      </c>
      <c r="C57" s="9">
        <f>Data!I57-Data!I56</f>
        <v>0</v>
      </c>
      <c r="D57" s="9">
        <f>Data!J57-Data!J56</f>
        <v>0</v>
      </c>
      <c r="E57" s="10">
        <f>Data!K57-Data!K56</f>
        <v>0</v>
      </c>
      <c r="F57" s="11">
        <f>Data!L57-Data!L56</f>
        <v>4</v>
      </c>
      <c r="G57" s="11">
        <f>Data!M57-Data!M56</f>
        <v>0</v>
      </c>
      <c r="H57" s="11">
        <f>Data!N57-Data!N56</f>
        <v>0</v>
      </c>
      <c r="I57" s="11">
        <f>Data!O57-Data!O56</f>
        <v>2</v>
      </c>
      <c r="J57" s="11">
        <f>Data!P57-Data!P56</f>
        <v>1</v>
      </c>
      <c r="K57" s="11">
        <f>Data!Q57-Data!Q56</f>
        <v>-2</v>
      </c>
      <c r="L57" s="11">
        <f>Data!R57-Data!R56</f>
        <v>1</v>
      </c>
      <c r="M57" s="11">
        <f>Data!S57-Data!S56</f>
        <v>0</v>
      </c>
      <c r="N57" s="11">
        <f>Data!T57-Data!T56</f>
        <v>-2</v>
      </c>
      <c r="O57" s="11">
        <f>Data!U57-Data!U56</f>
        <v>0</v>
      </c>
      <c r="P57" s="11">
        <f>Data!V57-Data!V56</f>
        <v>0</v>
      </c>
      <c r="Q57" s="11">
        <f>Data!W57-Data!W56</f>
        <v>0</v>
      </c>
      <c r="R57" s="11">
        <f>Data!X57-Data!X56</f>
        <v>1</v>
      </c>
      <c r="S57" s="11">
        <f>Data!Y57-Data!Y56</f>
        <v>0</v>
      </c>
      <c r="T57" s="11">
        <f>Data!Z57-Data!Z56</f>
        <v>0</v>
      </c>
      <c r="U57" s="11">
        <f>Data!AA57-Data!AA56</f>
        <v>0</v>
      </c>
      <c r="V57" s="11">
        <f>Data!AB57-Data!AB56</f>
        <v>1</v>
      </c>
      <c r="W57" s="11">
        <f>Data!AC57-Data!AC56</f>
        <v>-2</v>
      </c>
      <c r="X57" s="11">
        <f>Data!AD57-Data!AD56</f>
        <v>1</v>
      </c>
      <c r="Y57" s="11">
        <f>Data!AE57-Data!AE56</f>
        <v>0</v>
      </c>
      <c r="Z57" s="11">
        <f>Data!AF57-Data!AF56</f>
        <v>-2</v>
      </c>
      <c r="AA57" s="11">
        <f>Data!AG57-Data!AG56</f>
        <v>0</v>
      </c>
      <c r="AB57" s="11">
        <f>Data!AH57-Data!AH56</f>
        <v>0</v>
      </c>
      <c r="AC57" s="11">
        <f>Data!AI57-Data!AI56</f>
        <v>0</v>
      </c>
      <c r="AD57" s="11">
        <f>Data!AJ57-Data!AJ56</f>
        <v>3</v>
      </c>
      <c r="AE57" s="11">
        <f>Data!AK57-Data!AK56</f>
        <v>0</v>
      </c>
      <c r="AF57" s="11">
        <f>Data!AL57-Data!AL56</f>
        <v>0</v>
      </c>
      <c r="AG57" s="11">
        <f>Data!AM57-Data!AM56</f>
        <v>2</v>
      </c>
      <c r="AH57" s="11">
        <f>Data!AN57-Data!AN56</f>
        <v>0</v>
      </c>
      <c r="AI57" s="11">
        <f>Data!AO57-Data!AO56</f>
        <v>0</v>
      </c>
      <c r="AJ57" s="11">
        <f>Data!AP57-Data!AP56</f>
        <v>0</v>
      </c>
      <c r="AK57" s="11">
        <f>Data!AQ57-Data!AQ56</f>
        <v>0</v>
      </c>
      <c r="AL57" s="11">
        <f>Data!AR57-Data!AR56</f>
        <v>0</v>
      </c>
      <c r="AM57" s="11">
        <f>Data!E57</f>
        <v>1</v>
      </c>
      <c r="AN57" s="11">
        <f>Data!B57</f>
        <v>10</v>
      </c>
      <c r="AO57" s="11">
        <f>Data!AS57-Data!AS56</f>
        <v>4191</v>
      </c>
      <c r="AP57" s="11">
        <f>Data!AT57-Data!AT56</f>
        <v>0</v>
      </c>
      <c r="AQ57" s="11">
        <f>Data!AV57-Data!AV56</f>
        <v>0</v>
      </c>
      <c r="AR57" s="11">
        <f>Data!AW57-Data!AW56</f>
        <v>0</v>
      </c>
      <c r="AT57" s="7" t="str">
        <f t="shared" si="3"/>
        <v>2020-W20</v>
      </c>
      <c r="AU57" s="7">
        <f t="shared" si="4"/>
        <v>4</v>
      </c>
      <c r="AV57" s="12">
        <f>Data!G57</f>
        <v>24</v>
      </c>
      <c r="AW57" s="12">
        <f>Data!AU57+Data!C57</f>
        <v>0</v>
      </c>
    </row>
    <row r="58" spans="1:53" x14ac:dyDescent="0.3">
      <c r="A58" s="20">
        <f>Data!A58</f>
        <v>43966</v>
      </c>
      <c r="B58" s="8">
        <f t="shared" si="2"/>
        <v>43966</v>
      </c>
      <c r="C58" s="9">
        <f>Data!I58-Data!I57</f>
        <v>12</v>
      </c>
      <c r="D58" s="9">
        <f>Data!J58-Data!J57</f>
        <v>0</v>
      </c>
      <c r="E58" s="10">
        <f>Data!K58-Data!K57</f>
        <v>0</v>
      </c>
      <c r="F58" s="11">
        <f>Data!L58-Data!L57</f>
        <v>6</v>
      </c>
      <c r="G58" s="11">
        <f>Data!M58-Data!M57</f>
        <v>1</v>
      </c>
      <c r="H58" s="11">
        <f>Data!N58-Data!N57</f>
        <v>-1</v>
      </c>
      <c r="I58" s="11">
        <f>Data!O58-Data!O57</f>
        <v>8</v>
      </c>
      <c r="J58" s="11">
        <f>Data!P58-Data!P57</f>
        <v>1</v>
      </c>
      <c r="K58" s="11">
        <f>Data!Q58-Data!Q57</f>
        <v>-1</v>
      </c>
      <c r="L58" s="11">
        <f>Data!R58-Data!R57</f>
        <v>0</v>
      </c>
      <c r="M58" s="11">
        <f>Data!S58-Data!S57</f>
        <v>2</v>
      </c>
      <c r="N58" s="11">
        <f>Data!T58-Data!T57</f>
        <v>1</v>
      </c>
      <c r="O58" s="11">
        <f>Data!U58-Data!U57</f>
        <v>6</v>
      </c>
      <c r="P58" s="11">
        <f>Data!V58-Data!V57</f>
        <v>0</v>
      </c>
      <c r="Q58" s="11">
        <f>Data!W58-Data!W57</f>
        <v>0</v>
      </c>
      <c r="R58" s="11">
        <f>Data!X58-Data!X57</f>
        <v>3</v>
      </c>
      <c r="S58" s="11">
        <f>Data!Y58-Data!Y57</f>
        <v>1</v>
      </c>
      <c r="T58" s="11">
        <f>Data!Z58-Data!Z57</f>
        <v>-1</v>
      </c>
      <c r="U58" s="11">
        <f>Data!AA58-Data!AA57</f>
        <v>4</v>
      </c>
      <c r="V58" s="11">
        <f>Data!AB58-Data!AB57</f>
        <v>0</v>
      </c>
      <c r="W58" s="11">
        <f>Data!AC58-Data!AC57</f>
        <v>0</v>
      </c>
      <c r="X58" s="11">
        <f>Data!AD58-Data!AD57</f>
        <v>0</v>
      </c>
      <c r="Y58" s="11">
        <f>Data!AE58-Data!AE57</f>
        <v>1</v>
      </c>
      <c r="Z58" s="11">
        <f>Data!AF58-Data!AF57</f>
        <v>0</v>
      </c>
      <c r="AA58" s="11">
        <f>Data!AG58-Data!AG57</f>
        <v>6</v>
      </c>
      <c r="AB58" s="11">
        <f>Data!AH58-Data!AH57</f>
        <v>0</v>
      </c>
      <c r="AC58" s="11">
        <f>Data!AI58-Data!AI57</f>
        <v>0</v>
      </c>
      <c r="AD58" s="11">
        <f>Data!AJ58-Data!AJ57</f>
        <v>3</v>
      </c>
      <c r="AE58" s="11">
        <f>Data!AK58-Data!AK57</f>
        <v>0</v>
      </c>
      <c r="AF58" s="11">
        <f>Data!AL58-Data!AL57</f>
        <v>0</v>
      </c>
      <c r="AG58" s="11">
        <f>Data!AM58-Data!AM57</f>
        <v>4</v>
      </c>
      <c r="AH58" s="11">
        <f>Data!AN58-Data!AN57</f>
        <v>1</v>
      </c>
      <c r="AI58" s="11">
        <f>Data!AO58-Data!AO57</f>
        <v>-1</v>
      </c>
      <c r="AJ58" s="11">
        <f>Data!AP58-Data!AP57</f>
        <v>0</v>
      </c>
      <c r="AK58" s="11">
        <f>Data!AQ58-Data!AQ57</f>
        <v>1</v>
      </c>
      <c r="AL58" s="11">
        <f>Data!AR58-Data!AR57</f>
        <v>1</v>
      </c>
      <c r="AM58" s="11">
        <f>Data!E58</f>
        <v>4</v>
      </c>
      <c r="AN58" s="11">
        <f>Data!B58</f>
        <v>40</v>
      </c>
      <c r="AO58" s="11">
        <f>Data!AS58-Data!AS57</f>
        <v>3782</v>
      </c>
      <c r="AP58" s="11">
        <f>Data!AT58-Data!AT57</f>
        <v>0</v>
      </c>
      <c r="AQ58" s="11">
        <f>Data!AV58-Data!AV57</f>
        <v>0</v>
      </c>
      <c r="AR58" s="11">
        <f>Data!AW58-Data!AW57</f>
        <v>0</v>
      </c>
      <c r="AT58" s="7" t="str">
        <f t="shared" si="3"/>
        <v>2020-W20</v>
      </c>
      <c r="AU58" s="7">
        <f t="shared" si="4"/>
        <v>5</v>
      </c>
      <c r="AV58" s="12">
        <f>Data!G58</f>
        <v>23</v>
      </c>
      <c r="AW58" s="12">
        <f>Data!AU58+Data!C58</f>
        <v>0</v>
      </c>
      <c r="AY58" s="12"/>
    </row>
    <row r="59" spans="1:53" x14ac:dyDescent="0.3">
      <c r="A59" s="20">
        <f>Data!A59</f>
        <v>43967</v>
      </c>
      <c r="B59" s="8">
        <f t="shared" si="2"/>
        <v>43967</v>
      </c>
      <c r="C59" s="9">
        <f>Data!I59-Data!I58</f>
        <v>1</v>
      </c>
      <c r="D59" s="9">
        <f>Data!J59-Data!J58</f>
        <v>0</v>
      </c>
      <c r="E59" s="10">
        <f>Data!K59-Data!K58</f>
        <v>0</v>
      </c>
      <c r="F59" s="11">
        <f>Data!L59-Data!L58</f>
        <v>1</v>
      </c>
      <c r="G59" s="11">
        <f>Data!M59-Data!M58</f>
        <v>0</v>
      </c>
      <c r="H59" s="11">
        <f>Data!N59-Data!N58</f>
        <v>0</v>
      </c>
      <c r="I59" s="11">
        <f>Data!O59-Data!O58</f>
        <v>6</v>
      </c>
      <c r="J59" s="11">
        <f>Data!P59-Data!P58</f>
        <v>0</v>
      </c>
      <c r="K59" s="11">
        <f>Data!Q59-Data!Q58</f>
        <v>0</v>
      </c>
      <c r="L59" s="11">
        <f>Data!R59-Data!R58</f>
        <v>3</v>
      </c>
      <c r="M59" s="11">
        <f>Data!S59-Data!S58</f>
        <v>2</v>
      </c>
      <c r="N59" s="11">
        <f>Data!T59-Data!T58</f>
        <v>0</v>
      </c>
      <c r="O59" s="11">
        <f>Data!U59-Data!U58</f>
        <v>1</v>
      </c>
      <c r="P59" s="11">
        <f>Data!V59-Data!V58</f>
        <v>0</v>
      </c>
      <c r="Q59" s="11">
        <f>Data!W59-Data!W58</f>
        <v>0</v>
      </c>
      <c r="R59" s="11">
        <f>Data!X59-Data!X58</f>
        <v>1</v>
      </c>
      <c r="S59" s="11">
        <f>Data!Y59-Data!Y58</f>
        <v>0</v>
      </c>
      <c r="T59" s="11">
        <f>Data!Z59-Data!Z58</f>
        <v>0</v>
      </c>
      <c r="U59" s="11">
        <f>Data!AA59-Data!AA58</f>
        <v>3</v>
      </c>
      <c r="V59" s="11">
        <f>Data!AB59-Data!AB58</f>
        <v>0</v>
      </c>
      <c r="W59" s="11">
        <f>Data!AC59-Data!AC58</f>
        <v>0</v>
      </c>
      <c r="X59" s="11">
        <f>Data!AD59-Data!AD58</f>
        <v>1</v>
      </c>
      <c r="Y59" s="11">
        <f>Data!AE59-Data!AE58</f>
        <v>0</v>
      </c>
      <c r="Z59" s="11">
        <f>Data!AF59-Data!AF58</f>
        <v>0</v>
      </c>
      <c r="AA59" s="11">
        <f>Data!AG59-Data!AG58</f>
        <v>0</v>
      </c>
      <c r="AB59" s="11">
        <f>Data!AH59-Data!AH58</f>
        <v>0</v>
      </c>
      <c r="AC59" s="11">
        <f>Data!AI59-Data!AI58</f>
        <v>0</v>
      </c>
      <c r="AD59" s="11">
        <f>Data!AJ59-Data!AJ58</f>
        <v>0</v>
      </c>
      <c r="AE59" s="11">
        <f>Data!AK59-Data!AK58</f>
        <v>0</v>
      </c>
      <c r="AF59" s="11">
        <f>Data!AL59-Data!AL58</f>
        <v>0</v>
      </c>
      <c r="AG59" s="11">
        <f>Data!AM59-Data!AM58</f>
        <v>3</v>
      </c>
      <c r="AH59" s="11">
        <f>Data!AN59-Data!AN58</f>
        <v>0</v>
      </c>
      <c r="AI59" s="11">
        <f>Data!AO59-Data!AO58</f>
        <v>0</v>
      </c>
      <c r="AJ59" s="11">
        <f>Data!AP59-Data!AP58</f>
        <v>2</v>
      </c>
      <c r="AK59" s="11">
        <f>Data!AQ59-Data!AQ58</f>
        <v>2</v>
      </c>
      <c r="AL59" s="11">
        <f>Data!AR59-Data!AR58</f>
        <v>0</v>
      </c>
      <c r="AM59" s="11">
        <f>Data!E59</f>
        <v>2</v>
      </c>
      <c r="AN59" s="11">
        <f>Data!B59</f>
        <v>9</v>
      </c>
      <c r="AO59" s="11">
        <f>Data!AS59-Data!AS58</f>
        <v>6268</v>
      </c>
      <c r="AP59" s="11">
        <f>Data!AT59-Data!AT58</f>
        <v>0</v>
      </c>
      <c r="AQ59" s="11">
        <f>Data!AV59-Data!AV58</f>
        <v>0</v>
      </c>
      <c r="AR59" s="11">
        <f>Data!AW59-Data!AW58</f>
        <v>0</v>
      </c>
      <c r="AT59" s="7" t="str">
        <f t="shared" si="3"/>
        <v>2020-W20</v>
      </c>
      <c r="AU59" s="7">
        <f t="shared" si="4"/>
        <v>6</v>
      </c>
      <c r="AV59" s="12">
        <f>Data!G59</f>
        <v>23</v>
      </c>
      <c r="AW59" s="12">
        <f>Data!AU59+Data!C59</f>
        <v>0</v>
      </c>
    </row>
    <row r="60" spans="1:53" x14ac:dyDescent="0.3">
      <c r="A60" s="20">
        <f>Data!A60</f>
        <v>43968</v>
      </c>
      <c r="B60" s="8">
        <f t="shared" si="2"/>
        <v>43968</v>
      </c>
      <c r="C60" s="9">
        <f>Data!I60-Data!I59</f>
        <v>7</v>
      </c>
      <c r="D60" s="9">
        <f>Data!J60-Data!J59</f>
        <v>0</v>
      </c>
      <c r="E60" s="10">
        <f>Data!K60-Data!K59</f>
        <v>0</v>
      </c>
      <c r="F60" s="11">
        <f>Data!L60-Data!L59</f>
        <v>9</v>
      </c>
      <c r="G60" s="11">
        <f>Data!M60-Data!M59</f>
        <v>0</v>
      </c>
      <c r="H60" s="11">
        <f>Data!N60-Data!N59</f>
        <v>0</v>
      </c>
      <c r="I60" s="11">
        <f>Data!O60-Data!O59</f>
        <v>9</v>
      </c>
      <c r="J60" s="11">
        <f>Data!P60-Data!P59</f>
        <v>1</v>
      </c>
      <c r="K60" s="11">
        <f>Data!Q60-Data!Q59</f>
        <v>-1</v>
      </c>
      <c r="L60" s="11">
        <f>Data!R60-Data!R59</f>
        <v>2</v>
      </c>
      <c r="M60" s="11">
        <f>Data!S60-Data!S59</f>
        <v>0</v>
      </c>
      <c r="N60" s="11">
        <f>Data!T60-Data!T59</f>
        <v>0</v>
      </c>
      <c r="O60" s="11">
        <f>Data!U60-Data!U59</f>
        <v>4</v>
      </c>
      <c r="P60" s="11">
        <f>Data!V60-Data!V59</f>
        <v>0</v>
      </c>
      <c r="Q60" s="11">
        <f>Data!W60-Data!W59</f>
        <v>0</v>
      </c>
      <c r="R60" s="11">
        <f>Data!X60-Data!X59</f>
        <v>4</v>
      </c>
      <c r="S60" s="11">
        <f>Data!Y60-Data!Y59</f>
        <v>0</v>
      </c>
      <c r="T60" s="11">
        <f>Data!Z60-Data!Z59</f>
        <v>0</v>
      </c>
      <c r="U60" s="11">
        <f>Data!AA60-Data!AA59</f>
        <v>5</v>
      </c>
      <c r="V60" s="11">
        <f>Data!AB60-Data!AB59</f>
        <v>0</v>
      </c>
      <c r="W60" s="11">
        <f>Data!AC60-Data!AC59</f>
        <v>0</v>
      </c>
      <c r="X60" s="11">
        <f>Data!AD60-Data!AD59</f>
        <v>1</v>
      </c>
      <c r="Y60" s="11">
        <f>Data!AE60-Data!AE59</f>
        <v>0</v>
      </c>
      <c r="Z60" s="11">
        <f>Data!AF60-Data!AF59</f>
        <v>0</v>
      </c>
      <c r="AA60" s="11">
        <f>Data!AG60-Data!AG59</f>
        <v>3</v>
      </c>
      <c r="AB60" s="11">
        <f>Data!AH60-Data!AH59</f>
        <v>0</v>
      </c>
      <c r="AC60" s="11">
        <f>Data!AI60-Data!AI59</f>
        <v>0</v>
      </c>
      <c r="AD60" s="11">
        <f>Data!AJ60-Data!AJ59</f>
        <v>5</v>
      </c>
      <c r="AE60" s="11">
        <f>Data!AK60-Data!AK59</f>
        <v>0</v>
      </c>
      <c r="AF60" s="11">
        <f>Data!AL60-Data!AL59</f>
        <v>0</v>
      </c>
      <c r="AG60" s="11">
        <f>Data!AM60-Data!AM59</f>
        <v>4</v>
      </c>
      <c r="AH60" s="11">
        <f>Data!AN60-Data!AN59</f>
        <v>1</v>
      </c>
      <c r="AI60" s="11">
        <f>Data!AO60-Data!AO59</f>
        <v>-1</v>
      </c>
      <c r="AJ60" s="11">
        <f>Data!AP60-Data!AP59</f>
        <v>1</v>
      </c>
      <c r="AK60" s="11">
        <f>Data!AQ60-Data!AQ59</f>
        <v>0</v>
      </c>
      <c r="AL60" s="11">
        <f>Data!AR60-Data!AR59</f>
        <v>0</v>
      </c>
      <c r="AM60" s="11">
        <f>Data!E60</f>
        <v>1</v>
      </c>
      <c r="AN60" s="11">
        <f>Data!B60</f>
        <v>15</v>
      </c>
      <c r="AO60" s="11">
        <f>Data!AS60-Data!AS59</f>
        <v>2242</v>
      </c>
      <c r="AP60" s="11">
        <f>Data!AT60-Data!AT59</f>
        <v>0</v>
      </c>
      <c r="AQ60" s="11">
        <f>Data!AV60-Data!AV59</f>
        <v>0</v>
      </c>
      <c r="AR60" s="11">
        <f>Data!AW60-Data!AW59</f>
        <v>0</v>
      </c>
      <c r="AS60" s="7">
        <v>5</v>
      </c>
      <c r="AT60" s="7" t="str">
        <f t="shared" si="3"/>
        <v>2020-W20</v>
      </c>
      <c r="AU60" s="7">
        <f t="shared" si="4"/>
        <v>7</v>
      </c>
      <c r="AV60" s="12">
        <f>Data!G60</f>
        <v>22</v>
      </c>
      <c r="AW60" s="12">
        <f>Data!AU60+Data!C60</f>
        <v>0</v>
      </c>
      <c r="AX60" s="7">
        <f>Data!BA60-Data!BA53</f>
        <v>3</v>
      </c>
      <c r="AY60" s="12">
        <f>AV53+AS60-AV60-AX60</f>
        <v>10</v>
      </c>
      <c r="AZ60" s="11">
        <v>20.000000000000039</v>
      </c>
      <c r="BA60" s="112">
        <f>AS60/AZ60</f>
        <v>0.2499999999999995</v>
      </c>
    </row>
    <row r="61" spans="1:53" x14ac:dyDescent="0.3">
      <c r="A61" s="21">
        <f>Data!A61</f>
        <v>43969</v>
      </c>
      <c r="B61" s="13">
        <f t="shared" si="2"/>
        <v>43969</v>
      </c>
      <c r="C61" s="14">
        <f>Data!I61-Data!I60</f>
        <v>0</v>
      </c>
      <c r="D61" s="14">
        <f>Data!J61-Data!J60</f>
        <v>0</v>
      </c>
      <c r="E61" s="15">
        <f>Data!K61-Data!K60</f>
        <v>0</v>
      </c>
      <c r="F61" s="16">
        <f>Data!L61-Data!L60</f>
        <v>0</v>
      </c>
      <c r="G61" s="16">
        <f>Data!M61-Data!M60</f>
        <v>0</v>
      </c>
      <c r="H61" s="16">
        <f>Data!N61-Data!N60</f>
        <v>1</v>
      </c>
      <c r="I61" s="16">
        <f>Data!O61-Data!O60</f>
        <v>2</v>
      </c>
      <c r="J61" s="16">
        <f>Data!P61-Data!P60</f>
        <v>0</v>
      </c>
      <c r="K61" s="16">
        <f>Data!Q61-Data!Q60</f>
        <v>0</v>
      </c>
      <c r="L61" s="16">
        <f>Data!R61-Data!R60</f>
        <v>2</v>
      </c>
      <c r="M61" s="16">
        <f>Data!S61-Data!S60</f>
        <v>2</v>
      </c>
      <c r="N61" s="16">
        <f>Data!T61-Data!T60</f>
        <v>1</v>
      </c>
      <c r="O61" s="16">
        <f>Data!U61-Data!U60</f>
        <v>0</v>
      </c>
      <c r="P61" s="16">
        <f>Data!V61-Data!V60</f>
        <v>0</v>
      </c>
      <c r="Q61" s="16">
        <f>Data!W61-Data!W60</f>
        <v>0</v>
      </c>
      <c r="R61" s="16">
        <f>Data!X61-Data!X60</f>
        <v>0</v>
      </c>
      <c r="S61" s="16">
        <f>Data!Y61-Data!Y60</f>
        <v>0</v>
      </c>
      <c r="T61" s="16">
        <f>Data!Z61-Data!Z60</f>
        <v>1</v>
      </c>
      <c r="U61" s="16">
        <f>Data!AA61-Data!AA60</f>
        <v>0</v>
      </c>
      <c r="V61" s="16">
        <f>Data!AB61-Data!AB60</f>
        <v>0</v>
      </c>
      <c r="W61" s="16">
        <f>Data!AC61-Data!AC60</f>
        <v>0</v>
      </c>
      <c r="X61" s="16">
        <f>Data!AD61-Data!AD60</f>
        <v>0</v>
      </c>
      <c r="Y61" s="16">
        <f>Data!AE61-Data!AE60</f>
        <v>1</v>
      </c>
      <c r="Z61" s="16">
        <f>Data!AF61-Data!AF60</f>
        <v>1</v>
      </c>
      <c r="AA61" s="16">
        <f>Data!AG61-Data!AG60</f>
        <v>0</v>
      </c>
      <c r="AB61" s="16">
        <f>Data!AH61-Data!AH60</f>
        <v>0</v>
      </c>
      <c r="AC61" s="16">
        <f>Data!AI61-Data!AI60</f>
        <v>0</v>
      </c>
      <c r="AD61" s="16">
        <f>Data!AJ61-Data!AJ60</f>
        <v>0</v>
      </c>
      <c r="AE61" s="16">
        <f>Data!AK61-Data!AK60</f>
        <v>0</v>
      </c>
      <c r="AF61" s="16">
        <f>Data!AL61-Data!AL60</f>
        <v>0</v>
      </c>
      <c r="AG61" s="16">
        <f>Data!AM61-Data!AM60</f>
        <v>2</v>
      </c>
      <c r="AH61" s="16">
        <f>Data!AN61-Data!AN60</f>
        <v>0</v>
      </c>
      <c r="AI61" s="16">
        <f>Data!AO61-Data!AO60</f>
        <v>0</v>
      </c>
      <c r="AJ61" s="16">
        <f>Data!AP61-Data!AP60</f>
        <v>2</v>
      </c>
      <c r="AK61" s="16">
        <f>Data!AQ61-Data!AQ60</f>
        <v>1</v>
      </c>
      <c r="AL61" s="16">
        <f>Data!AR61-Data!AR60</f>
        <v>0</v>
      </c>
      <c r="AM61" s="16">
        <f>Data!E61</f>
        <v>2</v>
      </c>
      <c r="AN61" s="16">
        <f>Data!B61</f>
        <v>2</v>
      </c>
      <c r="AO61" s="16">
        <f>Data!AS61-Data!AS60</f>
        <v>3159</v>
      </c>
      <c r="AP61" s="16">
        <f>Data!AT61-Data!AT60</f>
        <v>0</v>
      </c>
      <c r="AQ61" s="16">
        <f>Data!AV61-Data!AV60</f>
        <v>0</v>
      </c>
      <c r="AR61" s="16">
        <f>Data!AW61-Data!AW60</f>
        <v>0</v>
      </c>
      <c r="AS61" s="17"/>
      <c r="AT61" s="17" t="str">
        <f t="shared" si="3"/>
        <v>2020-W21</v>
      </c>
      <c r="AU61" s="17">
        <f t="shared" si="4"/>
        <v>1</v>
      </c>
      <c r="AV61" s="18">
        <f>Data!G61</f>
        <v>24</v>
      </c>
      <c r="AW61" s="18">
        <f>Data!AU61+Data!C61</f>
        <v>0</v>
      </c>
      <c r="AX61" s="17"/>
      <c r="AY61" s="17"/>
      <c r="AZ61" s="16"/>
    </row>
    <row r="62" spans="1:53" x14ac:dyDescent="0.3">
      <c r="A62" s="20">
        <f>Data!A62</f>
        <v>43970</v>
      </c>
      <c r="B62" s="8">
        <f t="shared" si="2"/>
        <v>43970</v>
      </c>
      <c r="C62" s="9">
        <f>Data!I62-Data!I61</f>
        <v>0</v>
      </c>
      <c r="D62" s="9">
        <f>Data!J62-Data!J61</f>
        <v>0</v>
      </c>
      <c r="E62" s="10">
        <f>Data!K62-Data!K61</f>
        <v>0</v>
      </c>
      <c r="F62" s="11">
        <f>Data!L62-Data!L61</f>
        <v>3</v>
      </c>
      <c r="G62" s="11">
        <f>Data!M62-Data!M61</f>
        <v>0</v>
      </c>
      <c r="H62" s="11">
        <f>Data!N62-Data!N61</f>
        <v>0</v>
      </c>
      <c r="I62" s="11">
        <f>Data!O62-Data!O61</f>
        <v>1</v>
      </c>
      <c r="J62" s="11">
        <f>Data!P62-Data!P61</f>
        <v>0</v>
      </c>
      <c r="K62" s="11">
        <f>Data!Q62-Data!Q61</f>
        <v>-2</v>
      </c>
      <c r="L62" s="11">
        <f>Data!R62-Data!R61</f>
        <v>0</v>
      </c>
      <c r="M62" s="11">
        <f>Data!S62-Data!S61</f>
        <v>0</v>
      </c>
      <c r="N62" s="11">
        <f>Data!T62-Data!T61</f>
        <v>0</v>
      </c>
      <c r="O62" s="11">
        <f>Data!U62-Data!U61</f>
        <v>0</v>
      </c>
      <c r="P62" s="11">
        <f>Data!V62-Data!V61</f>
        <v>0</v>
      </c>
      <c r="Q62" s="11">
        <f>Data!W62-Data!W61</f>
        <v>0</v>
      </c>
      <c r="R62" s="11">
        <f>Data!X62-Data!X61</f>
        <v>2</v>
      </c>
      <c r="S62" s="11">
        <f>Data!Y62-Data!Y61</f>
        <v>0</v>
      </c>
      <c r="T62" s="11">
        <f>Data!Z62-Data!Z61</f>
        <v>0</v>
      </c>
      <c r="U62" s="11">
        <f>Data!AA62-Data!AA61</f>
        <v>1</v>
      </c>
      <c r="V62" s="11">
        <f>Data!AB62-Data!AB61</f>
        <v>0</v>
      </c>
      <c r="W62" s="11">
        <f>Data!AC62-Data!AC61</f>
        <v>-2</v>
      </c>
      <c r="X62" s="11">
        <f>Data!AD62-Data!AD61</f>
        <v>0</v>
      </c>
      <c r="Y62" s="11">
        <f>Data!AE62-Data!AE61</f>
        <v>0</v>
      </c>
      <c r="Z62" s="11">
        <f>Data!AF62-Data!AF61</f>
        <v>0</v>
      </c>
      <c r="AA62" s="11">
        <f>Data!AG62-Data!AG61</f>
        <v>0</v>
      </c>
      <c r="AB62" s="11">
        <f>Data!AH62-Data!AH61</f>
        <v>0</v>
      </c>
      <c r="AC62" s="11">
        <f>Data!AI62-Data!AI61</f>
        <v>0</v>
      </c>
      <c r="AD62" s="11">
        <f>Data!AJ62-Data!AJ61</f>
        <v>1</v>
      </c>
      <c r="AE62" s="11">
        <f>Data!AK62-Data!AK61</f>
        <v>0</v>
      </c>
      <c r="AF62" s="11">
        <f>Data!AL62-Data!AL61</f>
        <v>0</v>
      </c>
      <c r="AG62" s="11">
        <f>Data!AM62-Data!AM61</f>
        <v>0</v>
      </c>
      <c r="AH62" s="11">
        <f>Data!AN62-Data!AN61</f>
        <v>0</v>
      </c>
      <c r="AI62" s="11">
        <f>Data!AO62-Data!AO61</f>
        <v>0</v>
      </c>
      <c r="AJ62" s="11">
        <f>Data!AP62-Data!AP61</f>
        <v>0</v>
      </c>
      <c r="AK62" s="11">
        <f>Data!AQ62-Data!AQ61</f>
        <v>0</v>
      </c>
      <c r="AL62" s="11">
        <f>Data!AR62-Data!AR61</f>
        <v>0</v>
      </c>
      <c r="AM62" s="11">
        <f>Data!E62</f>
        <v>0</v>
      </c>
      <c r="AN62" s="11">
        <f>Data!B62</f>
        <v>4</v>
      </c>
      <c r="AO62" s="11">
        <f>Data!AS62-Data!AS61</f>
        <v>4317</v>
      </c>
      <c r="AP62" s="11">
        <f>Data!AT62-Data!AT61</f>
        <v>0</v>
      </c>
      <c r="AQ62" s="11">
        <f>Data!AV62-Data!AV61</f>
        <v>0</v>
      </c>
      <c r="AR62" s="11">
        <f>Data!AW62-Data!AW61</f>
        <v>0</v>
      </c>
      <c r="AT62" s="7" t="str">
        <f t="shared" si="3"/>
        <v>2020-W21</v>
      </c>
      <c r="AU62" s="7">
        <f t="shared" si="4"/>
        <v>2</v>
      </c>
      <c r="AV62" s="12">
        <f>Data!G62</f>
        <v>22</v>
      </c>
      <c r="AW62" s="12">
        <f>Data!AU62+Data!C62</f>
        <v>0</v>
      </c>
    </row>
    <row r="63" spans="1:53" x14ac:dyDescent="0.3">
      <c r="A63" s="20">
        <f>Data!A63</f>
        <v>43971</v>
      </c>
      <c r="B63" s="8">
        <f t="shared" si="2"/>
        <v>43971</v>
      </c>
      <c r="C63" s="9">
        <f>Data!I63-Data!I62</f>
        <v>4</v>
      </c>
      <c r="D63" s="9">
        <f>Data!J63-Data!J62</f>
        <v>0</v>
      </c>
      <c r="E63" s="10">
        <f>Data!K63-Data!K62</f>
        <v>1</v>
      </c>
      <c r="F63" s="11">
        <f>Data!L63-Data!L62</f>
        <v>4</v>
      </c>
      <c r="G63" s="11">
        <f>Data!M63-Data!M62</f>
        <v>0</v>
      </c>
      <c r="H63" s="11">
        <f>Data!N63-Data!N62</f>
        <v>0</v>
      </c>
      <c r="I63" s="11">
        <f>Data!O63-Data!O62</f>
        <v>1</v>
      </c>
      <c r="J63" s="11">
        <f>Data!P63-Data!P62</f>
        <v>0</v>
      </c>
      <c r="K63" s="11">
        <f>Data!Q63-Data!Q62</f>
        <v>0</v>
      </c>
      <c r="L63" s="11">
        <f>Data!R63-Data!R62</f>
        <v>0</v>
      </c>
      <c r="M63" s="11">
        <f>Data!S63-Data!S62</f>
        <v>1</v>
      </c>
      <c r="N63" s="11">
        <f>Data!T63-Data!T62</f>
        <v>-1</v>
      </c>
      <c r="O63" s="11">
        <f>Data!U63-Data!U62</f>
        <v>4</v>
      </c>
      <c r="P63" s="11">
        <f>Data!V63-Data!V62</f>
        <v>0</v>
      </c>
      <c r="Q63" s="11">
        <f>Data!W63-Data!W62</f>
        <v>1</v>
      </c>
      <c r="R63" s="11">
        <f>Data!X63-Data!X62</f>
        <v>1</v>
      </c>
      <c r="S63" s="11">
        <f>Data!Y63-Data!Y62</f>
        <v>0</v>
      </c>
      <c r="T63" s="11">
        <f>Data!Z63-Data!Z62</f>
        <v>0</v>
      </c>
      <c r="U63" s="11">
        <f>Data!AA63-Data!AA62</f>
        <v>2</v>
      </c>
      <c r="V63" s="11">
        <f>Data!AB63-Data!AB62</f>
        <v>0</v>
      </c>
      <c r="W63" s="11">
        <f>Data!AC63-Data!AC62</f>
        <v>0</v>
      </c>
      <c r="X63" s="11">
        <f>Data!AD63-Data!AD62</f>
        <v>0</v>
      </c>
      <c r="Y63" s="11">
        <f>Data!AE63-Data!AE62</f>
        <v>0</v>
      </c>
      <c r="Z63" s="11">
        <f>Data!AF63-Data!AF62</f>
        <v>0</v>
      </c>
      <c r="AA63" s="11">
        <f>Data!AG63-Data!AG62</f>
        <v>0</v>
      </c>
      <c r="AB63" s="11">
        <f>Data!AH63-Data!AH62</f>
        <v>0</v>
      </c>
      <c r="AC63" s="11">
        <f>Data!AI63-Data!AI62</f>
        <v>0</v>
      </c>
      <c r="AD63" s="11">
        <f>Data!AJ63-Data!AJ62</f>
        <v>3</v>
      </c>
      <c r="AE63" s="11">
        <f>Data!AK63-Data!AK62</f>
        <v>0</v>
      </c>
      <c r="AF63" s="11">
        <f>Data!AL63-Data!AL62</f>
        <v>0</v>
      </c>
      <c r="AG63" s="11">
        <f>Data!AM63-Data!AM62</f>
        <v>-1</v>
      </c>
      <c r="AH63" s="11">
        <f>Data!AN63-Data!AN62</f>
        <v>0</v>
      </c>
      <c r="AI63" s="11">
        <f>Data!AO63-Data!AO62</f>
        <v>0</v>
      </c>
      <c r="AJ63" s="11">
        <f>Data!AP63-Data!AP62</f>
        <v>0</v>
      </c>
      <c r="AK63" s="11">
        <f>Data!AQ63-Data!AQ62</f>
        <v>1</v>
      </c>
      <c r="AL63" s="11">
        <f>Data!AR63-Data!AR62</f>
        <v>-1</v>
      </c>
      <c r="AM63" s="11">
        <f>Data!E63</f>
        <v>1</v>
      </c>
      <c r="AN63" s="11">
        <f>Data!B63</f>
        <v>10</v>
      </c>
      <c r="AO63" s="11">
        <f>Data!AS63-Data!AS62</f>
        <v>3444</v>
      </c>
      <c r="AP63" s="11">
        <f>Data!AT63-Data!AT62</f>
        <v>0</v>
      </c>
      <c r="AQ63" s="11">
        <f>Data!AV63-Data!AV62</f>
        <v>0</v>
      </c>
      <c r="AR63" s="11">
        <f>Data!AW63-Data!AW62</f>
        <v>0</v>
      </c>
      <c r="AT63" s="7" t="str">
        <f t="shared" si="3"/>
        <v>2020-W21</v>
      </c>
      <c r="AU63" s="7">
        <f t="shared" si="4"/>
        <v>3</v>
      </c>
      <c r="AV63" s="12">
        <f>Data!G63</f>
        <v>22</v>
      </c>
      <c r="AW63" s="12">
        <f>Data!AU63+Data!C63</f>
        <v>0</v>
      </c>
    </row>
    <row r="64" spans="1:53" x14ac:dyDescent="0.3">
      <c r="A64" s="20">
        <f>Data!A64</f>
        <v>43972</v>
      </c>
      <c r="B64" s="8">
        <f t="shared" si="2"/>
        <v>43972</v>
      </c>
      <c r="C64" s="9">
        <f>Data!I64-Data!I63</f>
        <v>10</v>
      </c>
      <c r="D64" s="9">
        <f>Data!J64-Data!J63</f>
        <v>0</v>
      </c>
      <c r="E64" s="10">
        <f>Data!K64-Data!K63</f>
        <v>0</v>
      </c>
      <c r="F64" s="11">
        <f>Data!L64-Data!L63</f>
        <v>0</v>
      </c>
      <c r="G64" s="11">
        <f>Data!M64-Data!M63</f>
        <v>0</v>
      </c>
      <c r="H64" s="11">
        <f>Data!N64-Data!N63</f>
        <v>0</v>
      </c>
      <c r="I64" s="11">
        <f>Data!O64-Data!O63</f>
        <v>1</v>
      </c>
      <c r="J64" s="11">
        <f>Data!P64-Data!P63</f>
        <v>-1</v>
      </c>
      <c r="K64" s="11">
        <f>Data!Q64-Data!Q63</f>
        <v>0</v>
      </c>
      <c r="L64" s="11">
        <f>Data!R64-Data!R63</f>
        <v>1</v>
      </c>
      <c r="M64" s="11">
        <f>Data!S64-Data!S63</f>
        <v>3</v>
      </c>
      <c r="N64" s="11">
        <f>Data!T64-Data!T63</f>
        <v>-1</v>
      </c>
      <c r="O64" s="11">
        <f>Data!U64-Data!U63</f>
        <v>6</v>
      </c>
      <c r="P64" s="11">
        <f>Data!V64-Data!V63</f>
        <v>0</v>
      </c>
      <c r="Q64" s="11">
        <f>Data!W64-Data!W63</f>
        <v>0</v>
      </c>
      <c r="R64" s="11">
        <f>Data!X64-Data!X63</f>
        <v>0</v>
      </c>
      <c r="S64" s="11">
        <f>Data!Y64-Data!Y63</f>
        <v>0</v>
      </c>
      <c r="T64" s="11">
        <f>Data!Z64-Data!Z63</f>
        <v>0</v>
      </c>
      <c r="U64" s="11">
        <f>Data!AA64-Data!AA63</f>
        <v>1</v>
      </c>
      <c r="V64" s="11">
        <f>Data!AB64-Data!AB63</f>
        <v>-1</v>
      </c>
      <c r="W64" s="11">
        <f>Data!AC64-Data!AC63</f>
        <v>0</v>
      </c>
      <c r="X64" s="11">
        <f>Data!AD64-Data!AD63</f>
        <v>0</v>
      </c>
      <c r="Y64" s="11">
        <f>Data!AE64-Data!AE63</f>
        <v>2</v>
      </c>
      <c r="Z64" s="11">
        <f>Data!AF64-Data!AF63</f>
        <v>-1</v>
      </c>
      <c r="AA64" s="11">
        <f>Data!AG64-Data!AG63</f>
        <v>4</v>
      </c>
      <c r="AB64" s="11">
        <f>Data!AH64-Data!AH63</f>
        <v>0</v>
      </c>
      <c r="AC64" s="11">
        <f>Data!AI64-Data!AI63</f>
        <v>0</v>
      </c>
      <c r="AD64" s="11">
        <f>Data!AJ64-Data!AJ63</f>
        <v>0</v>
      </c>
      <c r="AE64" s="11">
        <f>Data!AK64-Data!AK63</f>
        <v>0</v>
      </c>
      <c r="AF64" s="11">
        <f>Data!AL64-Data!AL63</f>
        <v>0</v>
      </c>
      <c r="AG64" s="11">
        <f>Data!AM64-Data!AM63</f>
        <v>0</v>
      </c>
      <c r="AH64" s="11">
        <f>Data!AN64-Data!AN63</f>
        <v>0</v>
      </c>
      <c r="AI64" s="11">
        <f>Data!AO64-Data!AO63</f>
        <v>0</v>
      </c>
      <c r="AJ64" s="11">
        <f>Data!AP64-Data!AP63</f>
        <v>1</v>
      </c>
      <c r="AK64" s="11">
        <f>Data!AQ64-Data!AQ63</f>
        <v>1</v>
      </c>
      <c r="AL64" s="11">
        <f>Data!AR64-Data!AR63</f>
        <v>0</v>
      </c>
      <c r="AM64" s="11">
        <f>Data!E64</f>
        <v>2</v>
      </c>
      <c r="AN64" s="11">
        <f>Data!B64</f>
        <v>3</v>
      </c>
      <c r="AO64" s="11">
        <f>Data!AS64-Data!AS63</f>
        <v>4633</v>
      </c>
      <c r="AP64" s="11">
        <f>Data!AT64-Data!AT63</f>
        <v>0</v>
      </c>
      <c r="AQ64" s="11">
        <f>Data!AV64-Data!AV63</f>
        <v>0</v>
      </c>
      <c r="AR64" s="11">
        <f>Data!AW64-Data!AW63</f>
        <v>0</v>
      </c>
      <c r="AT64" s="7" t="str">
        <f t="shared" si="3"/>
        <v>2020-W21</v>
      </c>
      <c r="AU64" s="7">
        <f t="shared" si="4"/>
        <v>4</v>
      </c>
      <c r="AV64" s="12">
        <f>Data!G64</f>
        <v>21</v>
      </c>
      <c r="AW64" s="12">
        <f>Data!AU64+Data!C64</f>
        <v>0</v>
      </c>
    </row>
    <row r="65" spans="1:53" x14ac:dyDescent="0.3">
      <c r="A65" s="20">
        <f>Data!A65</f>
        <v>43973</v>
      </c>
      <c r="B65" s="8">
        <f t="shared" si="2"/>
        <v>43973</v>
      </c>
      <c r="C65" s="9">
        <f>Data!I65-Data!I64</f>
        <v>8</v>
      </c>
      <c r="D65" s="9">
        <f>Data!J65-Data!J64</f>
        <v>0</v>
      </c>
      <c r="E65" s="10">
        <f>Data!K65-Data!K64</f>
        <v>0</v>
      </c>
      <c r="F65" s="11">
        <f>Data!L65-Data!L64</f>
        <v>12</v>
      </c>
      <c r="G65" s="11">
        <f>Data!M65-Data!M64</f>
        <v>0</v>
      </c>
      <c r="H65" s="11">
        <f>Data!N65-Data!N64</f>
        <v>0</v>
      </c>
      <c r="I65" s="11">
        <f>Data!O65-Data!O64</f>
        <v>1</v>
      </c>
      <c r="J65" s="11">
        <f>Data!P65-Data!P64</f>
        <v>0</v>
      </c>
      <c r="K65" s="11">
        <f>Data!Q65-Data!Q64</f>
        <v>1</v>
      </c>
      <c r="L65" s="11">
        <f>Data!R65-Data!R64</f>
        <v>0</v>
      </c>
      <c r="M65" s="11">
        <f>Data!S65-Data!S64</f>
        <v>1</v>
      </c>
      <c r="N65" s="11">
        <f>Data!T65-Data!T64</f>
        <v>-3</v>
      </c>
      <c r="O65" s="11">
        <f>Data!U65-Data!U64</f>
        <v>4</v>
      </c>
      <c r="P65" s="11">
        <f>Data!V65-Data!V64</f>
        <v>0</v>
      </c>
      <c r="Q65" s="11">
        <f>Data!W65-Data!W64</f>
        <v>0</v>
      </c>
      <c r="R65" s="11">
        <f>Data!X65-Data!X64</f>
        <v>5</v>
      </c>
      <c r="S65" s="11">
        <f>Data!Y65-Data!Y64</f>
        <v>0</v>
      </c>
      <c r="T65" s="11">
        <f>Data!Z65-Data!Z64</f>
        <v>0</v>
      </c>
      <c r="U65" s="11">
        <f>Data!AA65-Data!AA64</f>
        <v>1</v>
      </c>
      <c r="V65" s="11">
        <f>Data!AB65-Data!AB64</f>
        <v>0</v>
      </c>
      <c r="W65" s="11">
        <f>Data!AC65-Data!AC64</f>
        <v>1</v>
      </c>
      <c r="X65" s="11">
        <f>Data!AD65-Data!AD64</f>
        <v>0</v>
      </c>
      <c r="Y65" s="11">
        <f>Data!AE65-Data!AE64</f>
        <v>1</v>
      </c>
      <c r="Z65" s="11">
        <f>Data!AF65-Data!AF64</f>
        <v>-1</v>
      </c>
      <c r="AA65" s="11">
        <f>Data!AG65-Data!AG64</f>
        <v>4</v>
      </c>
      <c r="AB65" s="11">
        <f>Data!AH65-Data!AH64</f>
        <v>0</v>
      </c>
      <c r="AC65" s="11">
        <f>Data!AI65-Data!AI64</f>
        <v>0</v>
      </c>
      <c r="AD65" s="11">
        <f>Data!AJ65-Data!AJ64</f>
        <v>7</v>
      </c>
      <c r="AE65" s="11">
        <f>Data!AK65-Data!AK64</f>
        <v>0</v>
      </c>
      <c r="AF65" s="11">
        <f>Data!AL65-Data!AL64</f>
        <v>0</v>
      </c>
      <c r="AG65" s="11">
        <f>Data!AM65-Data!AM64</f>
        <v>0</v>
      </c>
      <c r="AH65" s="11">
        <f>Data!AN65-Data!AN64</f>
        <v>0</v>
      </c>
      <c r="AI65" s="11">
        <f>Data!AO65-Data!AO64</f>
        <v>0</v>
      </c>
      <c r="AJ65" s="11">
        <f>Data!AP65-Data!AP64</f>
        <v>0</v>
      </c>
      <c r="AK65" s="11">
        <f>Data!AQ65-Data!AQ64</f>
        <v>0</v>
      </c>
      <c r="AL65" s="11">
        <f>Data!AR65-Data!AR64</f>
        <v>-2</v>
      </c>
      <c r="AM65" s="11">
        <f>Data!E65</f>
        <v>1</v>
      </c>
      <c r="AN65" s="11">
        <f>Data!B65</f>
        <v>21</v>
      </c>
      <c r="AO65" s="11">
        <f>Data!AS65-Data!AS64</f>
        <v>3880</v>
      </c>
      <c r="AP65" s="11">
        <f>Data!AT65-Data!AT64</f>
        <v>0</v>
      </c>
      <c r="AQ65" s="11">
        <f>Data!AV65-Data!AV64</f>
        <v>0</v>
      </c>
      <c r="AR65" s="11">
        <f>Data!AW65-Data!AW64</f>
        <v>0</v>
      </c>
      <c r="AT65" s="7" t="str">
        <f t="shared" si="3"/>
        <v>2020-W21</v>
      </c>
      <c r="AU65" s="7">
        <f t="shared" si="4"/>
        <v>5</v>
      </c>
      <c r="AV65" s="12">
        <f>Data!G65</f>
        <v>19</v>
      </c>
      <c r="AW65" s="12">
        <f>Data!AU65+Data!C65</f>
        <v>0</v>
      </c>
      <c r="AY65" s="12"/>
    </row>
    <row r="66" spans="1:53" x14ac:dyDescent="0.3">
      <c r="A66" s="20">
        <f>Data!A66</f>
        <v>43974</v>
      </c>
      <c r="B66" s="8">
        <f t="shared" si="2"/>
        <v>43974</v>
      </c>
      <c r="C66" s="9">
        <f>Data!I66-Data!I65</f>
        <v>0</v>
      </c>
      <c r="D66" s="9">
        <f>Data!J66-Data!J65</f>
        <v>0</v>
      </c>
      <c r="E66" s="10">
        <f>Data!K66-Data!K65</f>
        <v>0</v>
      </c>
      <c r="F66" s="11">
        <f>Data!L66-Data!L65</f>
        <v>2</v>
      </c>
      <c r="G66" s="11">
        <f>Data!M66-Data!M65</f>
        <v>0</v>
      </c>
      <c r="H66" s="11">
        <f>Data!N66-Data!N65</f>
        <v>0</v>
      </c>
      <c r="I66" s="11">
        <f>Data!O66-Data!O65</f>
        <v>0</v>
      </c>
      <c r="J66" s="11">
        <f>Data!P66-Data!P65</f>
        <v>0</v>
      </c>
      <c r="K66" s="11">
        <f>Data!Q66-Data!Q65</f>
        <v>0</v>
      </c>
      <c r="L66" s="11">
        <f>Data!R66-Data!R65</f>
        <v>1</v>
      </c>
      <c r="M66" s="11">
        <f>Data!S66-Data!S65</f>
        <v>2</v>
      </c>
      <c r="N66" s="11">
        <f>Data!T66-Data!T65</f>
        <v>1</v>
      </c>
      <c r="O66" s="11">
        <f>Data!U66-Data!U65</f>
        <v>0</v>
      </c>
      <c r="P66" s="11">
        <f>Data!V66-Data!V65</f>
        <v>0</v>
      </c>
      <c r="Q66" s="11">
        <f>Data!W66-Data!W65</f>
        <v>0</v>
      </c>
      <c r="R66" s="11">
        <f>Data!X66-Data!X65</f>
        <v>0</v>
      </c>
      <c r="S66" s="11">
        <f>Data!Y66-Data!Y65</f>
        <v>0</v>
      </c>
      <c r="T66" s="11">
        <f>Data!Z66-Data!Z65</f>
        <v>0</v>
      </c>
      <c r="U66" s="11">
        <f>Data!AA66-Data!AA65</f>
        <v>0</v>
      </c>
      <c r="V66" s="11">
        <f>Data!AB66-Data!AB65</f>
        <v>0</v>
      </c>
      <c r="W66" s="11">
        <f>Data!AC66-Data!AC65</f>
        <v>0</v>
      </c>
      <c r="X66" s="11">
        <f>Data!AD66-Data!AD65</f>
        <v>1</v>
      </c>
      <c r="Y66" s="11">
        <f>Data!AE66-Data!AE65</f>
        <v>1</v>
      </c>
      <c r="Z66" s="11">
        <f>Data!AF66-Data!AF65</f>
        <v>0</v>
      </c>
      <c r="AA66" s="11">
        <f>Data!AG66-Data!AG65</f>
        <v>0</v>
      </c>
      <c r="AB66" s="11">
        <f>Data!AH66-Data!AH65</f>
        <v>0</v>
      </c>
      <c r="AC66" s="11">
        <f>Data!AI66-Data!AI65</f>
        <v>0</v>
      </c>
      <c r="AD66" s="11">
        <f>Data!AJ66-Data!AJ65</f>
        <v>2</v>
      </c>
      <c r="AE66" s="11">
        <f>Data!AK66-Data!AK65</f>
        <v>0</v>
      </c>
      <c r="AF66" s="11">
        <f>Data!AL66-Data!AL65</f>
        <v>0</v>
      </c>
      <c r="AG66" s="11">
        <f>Data!AM66-Data!AM65</f>
        <v>0</v>
      </c>
      <c r="AH66" s="11">
        <f>Data!AN66-Data!AN65</f>
        <v>0</v>
      </c>
      <c r="AI66" s="11">
        <f>Data!AO66-Data!AO65</f>
        <v>0</v>
      </c>
      <c r="AJ66" s="11">
        <f>Data!AP66-Data!AP65</f>
        <v>0</v>
      </c>
      <c r="AK66" s="11">
        <f>Data!AQ66-Data!AQ65</f>
        <v>1</v>
      </c>
      <c r="AL66" s="11">
        <f>Data!AR66-Data!AR65</f>
        <v>1</v>
      </c>
      <c r="AM66" s="11">
        <f>Data!E66</f>
        <v>2</v>
      </c>
      <c r="AN66" s="11">
        <f>Data!B66</f>
        <v>3</v>
      </c>
      <c r="AO66" s="11">
        <f>Data!AS66-Data!AS65</f>
        <v>5040</v>
      </c>
      <c r="AP66" s="11">
        <f>Data!AT66-Data!AT65</f>
        <v>0</v>
      </c>
      <c r="AQ66" s="11">
        <f>Data!AV66-Data!AV65</f>
        <v>0</v>
      </c>
      <c r="AR66" s="11">
        <f>Data!AW66-Data!AW65</f>
        <v>0</v>
      </c>
      <c r="AT66" s="7" t="str">
        <f t="shared" si="3"/>
        <v>2020-W21</v>
      </c>
      <c r="AU66" s="7">
        <f t="shared" si="4"/>
        <v>6</v>
      </c>
      <c r="AV66" s="12">
        <f>Data!G66</f>
        <v>20</v>
      </c>
      <c r="AW66" s="12">
        <f>Data!AU66+Data!C66</f>
        <v>0</v>
      </c>
    </row>
    <row r="67" spans="1:53" x14ac:dyDescent="0.3">
      <c r="A67" s="20">
        <f>Data!A67</f>
        <v>43975</v>
      </c>
      <c r="B67" s="8">
        <f t="shared" ref="B67:B130" si="5">A67</f>
        <v>43975</v>
      </c>
      <c r="C67" s="9">
        <f>Data!I67-Data!I66</f>
        <v>0</v>
      </c>
      <c r="D67" s="9">
        <f>Data!J67-Data!J66</f>
        <v>0</v>
      </c>
      <c r="E67" s="10">
        <f>Data!K67-Data!K66</f>
        <v>0</v>
      </c>
      <c r="F67" s="11">
        <f>Data!L67-Data!L66</f>
        <v>1</v>
      </c>
      <c r="G67" s="11">
        <f>Data!M67-Data!M66</f>
        <v>0</v>
      </c>
      <c r="H67" s="11">
        <f>Data!N67-Data!N66</f>
        <v>0</v>
      </c>
      <c r="I67" s="11">
        <f>Data!O67-Data!O66</f>
        <v>1</v>
      </c>
      <c r="J67" s="11">
        <f>Data!P67-Data!P66</f>
        <v>0</v>
      </c>
      <c r="K67" s="11">
        <f>Data!Q67-Data!Q66</f>
        <v>1</v>
      </c>
      <c r="L67" s="11">
        <f>Data!R67-Data!R66</f>
        <v>0</v>
      </c>
      <c r="M67" s="11">
        <f>Data!S67-Data!S66</f>
        <v>0</v>
      </c>
      <c r="N67" s="11">
        <f>Data!T67-Data!T66</f>
        <v>-2</v>
      </c>
      <c r="O67" s="11">
        <f>Data!U67-Data!U66</f>
        <v>1</v>
      </c>
      <c r="P67" s="11">
        <f>Data!V67-Data!V66</f>
        <v>0</v>
      </c>
      <c r="Q67" s="11">
        <f>Data!W67-Data!W66</f>
        <v>0</v>
      </c>
      <c r="R67" s="11">
        <f>Data!X67-Data!X66</f>
        <v>1</v>
      </c>
      <c r="S67" s="11">
        <f>Data!Y67-Data!Y66</f>
        <v>0</v>
      </c>
      <c r="T67" s="11">
        <f>Data!Z67-Data!Z66</f>
        <v>0</v>
      </c>
      <c r="U67" s="11">
        <f>Data!AA67-Data!AA66</f>
        <v>1</v>
      </c>
      <c r="V67" s="11">
        <f>Data!AB67-Data!AB66</f>
        <v>0</v>
      </c>
      <c r="W67" s="11">
        <f>Data!AC67-Data!AC66</f>
        <v>1</v>
      </c>
      <c r="X67" s="11">
        <f>Data!AD67-Data!AD66</f>
        <v>0</v>
      </c>
      <c r="Y67" s="11">
        <f>Data!AE67-Data!AE66</f>
        <v>0</v>
      </c>
      <c r="Z67" s="11">
        <f>Data!AF67-Data!AF66</f>
        <v>-1</v>
      </c>
      <c r="AA67" s="11">
        <f>Data!AG67-Data!AG66</f>
        <v>0</v>
      </c>
      <c r="AB67" s="11">
        <f>Data!AH67-Data!AH66</f>
        <v>0</v>
      </c>
      <c r="AC67" s="11">
        <f>Data!AI67-Data!AI66</f>
        <v>0</v>
      </c>
      <c r="AD67" s="11">
        <f>Data!AJ67-Data!AJ66</f>
        <v>0</v>
      </c>
      <c r="AE67" s="11">
        <f>Data!AK67-Data!AK66</f>
        <v>0</v>
      </c>
      <c r="AF67" s="11">
        <f>Data!AL67-Data!AL66</f>
        <v>0</v>
      </c>
      <c r="AG67" s="11">
        <f>Data!AM67-Data!AM66</f>
        <v>1</v>
      </c>
      <c r="AH67" s="11">
        <f>Data!AN67-Data!AN66</f>
        <v>0</v>
      </c>
      <c r="AI67" s="11">
        <f>Data!AO67-Data!AO66</f>
        <v>0</v>
      </c>
      <c r="AJ67" s="11">
        <f>Data!AP67-Data!AP66</f>
        <v>0</v>
      </c>
      <c r="AK67" s="11">
        <f>Data!AQ67-Data!AQ66</f>
        <v>0</v>
      </c>
      <c r="AL67" s="11">
        <f>Data!AR67-Data!AR66</f>
        <v>-1</v>
      </c>
      <c r="AM67" s="11">
        <f>Data!E67</f>
        <v>0</v>
      </c>
      <c r="AN67" s="11">
        <f>Data!B67</f>
        <v>2</v>
      </c>
      <c r="AO67" s="11">
        <f>Data!AS67-Data!AS66</f>
        <v>965</v>
      </c>
      <c r="AP67" s="11">
        <f>Data!AT67-Data!AT66</f>
        <v>0</v>
      </c>
      <c r="AQ67" s="11">
        <f>Data!AV67-Data!AV66</f>
        <v>0</v>
      </c>
      <c r="AR67" s="11">
        <f>Data!AW67-Data!AW66</f>
        <v>0</v>
      </c>
      <c r="AS67" s="7">
        <v>4</v>
      </c>
      <c r="AT67" s="7" t="str">
        <f t="shared" si="3"/>
        <v>2020-W21</v>
      </c>
      <c r="AU67" s="7">
        <f t="shared" si="4"/>
        <v>7</v>
      </c>
      <c r="AV67" s="12">
        <f>Data!G67</f>
        <v>19</v>
      </c>
      <c r="AW67" s="12">
        <f>Data!AU67+Data!C67</f>
        <v>0</v>
      </c>
      <c r="AX67" s="7">
        <f>Data!BA67-Data!BA60</f>
        <v>10</v>
      </c>
      <c r="AY67" s="12">
        <f>AV60+AS67-AV67-AX67</f>
        <v>-3</v>
      </c>
      <c r="AZ67" s="11">
        <v>13.000000000000037</v>
      </c>
      <c r="BA67" s="112">
        <f>AS67/AZ67</f>
        <v>0.30769230769230682</v>
      </c>
    </row>
    <row r="68" spans="1:53" x14ac:dyDescent="0.3">
      <c r="A68" s="21">
        <f>Data!A68</f>
        <v>43976</v>
      </c>
      <c r="B68" s="13">
        <f t="shared" si="5"/>
        <v>43976</v>
      </c>
      <c r="C68" s="14">
        <f>Data!I68-Data!I67</f>
        <v>0</v>
      </c>
      <c r="D68" s="14">
        <f>Data!J68-Data!J67</f>
        <v>0</v>
      </c>
      <c r="E68" s="15">
        <f>Data!K68-Data!K67</f>
        <v>0</v>
      </c>
      <c r="F68" s="16">
        <f>Data!L68-Data!L67</f>
        <v>0</v>
      </c>
      <c r="G68" s="16">
        <f>Data!M68-Data!M67</f>
        <v>0</v>
      </c>
      <c r="H68" s="16">
        <f>Data!N68-Data!N67</f>
        <v>0</v>
      </c>
      <c r="I68" s="16">
        <f>Data!O68-Data!O67</f>
        <v>2</v>
      </c>
      <c r="J68" s="16">
        <f>Data!P68-Data!P67</f>
        <v>0</v>
      </c>
      <c r="K68" s="16">
        <f>Data!Q68-Data!Q67</f>
        <v>0</v>
      </c>
      <c r="L68" s="16">
        <f>Data!R68-Data!R67</f>
        <v>2</v>
      </c>
      <c r="M68" s="16">
        <f>Data!S68-Data!S67</f>
        <v>1</v>
      </c>
      <c r="N68" s="16">
        <f>Data!T68-Data!T67</f>
        <v>-1</v>
      </c>
      <c r="O68" s="16">
        <f>Data!U68-Data!U67</f>
        <v>0</v>
      </c>
      <c r="P68" s="16">
        <f>Data!V68-Data!V67</f>
        <v>0</v>
      </c>
      <c r="Q68" s="16">
        <f>Data!W68-Data!W67</f>
        <v>0</v>
      </c>
      <c r="R68" s="16">
        <f>Data!X68-Data!X67</f>
        <v>0</v>
      </c>
      <c r="S68" s="16">
        <f>Data!Y68-Data!Y67</f>
        <v>0</v>
      </c>
      <c r="T68" s="16">
        <f>Data!Z68-Data!Z67</f>
        <v>0</v>
      </c>
      <c r="U68" s="16">
        <f>Data!AA68-Data!AA67</f>
        <v>1</v>
      </c>
      <c r="V68" s="16">
        <f>Data!AB68-Data!AB67</f>
        <v>0</v>
      </c>
      <c r="W68" s="16">
        <f>Data!AC68-Data!AC67</f>
        <v>0</v>
      </c>
      <c r="X68" s="16">
        <f>Data!AD68-Data!AD67</f>
        <v>2</v>
      </c>
      <c r="Y68" s="16">
        <f>Data!AE68-Data!AE67</f>
        <v>0</v>
      </c>
      <c r="Z68" s="16">
        <f>Data!AF68-Data!AF67</f>
        <v>0</v>
      </c>
      <c r="AA68" s="16">
        <f>Data!AG68-Data!AG67</f>
        <v>0</v>
      </c>
      <c r="AB68" s="16">
        <f>Data!AH68-Data!AH67</f>
        <v>0</v>
      </c>
      <c r="AC68" s="16">
        <f>Data!AI68-Data!AI67</f>
        <v>0</v>
      </c>
      <c r="AD68" s="16">
        <f>Data!AJ68-Data!AJ67</f>
        <v>0</v>
      </c>
      <c r="AE68" s="16">
        <f>Data!AK68-Data!AK67</f>
        <v>0</v>
      </c>
      <c r="AF68" s="16">
        <f>Data!AL68-Data!AL67</f>
        <v>0</v>
      </c>
      <c r="AG68" s="16">
        <f>Data!AM68-Data!AM67</f>
        <v>1</v>
      </c>
      <c r="AH68" s="16">
        <f>Data!AN68-Data!AN67</f>
        <v>0</v>
      </c>
      <c r="AI68" s="16">
        <f>Data!AO68-Data!AO67</f>
        <v>0</v>
      </c>
      <c r="AJ68" s="16">
        <f>Data!AP68-Data!AP67</f>
        <v>0</v>
      </c>
      <c r="AK68" s="16">
        <f>Data!AQ68-Data!AQ67</f>
        <v>1</v>
      </c>
      <c r="AL68" s="16">
        <f>Data!AR68-Data!AR67</f>
        <v>-1</v>
      </c>
      <c r="AM68" s="16">
        <f>Data!E68</f>
        <v>1</v>
      </c>
      <c r="AN68" s="16">
        <f>Data!B68</f>
        <v>4</v>
      </c>
      <c r="AO68" s="16">
        <f>Data!AS68-Data!AS67</f>
        <v>1074</v>
      </c>
      <c r="AP68" s="16">
        <f>Data!AT68-Data!AT67</f>
        <v>0</v>
      </c>
      <c r="AQ68" s="16">
        <f>Data!AV68-Data!AV67</f>
        <v>0</v>
      </c>
      <c r="AR68" s="16">
        <f>Data!AW68-Data!AW67</f>
        <v>0</v>
      </c>
      <c r="AS68" s="17"/>
      <c r="AT68" s="17" t="str">
        <f t="shared" ref="AT68:AT131" si="6">_xlfn.CONCAT(YEAR(A68),"-W",_xlfn.ISOWEEKNUM(A68))</f>
        <v>2020-W22</v>
      </c>
      <c r="AU68" s="17">
        <f t="shared" ref="AU68:AU131" si="7">WEEKDAY(A68,2)</f>
        <v>1</v>
      </c>
      <c r="AV68" s="18">
        <f>Data!G68</f>
        <v>18</v>
      </c>
      <c r="AW68" s="18">
        <f>Data!AU68+Data!C68</f>
        <v>0</v>
      </c>
      <c r="AX68" s="17"/>
      <c r="AY68" s="17"/>
      <c r="AZ68" s="16"/>
    </row>
    <row r="69" spans="1:53" x14ac:dyDescent="0.3">
      <c r="A69" s="20">
        <f>Data!A69</f>
        <v>43977</v>
      </c>
      <c r="B69" s="8">
        <f t="shared" si="5"/>
        <v>43977</v>
      </c>
      <c r="C69" s="9">
        <f>Data!I69-Data!I68</f>
        <v>2</v>
      </c>
      <c r="D69" s="9">
        <f>Data!J69-Data!J68</f>
        <v>0</v>
      </c>
      <c r="E69" s="10">
        <f>Data!K69-Data!K68</f>
        <v>0</v>
      </c>
      <c r="F69" s="11">
        <f>Data!L69-Data!L68</f>
        <v>0</v>
      </c>
      <c r="G69" s="11">
        <f>Data!M69-Data!M68</f>
        <v>0</v>
      </c>
      <c r="H69" s="11">
        <f>Data!N69-Data!N68</f>
        <v>0</v>
      </c>
      <c r="I69" s="11">
        <f>Data!O69-Data!O68</f>
        <v>4</v>
      </c>
      <c r="J69" s="11">
        <f>Data!P69-Data!P68</f>
        <v>0</v>
      </c>
      <c r="K69" s="11">
        <f>Data!Q69-Data!Q68</f>
        <v>0</v>
      </c>
      <c r="L69" s="11">
        <f>Data!R69-Data!R68</f>
        <v>2</v>
      </c>
      <c r="M69" s="11">
        <f>Data!S69-Data!S68</f>
        <v>1</v>
      </c>
      <c r="N69" s="11">
        <f>Data!T69-Data!T68</f>
        <v>0</v>
      </c>
      <c r="O69" s="11">
        <f>Data!U69-Data!U68</f>
        <v>2</v>
      </c>
      <c r="P69" s="11">
        <f>Data!V69-Data!V68</f>
        <v>0</v>
      </c>
      <c r="Q69" s="11">
        <f>Data!W69-Data!W68</f>
        <v>0</v>
      </c>
      <c r="R69" s="11">
        <f>Data!X69-Data!X68</f>
        <v>0</v>
      </c>
      <c r="S69" s="11">
        <f>Data!Y69-Data!Y68</f>
        <v>0</v>
      </c>
      <c r="T69" s="11">
        <f>Data!Z69-Data!Z68</f>
        <v>0</v>
      </c>
      <c r="U69" s="11">
        <f>Data!AA69-Data!AA68</f>
        <v>0</v>
      </c>
      <c r="V69" s="11">
        <f>Data!AB69-Data!AB68</f>
        <v>0</v>
      </c>
      <c r="W69" s="11">
        <f>Data!AC69-Data!AC68</f>
        <v>0</v>
      </c>
      <c r="X69" s="11">
        <f>Data!AD69-Data!AD68</f>
        <v>1</v>
      </c>
      <c r="Y69" s="11">
        <f>Data!AE69-Data!AE68</f>
        <v>0</v>
      </c>
      <c r="Z69" s="11">
        <f>Data!AF69-Data!AF68</f>
        <v>1</v>
      </c>
      <c r="AA69" s="11">
        <f>Data!AG69-Data!AG68</f>
        <v>0</v>
      </c>
      <c r="AB69" s="11">
        <f>Data!AH69-Data!AH68</f>
        <v>0</v>
      </c>
      <c r="AC69" s="11">
        <f>Data!AI69-Data!AI68</f>
        <v>0</v>
      </c>
      <c r="AD69" s="11">
        <f>Data!AJ69-Data!AJ68</f>
        <v>0</v>
      </c>
      <c r="AE69" s="11">
        <f>Data!AK69-Data!AK68</f>
        <v>0</v>
      </c>
      <c r="AF69" s="11">
        <f>Data!AL69-Data!AL68</f>
        <v>0</v>
      </c>
      <c r="AG69" s="11">
        <f>Data!AM69-Data!AM68</f>
        <v>4</v>
      </c>
      <c r="AH69" s="11">
        <f>Data!AN69-Data!AN68</f>
        <v>0</v>
      </c>
      <c r="AI69" s="11">
        <f>Data!AO69-Data!AO68</f>
        <v>0</v>
      </c>
      <c r="AJ69" s="11">
        <f>Data!AP69-Data!AP68</f>
        <v>1</v>
      </c>
      <c r="AK69" s="11">
        <f>Data!AQ69-Data!AQ68</f>
        <v>1</v>
      </c>
      <c r="AL69" s="11">
        <f>Data!AR69-Data!AR68</f>
        <v>-1</v>
      </c>
      <c r="AM69" s="11">
        <f>Data!E69</f>
        <v>1</v>
      </c>
      <c r="AN69" s="11">
        <f>Data!B69</f>
        <v>10</v>
      </c>
      <c r="AO69" s="11">
        <f>Data!AS69-Data!AS68</f>
        <v>5954</v>
      </c>
      <c r="AP69" s="11">
        <f>Data!AT69-Data!AT68</f>
        <v>0</v>
      </c>
      <c r="AQ69" s="11">
        <f>Data!AV69-Data!AV68</f>
        <v>0</v>
      </c>
      <c r="AR69" s="11">
        <f>Data!AW69-Data!AW68</f>
        <v>0</v>
      </c>
      <c r="AT69" s="7" t="str">
        <f t="shared" si="6"/>
        <v>2020-W22</v>
      </c>
      <c r="AU69" s="7">
        <f t="shared" si="7"/>
        <v>2</v>
      </c>
      <c r="AV69" s="12">
        <f>Data!G69</f>
        <v>18</v>
      </c>
      <c r="AW69" s="12">
        <f>Data!AU69+Data!C69</f>
        <v>0</v>
      </c>
    </row>
    <row r="70" spans="1:53" x14ac:dyDescent="0.3">
      <c r="A70" s="20">
        <f>Data!A70</f>
        <v>43978</v>
      </c>
      <c r="B70" s="8">
        <f t="shared" si="5"/>
        <v>43978</v>
      </c>
      <c r="C70" s="9">
        <f>Data!I70-Data!I69</f>
        <v>4</v>
      </c>
      <c r="D70" s="9">
        <f>Data!J70-Data!J69</f>
        <v>0</v>
      </c>
      <c r="E70" s="10">
        <f>Data!K70-Data!K69</f>
        <v>0</v>
      </c>
      <c r="F70" s="11">
        <f>Data!L70-Data!L69</f>
        <v>10</v>
      </c>
      <c r="G70" s="11">
        <f>Data!M70-Data!M69</f>
        <v>0</v>
      </c>
      <c r="H70" s="11">
        <f>Data!N70-Data!N69</f>
        <v>0</v>
      </c>
      <c r="I70" s="11">
        <f>Data!O70-Data!O69</f>
        <v>3</v>
      </c>
      <c r="J70" s="11">
        <f>Data!P70-Data!P69</f>
        <v>0</v>
      </c>
      <c r="K70" s="11">
        <f>Data!Q70-Data!Q69</f>
        <v>0</v>
      </c>
      <c r="L70" s="11">
        <f>Data!R70-Data!R69</f>
        <v>-3</v>
      </c>
      <c r="M70" s="11">
        <f>Data!S70-Data!S69</f>
        <v>0</v>
      </c>
      <c r="N70" s="11">
        <f>Data!T70-Data!T69</f>
        <v>-1</v>
      </c>
      <c r="O70" s="11">
        <f>Data!U70-Data!U69</f>
        <v>2</v>
      </c>
      <c r="P70" s="11">
        <f>Data!V70-Data!V69</f>
        <v>0</v>
      </c>
      <c r="Q70" s="11">
        <f>Data!W70-Data!W69</f>
        <v>0</v>
      </c>
      <c r="R70" s="11">
        <f>Data!X70-Data!X69</f>
        <v>8</v>
      </c>
      <c r="S70" s="11">
        <f>Data!Y70-Data!Y69</f>
        <v>0</v>
      </c>
      <c r="T70" s="11">
        <f>Data!Z70-Data!Z69</f>
        <v>0</v>
      </c>
      <c r="U70" s="11">
        <f>Data!AA70-Data!AA69</f>
        <v>1</v>
      </c>
      <c r="V70" s="11">
        <f>Data!AB70-Data!AB69</f>
        <v>0</v>
      </c>
      <c r="W70" s="11">
        <f>Data!AC70-Data!AC69</f>
        <v>0</v>
      </c>
      <c r="X70" s="11">
        <f>Data!AD70-Data!AD69</f>
        <v>-2</v>
      </c>
      <c r="Y70" s="11">
        <f>Data!AE70-Data!AE69</f>
        <v>0</v>
      </c>
      <c r="Z70" s="11">
        <f>Data!AF70-Data!AF69</f>
        <v>-1</v>
      </c>
      <c r="AA70" s="11">
        <f>Data!AG70-Data!AG69</f>
        <v>2</v>
      </c>
      <c r="AB70" s="11">
        <f>Data!AH70-Data!AH69</f>
        <v>0</v>
      </c>
      <c r="AC70" s="11">
        <f>Data!AI70-Data!AI69</f>
        <v>0</v>
      </c>
      <c r="AD70" s="11">
        <f>Data!AJ70-Data!AJ69</f>
        <v>2</v>
      </c>
      <c r="AE70" s="11">
        <f>Data!AK70-Data!AK69</f>
        <v>0</v>
      </c>
      <c r="AF70" s="11">
        <f>Data!AL70-Data!AL69</f>
        <v>0</v>
      </c>
      <c r="AG70" s="11">
        <f>Data!AM70-Data!AM69</f>
        <v>2</v>
      </c>
      <c r="AH70" s="11">
        <f>Data!AN70-Data!AN69</f>
        <v>0</v>
      </c>
      <c r="AI70" s="11">
        <f>Data!AO70-Data!AO69</f>
        <v>0</v>
      </c>
      <c r="AJ70" s="11">
        <f>Data!AP70-Data!AP69</f>
        <v>-1</v>
      </c>
      <c r="AK70" s="11">
        <f>Data!AQ70-Data!AQ69</f>
        <v>0</v>
      </c>
      <c r="AL70" s="11">
        <f>Data!AR70-Data!AR69</f>
        <v>0</v>
      </c>
      <c r="AM70" s="11">
        <f>Data!E70</f>
        <v>0</v>
      </c>
      <c r="AN70" s="11">
        <f>Data!B70</f>
        <v>18</v>
      </c>
      <c r="AO70" s="11">
        <f>Data!AS70-Data!AS69</f>
        <v>5254</v>
      </c>
      <c r="AP70" s="11">
        <f>Data!AT70-Data!AT69</f>
        <v>0</v>
      </c>
      <c r="AQ70" s="11">
        <f>Data!AV70-Data!AV69</f>
        <v>0</v>
      </c>
      <c r="AR70" s="11">
        <f>Data!AW70-Data!AW69</f>
        <v>0</v>
      </c>
      <c r="AT70" s="7" t="str">
        <f t="shared" si="6"/>
        <v>2020-W22</v>
      </c>
      <c r="AU70" s="7">
        <f t="shared" si="7"/>
        <v>3</v>
      </c>
      <c r="AV70" s="12">
        <f>Data!G70</f>
        <v>17</v>
      </c>
      <c r="AW70" s="12">
        <f>Data!AU70+Data!C70</f>
        <v>0</v>
      </c>
    </row>
    <row r="71" spans="1:53" x14ac:dyDescent="0.3">
      <c r="A71" s="20">
        <f>Data!A71</f>
        <v>43979</v>
      </c>
      <c r="B71" s="8">
        <f t="shared" si="5"/>
        <v>43979</v>
      </c>
      <c r="C71" s="9">
        <f>Data!I71-Data!I70</f>
        <v>0</v>
      </c>
      <c r="D71" s="9">
        <f>Data!J71-Data!J70</f>
        <v>0</v>
      </c>
      <c r="E71" s="10">
        <f>Data!K71-Data!K70</f>
        <v>0</v>
      </c>
      <c r="F71" s="11">
        <f>Data!L71-Data!L70</f>
        <v>0</v>
      </c>
      <c r="G71" s="11">
        <f>Data!M71-Data!M70</f>
        <v>0</v>
      </c>
      <c r="H71" s="11">
        <f>Data!N71-Data!N70</f>
        <v>0</v>
      </c>
      <c r="I71" s="11">
        <f>Data!O71-Data!O70</f>
        <v>2</v>
      </c>
      <c r="J71" s="11">
        <f>Data!P71-Data!P70</f>
        <v>0</v>
      </c>
      <c r="K71" s="11">
        <f>Data!Q71-Data!Q70</f>
        <v>0</v>
      </c>
      <c r="L71" s="11">
        <f>Data!R71-Data!R70</f>
        <v>1</v>
      </c>
      <c r="M71" s="11">
        <f>Data!S71-Data!S70</f>
        <v>2</v>
      </c>
      <c r="N71" s="11">
        <f>Data!T71-Data!T70</f>
        <v>-1</v>
      </c>
      <c r="O71" s="11">
        <f>Data!U71-Data!U70</f>
        <v>0</v>
      </c>
      <c r="P71" s="11">
        <f>Data!V71-Data!V70</f>
        <v>0</v>
      </c>
      <c r="Q71" s="11">
        <f>Data!W71-Data!W70</f>
        <v>0</v>
      </c>
      <c r="R71" s="11">
        <f>Data!X71-Data!X70</f>
        <v>0</v>
      </c>
      <c r="S71" s="11">
        <f>Data!Y71-Data!Y70</f>
        <v>0</v>
      </c>
      <c r="T71" s="11">
        <f>Data!Z71-Data!Z70</f>
        <v>0</v>
      </c>
      <c r="U71" s="11">
        <f>Data!AA71-Data!AA70</f>
        <v>1</v>
      </c>
      <c r="V71" s="11">
        <f>Data!AB71-Data!AB70</f>
        <v>0</v>
      </c>
      <c r="W71" s="11">
        <f>Data!AC71-Data!AC70</f>
        <v>0</v>
      </c>
      <c r="X71" s="11">
        <f>Data!AD71-Data!AD70</f>
        <v>1</v>
      </c>
      <c r="Y71" s="11">
        <f>Data!AE71-Data!AE70</f>
        <v>2</v>
      </c>
      <c r="Z71" s="11">
        <f>Data!AF71-Data!AF70</f>
        <v>-1</v>
      </c>
      <c r="AA71" s="11">
        <f>Data!AG71-Data!AG70</f>
        <v>0</v>
      </c>
      <c r="AB71" s="11">
        <f>Data!AH71-Data!AH70</f>
        <v>0</v>
      </c>
      <c r="AC71" s="11">
        <f>Data!AI71-Data!AI70</f>
        <v>0</v>
      </c>
      <c r="AD71" s="11">
        <f>Data!AJ71-Data!AJ70</f>
        <v>0</v>
      </c>
      <c r="AE71" s="11">
        <f>Data!AK71-Data!AK70</f>
        <v>0</v>
      </c>
      <c r="AF71" s="11">
        <f>Data!AL71-Data!AL70</f>
        <v>0</v>
      </c>
      <c r="AG71" s="11">
        <f>Data!AM71-Data!AM70</f>
        <v>1</v>
      </c>
      <c r="AH71" s="11">
        <f>Data!AN71-Data!AN70</f>
        <v>0</v>
      </c>
      <c r="AI71" s="11">
        <f>Data!AO71-Data!AO70</f>
        <v>0</v>
      </c>
      <c r="AJ71" s="11">
        <f>Data!AP71-Data!AP70</f>
        <v>0</v>
      </c>
      <c r="AK71" s="11">
        <f>Data!AQ71-Data!AQ70</f>
        <v>0</v>
      </c>
      <c r="AL71" s="11">
        <f>Data!AR71-Data!AR70</f>
        <v>0</v>
      </c>
      <c r="AM71" s="11">
        <f>Data!E71</f>
        <v>2</v>
      </c>
      <c r="AN71" s="11">
        <f>Data!B71</f>
        <v>3</v>
      </c>
      <c r="AO71" s="11">
        <f>Data!AS71-Data!AS70</f>
        <v>4222</v>
      </c>
      <c r="AP71" s="11">
        <f>Data!AT71-Data!AT70</f>
        <v>0</v>
      </c>
      <c r="AQ71" s="11">
        <f>Data!AV71-Data!AV70</f>
        <v>0</v>
      </c>
      <c r="AR71" s="11">
        <f>Data!AW71-Data!AW70</f>
        <v>0</v>
      </c>
      <c r="AT71" s="7" t="str">
        <f t="shared" si="6"/>
        <v>2020-W22</v>
      </c>
      <c r="AU71" s="7">
        <f t="shared" si="7"/>
        <v>4</v>
      </c>
      <c r="AV71" s="12">
        <f>Data!G71</f>
        <v>16</v>
      </c>
      <c r="AW71" s="12">
        <f>Data!AU71+Data!C71</f>
        <v>0</v>
      </c>
    </row>
    <row r="72" spans="1:53" x14ac:dyDescent="0.3">
      <c r="A72" s="20">
        <f>Data!A72</f>
        <v>43980</v>
      </c>
      <c r="B72" s="8">
        <f t="shared" si="5"/>
        <v>43980</v>
      </c>
      <c r="C72" s="9">
        <f>Data!I72-Data!I71</f>
        <v>0</v>
      </c>
      <c r="D72" s="9">
        <f>Data!J72-Data!J71</f>
        <v>0</v>
      </c>
      <c r="E72" s="10">
        <f>Data!K72-Data!K71</f>
        <v>-1</v>
      </c>
      <c r="F72" s="11">
        <f>Data!L72-Data!L71</f>
        <v>0</v>
      </c>
      <c r="G72" s="11">
        <f>Data!M72-Data!M71</f>
        <v>0</v>
      </c>
      <c r="H72" s="11">
        <f>Data!N72-Data!N71</f>
        <v>0</v>
      </c>
      <c r="I72" s="11">
        <f>Data!O72-Data!O71</f>
        <v>3</v>
      </c>
      <c r="J72" s="11">
        <f>Data!P72-Data!P71</f>
        <v>0</v>
      </c>
      <c r="K72" s="11">
        <f>Data!Q72-Data!Q71</f>
        <v>1</v>
      </c>
      <c r="L72" s="11">
        <f>Data!R72-Data!R71</f>
        <v>0</v>
      </c>
      <c r="M72" s="11">
        <f>Data!S72-Data!S71</f>
        <v>0</v>
      </c>
      <c r="N72" s="11">
        <f>Data!T72-Data!T71</f>
        <v>0</v>
      </c>
      <c r="O72" s="11">
        <f>Data!U72-Data!U71</f>
        <v>0</v>
      </c>
      <c r="P72" s="11">
        <f>Data!V72-Data!V71</f>
        <v>0</v>
      </c>
      <c r="Q72" s="11">
        <f>Data!W72-Data!W71</f>
        <v>-1</v>
      </c>
      <c r="R72" s="11">
        <f>Data!X72-Data!X71</f>
        <v>0</v>
      </c>
      <c r="S72" s="11">
        <f>Data!Y72-Data!Y71</f>
        <v>0</v>
      </c>
      <c r="T72" s="11">
        <f>Data!Z72-Data!Z71</f>
        <v>0</v>
      </c>
      <c r="U72" s="11">
        <f>Data!AA72-Data!AA71</f>
        <v>1</v>
      </c>
      <c r="V72" s="11">
        <f>Data!AB72-Data!AB71</f>
        <v>0</v>
      </c>
      <c r="W72" s="11">
        <f>Data!AC72-Data!AC71</f>
        <v>0</v>
      </c>
      <c r="X72" s="11">
        <f>Data!AD72-Data!AD71</f>
        <v>0</v>
      </c>
      <c r="Y72" s="11">
        <f>Data!AE72-Data!AE71</f>
        <v>0</v>
      </c>
      <c r="Z72" s="11">
        <f>Data!AF72-Data!AF71</f>
        <v>0</v>
      </c>
      <c r="AA72" s="11">
        <f>Data!AG72-Data!AG71</f>
        <v>0</v>
      </c>
      <c r="AB72" s="11">
        <f>Data!AH72-Data!AH71</f>
        <v>0</v>
      </c>
      <c r="AC72" s="11">
        <f>Data!AI72-Data!AI71</f>
        <v>0</v>
      </c>
      <c r="AD72" s="11">
        <f>Data!AJ72-Data!AJ71</f>
        <v>0</v>
      </c>
      <c r="AE72" s="11">
        <f>Data!AK72-Data!AK71</f>
        <v>0</v>
      </c>
      <c r="AF72" s="11">
        <f>Data!AL72-Data!AL71</f>
        <v>0</v>
      </c>
      <c r="AG72" s="11">
        <f>Data!AM72-Data!AM71</f>
        <v>2</v>
      </c>
      <c r="AH72" s="11">
        <f>Data!AN72-Data!AN71</f>
        <v>0</v>
      </c>
      <c r="AI72" s="11">
        <f>Data!AO72-Data!AO71</f>
        <v>1</v>
      </c>
      <c r="AJ72" s="11">
        <f>Data!AP72-Data!AP71</f>
        <v>0</v>
      </c>
      <c r="AK72" s="11">
        <f>Data!AQ72-Data!AQ71</f>
        <v>0</v>
      </c>
      <c r="AL72" s="11">
        <f>Data!AR72-Data!AR71</f>
        <v>0</v>
      </c>
      <c r="AM72" s="11">
        <f>Data!E72</f>
        <v>0</v>
      </c>
      <c r="AN72" s="11">
        <f>Data!B72</f>
        <v>5</v>
      </c>
      <c r="AO72" s="11">
        <f>Data!AS72-Data!AS71</f>
        <v>4377</v>
      </c>
      <c r="AP72" s="11">
        <f>Data!AT72-Data!AT71</f>
        <v>0</v>
      </c>
      <c r="AQ72" s="11">
        <f>Data!AV72-Data!AV71</f>
        <v>0</v>
      </c>
      <c r="AR72" s="11">
        <f>Data!AW72-Data!AW71</f>
        <v>0</v>
      </c>
      <c r="AT72" s="7" t="str">
        <f t="shared" si="6"/>
        <v>2020-W22</v>
      </c>
      <c r="AU72" s="7">
        <f t="shared" si="7"/>
        <v>5</v>
      </c>
      <c r="AV72" s="12">
        <f>Data!G72</f>
        <v>16</v>
      </c>
      <c r="AW72" s="12">
        <f>Data!AU72+Data!C72</f>
        <v>0</v>
      </c>
    </row>
    <row r="73" spans="1:53" x14ac:dyDescent="0.3">
      <c r="A73" s="20">
        <f>Data!A73</f>
        <v>43981</v>
      </c>
      <c r="B73" s="8">
        <f t="shared" si="5"/>
        <v>43981</v>
      </c>
      <c r="C73" s="9">
        <f>Data!I73-Data!I72</f>
        <v>1</v>
      </c>
      <c r="D73" s="9">
        <f>Data!J73-Data!J72</f>
        <v>0</v>
      </c>
      <c r="E73" s="10">
        <f>Data!K73-Data!K72</f>
        <v>0</v>
      </c>
      <c r="F73" s="11">
        <f>Data!L73-Data!L72</f>
        <v>1</v>
      </c>
      <c r="G73" s="11">
        <f>Data!M73-Data!M72</f>
        <v>0</v>
      </c>
      <c r="H73" s="11">
        <f>Data!N73-Data!N72</f>
        <v>-1</v>
      </c>
      <c r="I73" s="11">
        <f>Data!O73-Data!O72</f>
        <v>2</v>
      </c>
      <c r="J73" s="11">
        <f>Data!P73-Data!P72</f>
        <v>0</v>
      </c>
      <c r="K73" s="11">
        <f>Data!Q73-Data!Q72</f>
        <v>-2</v>
      </c>
      <c r="L73" s="11">
        <f>Data!R73-Data!R72</f>
        <v>1</v>
      </c>
      <c r="M73" s="11">
        <f>Data!S73-Data!S72</f>
        <v>0</v>
      </c>
      <c r="N73" s="11">
        <f>Data!T73-Data!T72</f>
        <v>1</v>
      </c>
      <c r="O73" s="11">
        <f>Data!U73-Data!U72</f>
        <v>0</v>
      </c>
      <c r="P73" s="11">
        <f>Data!V73-Data!V72</f>
        <v>0</v>
      </c>
      <c r="Q73" s="11">
        <f>Data!W73-Data!W72</f>
        <v>0</v>
      </c>
      <c r="R73" s="11">
        <f>Data!X73-Data!X72</f>
        <v>0</v>
      </c>
      <c r="S73" s="11">
        <f>Data!Y73-Data!Y72</f>
        <v>0</v>
      </c>
      <c r="T73" s="11">
        <f>Data!Z73-Data!Z72</f>
        <v>-1</v>
      </c>
      <c r="U73" s="11">
        <f>Data!AA73-Data!AA72</f>
        <v>2</v>
      </c>
      <c r="V73" s="11">
        <f>Data!AB73-Data!AB72</f>
        <v>0</v>
      </c>
      <c r="W73" s="11">
        <f>Data!AC73-Data!AC72</f>
        <v>-1</v>
      </c>
      <c r="X73" s="11">
        <f>Data!AD73-Data!AD72</f>
        <v>1</v>
      </c>
      <c r="Y73" s="11">
        <f>Data!AE73-Data!AE72</f>
        <v>0</v>
      </c>
      <c r="Z73" s="11">
        <f>Data!AF73-Data!AF72</f>
        <v>1</v>
      </c>
      <c r="AA73" s="11">
        <f>Data!AG73-Data!AG72</f>
        <v>1</v>
      </c>
      <c r="AB73" s="11">
        <f>Data!AH73-Data!AH72</f>
        <v>0</v>
      </c>
      <c r="AC73" s="11">
        <f>Data!AI73-Data!AI72</f>
        <v>0</v>
      </c>
      <c r="AD73" s="11">
        <f>Data!AJ73-Data!AJ72</f>
        <v>1</v>
      </c>
      <c r="AE73" s="11">
        <f>Data!AK73-Data!AK72</f>
        <v>0</v>
      </c>
      <c r="AF73" s="11">
        <f>Data!AL73-Data!AL72</f>
        <v>0</v>
      </c>
      <c r="AG73" s="11">
        <f>Data!AM73-Data!AM72</f>
        <v>0</v>
      </c>
      <c r="AH73" s="11">
        <f>Data!AN73-Data!AN72</f>
        <v>0</v>
      </c>
      <c r="AI73" s="11">
        <f>Data!AO73-Data!AO72</f>
        <v>-1</v>
      </c>
      <c r="AJ73" s="11">
        <f>Data!AP73-Data!AP72</f>
        <v>0</v>
      </c>
      <c r="AK73" s="11">
        <f>Data!AQ73-Data!AQ72</f>
        <v>0</v>
      </c>
      <c r="AL73" s="11">
        <f>Data!AR73-Data!AR72</f>
        <v>0</v>
      </c>
      <c r="AM73" s="11">
        <f>Data!E73</f>
        <v>0</v>
      </c>
      <c r="AN73" s="11">
        <f>Data!B73</f>
        <v>7</v>
      </c>
      <c r="AO73" s="11">
        <f>Data!AS73-Data!AS72</f>
        <v>3472</v>
      </c>
      <c r="AP73" s="11">
        <f>Data!AT73-Data!AT72</f>
        <v>0</v>
      </c>
      <c r="AQ73" s="11">
        <f>Data!AV73-Data!AV72</f>
        <v>0</v>
      </c>
      <c r="AR73" s="11">
        <f>Data!AW73-Data!AW72</f>
        <v>0</v>
      </c>
      <c r="AT73" s="7" t="str">
        <f t="shared" si="6"/>
        <v>2020-W22</v>
      </c>
      <c r="AU73" s="7">
        <f t="shared" si="7"/>
        <v>6</v>
      </c>
      <c r="AV73" s="12">
        <f>Data!G73</f>
        <v>14</v>
      </c>
      <c r="AW73" s="12">
        <f>Data!AU73+Data!C73</f>
        <v>0</v>
      </c>
    </row>
    <row r="74" spans="1:53" x14ac:dyDescent="0.3">
      <c r="A74" s="20">
        <f>Data!A74</f>
        <v>43982</v>
      </c>
      <c r="B74" s="8">
        <f t="shared" si="5"/>
        <v>43982</v>
      </c>
      <c r="C74" s="9">
        <f>Data!I74-Data!I73</f>
        <v>0</v>
      </c>
      <c r="D74" s="9">
        <f>Data!J74-Data!J73</f>
        <v>0</v>
      </c>
      <c r="E74" s="10">
        <f>Data!K74-Data!K73</f>
        <v>0</v>
      </c>
      <c r="F74" s="11">
        <f>Data!L74-Data!L73</f>
        <v>0</v>
      </c>
      <c r="G74" s="11">
        <f>Data!M74-Data!M73</f>
        <v>0</v>
      </c>
      <c r="H74" s="11">
        <f>Data!N74-Data!N73</f>
        <v>0</v>
      </c>
      <c r="I74" s="11">
        <f>Data!O74-Data!O73</f>
        <v>1</v>
      </c>
      <c r="J74" s="11">
        <f>Data!P74-Data!P73</f>
        <v>0</v>
      </c>
      <c r="K74" s="11">
        <f>Data!Q74-Data!Q73</f>
        <v>0</v>
      </c>
      <c r="L74" s="11">
        <f>Data!R74-Data!R73</f>
        <v>0</v>
      </c>
      <c r="M74" s="11">
        <f>Data!S74-Data!S73</f>
        <v>0</v>
      </c>
      <c r="N74" s="11">
        <f>Data!T74-Data!T73</f>
        <v>-1</v>
      </c>
      <c r="O74" s="11">
        <f>Data!U74-Data!U73</f>
        <v>0</v>
      </c>
      <c r="P74" s="11">
        <f>Data!V74-Data!V73</f>
        <v>0</v>
      </c>
      <c r="Q74" s="11">
        <f>Data!W74-Data!W73</f>
        <v>0</v>
      </c>
      <c r="R74" s="11">
        <f>Data!X74-Data!X73</f>
        <v>0</v>
      </c>
      <c r="S74" s="11">
        <f>Data!Y74-Data!Y73</f>
        <v>0</v>
      </c>
      <c r="T74" s="11">
        <f>Data!Z74-Data!Z73</f>
        <v>0</v>
      </c>
      <c r="U74" s="11">
        <f>Data!AA74-Data!AA73</f>
        <v>0</v>
      </c>
      <c r="V74" s="11">
        <f>Data!AB74-Data!AB73</f>
        <v>0</v>
      </c>
      <c r="W74" s="11">
        <f>Data!AC74-Data!AC73</f>
        <v>0</v>
      </c>
      <c r="X74" s="11">
        <f>Data!AD74-Data!AD73</f>
        <v>0</v>
      </c>
      <c r="Y74" s="11">
        <f>Data!AE74-Data!AE73</f>
        <v>0</v>
      </c>
      <c r="Z74" s="11">
        <f>Data!AF74-Data!AF73</f>
        <v>-1</v>
      </c>
      <c r="AA74" s="11">
        <f>Data!AG74-Data!AG73</f>
        <v>0</v>
      </c>
      <c r="AB74" s="11">
        <f>Data!AH74-Data!AH73</f>
        <v>0</v>
      </c>
      <c r="AC74" s="11">
        <f>Data!AI74-Data!AI73</f>
        <v>0</v>
      </c>
      <c r="AD74" s="11">
        <f>Data!AJ74-Data!AJ73</f>
        <v>0</v>
      </c>
      <c r="AE74" s="11">
        <f>Data!AK74-Data!AK73</f>
        <v>0</v>
      </c>
      <c r="AF74" s="11">
        <f>Data!AL74-Data!AL73</f>
        <v>0</v>
      </c>
      <c r="AG74" s="11">
        <f>Data!AM74-Data!AM73</f>
        <v>1</v>
      </c>
      <c r="AH74" s="11">
        <f>Data!AN74-Data!AN73</f>
        <v>0</v>
      </c>
      <c r="AI74" s="11">
        <f>Data!AO74-Data!AO73</f>
        <v>0</v>
      </c>
      <c r="AJ74" s="11">
        <f>Data!AP74-Data!AP73</f>
        <v>0</v>
      </c>
      <c r="AK74" s="11">
        <f>Data!AQ74-Data!AQ73</f>
        <v>0</v>
      </c>
      <c r="AL74" s="11">
        <f>Data!AR74-Data!AR73</f>
        <v>0</v>
      </c>
      <c r="AM74" s="11">
        <f>Data!E74</f>
        <v>0</v>
      </c>
      <c r="AN74" s="11">
        <f>Data!B74</f>
        <v>2</v>
      </c>
      <c r="AO74" s="11">
        <f>Data!AS74-Data!AS73</f>
        <v>2202</v>
      </c>
      <c r="AP74" s="11">
        <f>Data!AT74-Data!AT73</f>
        <v>0</v>
      </c>
      <c r="AQ74" s="11">
        <f>Data!AV74-Data!AV73</f>
        <v>0</v>
      </c>
      <c r="AR74" s="11">
        <f>Data!AW74-Data!AW73</f>
        <v>0</v>
      </c>
      <c r="AS74" s="7">
        <v>2</v>
      </c>
      <c r="AT74" s="7" t="str">
        <f t="shared" si="6"/>
        <v>2020-W22</v>
      </c>
      <c r="AU74" s="7">
        <f t="shared" si="7"/>
        <v>7</v>
      </c>
      <c r="AV74" s="12">
        <f>Data!G74</f>
        <v>13</v>
      </c>
      <c r="AW74" s="12">
        <f>Data!AU74+Data!C74</f>
        <v>0</v>
      </c>
      <c r="AX74" s="7">
        <f>Data!BA74-Data!BA67</f>
        <v>6</v>
      </c>
      <c r="AY74" s="12">
        <f>AV67+AS74-AV74-AX74</f>
        <v>2</v>
      </c>
      <c r="AZ74" s="11">
        <v>8.0000000000000053</v>
      </c>
      <c r="BA74" s="112">
        <f>AS74/AZ74</f>
        <v>0.24999999999999983</v>
      </c>
    </row>
    <row r="75" spans="1:53" x14ac:dyDescent="0.3">
      <c r="A75" s="21">
        <f>Data!A75</f>
        <v>43983</v>
      </c>
      <c r="B75" s="13">
        <f t="shared" si="5"/>
        <v>43983</v>
      </c>
      <c r="C75" s="14">
        <f>Data!I75-Data!I74</f>
        <v>-1</v>
      </c>
      <c r="D75" s="14">
        <f>Data!J75-Data!J74</f>
        <v>0</v>
      </c>
      <c r="E75" s="15">
        <f>Data!K75-Data!K74</f>
        <v>0</v>
      </c>
      <c r="F75" s="16">
        <f>Data!L75-Data!L74</f>
        <v>1</v>
      </c>
      <c r="G75" s="16">
        <f>Data!M75-Data!M74</f>
        <v>0</v>
      </c>
      <c r="H75" s="16">
        <f>Data!N75-Data!N74</f>
        <v>0</v>
      </c>
      <c r="I75" s="16">
        <f>Data!O75-Data!O74</f>
        <v>0</v>
      </c>
      <c r="J75" s="16">
        <f>Data!P75-Data!P74</f>
        <v>0</v>
      </c>
      <c r="K75" s="16">
        <f>Data!Q75-Data!Q74</f>
        <v>0</v>
      </c>
      <c r="L75" s="16">
        <f>Data!R75-Data!R74</f>
        <v>0</v>
      </c>
      <c r="M75" s="16">
        <f>Data!S75-Data!S74</f>
        <v>4</v>
      </c>
      <c r="N75" s="16">
        <f>Data!T75-Data!T74</f>
        <v>-1</v>
      </c>
      <c r="O75" s="16">
        <f>Data!U75-Data!U74</f>
        <v>-1</v>
      </c>
      <c r="P75" s="16">
        <f>Data!V75-Data!V74</f>
        <v>0</v>
      </c>
      <c r="Q75" s="16">
        <f>Data!W75-Data!W74</f>
        <v>0</v>
      </c>
      <c r="R75" s="16">
        <f>Data!X75-Data!X74</f>
        <v>0</v>
      </c>
      <c r="S75" s="16">
        <f>Data!Y75-Data!Y74</f>
        <v>0</v>
      </c>
      <c r="T75" s="16">
        <f>Data!Z75-Data!Z74</f>
        <v>0</v>
      </c>
      <c r="U75" s="16">
        <f>Data!AA75-Data!AA74</f>
        <v>0</v>
      </c>
      <c r="V75" s="16">
        <f>Data!AB75-Data!AB74</f>
        <v>0</v>
      </c>
      <c r="W75" s="16">
        <f>Data!AC75-Data!AC74</f>
        <v>0</v>
      </c>
      <c r="X75" s="16">
        <f>Data!AD75-Data!AD74</f>
        <v>0</v>
      </c>
      <c r="Y75" s="16">
        <f>Data!AE75-Data!AE74</f>
        <v>2</v>
      </c>
      <c r="Z75" s="16">
        <f>Data!AF75-Data!AF74</f>
        <v>0</v>
      </c>
      <c r="AA75" s="16">
        <f>Data!AG75-Data!AG74</f>
        <v>0</v>
      </c>
      <c r="AB75" s="16">
        <f>Data!AH75-Data!AH74</f>
        <v>0</v>
      </c>
      <c r="AC75" s="16">
        <f>Data!AI75-Data!AI74</f>
        <v>0</v>
      </c>
      <c r="AD75" s="16">
        <f>Data!AJ75-Data!AJ74</f>
        <v>1</v>
      </c>
      <c r="AE75" s="16">
        <f>Data!AK75-Data!AK74</f>
        <v>0</v>
      </c>
      <c r="AF75" s="16">
        <f>Data!AL75-Data!AL74</f>
        <v>0</v>
      </c>
      <c r="AG75" s="16">
        <f>Data!AM75-Data!AM74</f>
        <v>0</v>
      </c>
      <c r="AH75" s="16">
        <f>Data!AN75-Data!AN74</f>
        <v>0</v>
      </c>
      <c r="AI75" s="16">
        <f>Data!AO75-Data!AO74</f>
        <v>0</v>
      </c>
      <c r="AJ75" s="16">
        <f>Data!AP75-Data!AP74</f>
        <v>0</v>
      </c>
      <c r="AK75" s="16">
        <f>Data!AQ75-Data!AQ74</f>
        <v>2</v>
      </c>
      <c r="AL75" s="16">
        <f>Data!AR75-Data!AR74</f>
        <v>-1</v>
      </c>
      <c r="AM75" s="16">
        <f>Data!E75</f>
        <v>4</v>
      </c>
      <c r="AN75" s="16">
        <f>Data!B75</f>
        <v>2</v>
      </c>
      <c r="AO75" s="16">
        <f>Data!AS75-Data!AS74</f>
        <v>1905</v>
      </c>
      <c r="AP75" s="16">
        <f>Data!AT75-Data!AT74</f>
        <v>0</v>
      </c>
      <c r="AQ75" s="16">
        <f>Data!AV75-Data!AV74</f>
        <v>0</v>
      </c>
      <c r="AR75" s="16">
        <f>Data!AW75-Data!AW74</f>
        <v>0</v>
      </c>
      <c r="AS75" s="17"/>
      <c r="AT75" s="17" t="str">
        <f t="shared" si="6"/>
        <v>2020-W23</v>
      </c>
      <c r="AU75" s="17">
        <f t="shared" si="7"/>
        <v>1</v>
      </c>
      <c r="AV75" s="18">
        <f>Data!G75</f>
        <v>12</v>
      </c>
      <c r="AW75" s="18">
        <f>Data!AU75+Data!C75</f>
        <v>0</v>
      </c>
      <c r="AX75" s="17"/>
      <c r="AY75" s="18"/>
      <c r="AZ75" s="16"/>
    </row>
    <row r="76" spans="1:53" x14ac:dyDescent="0.3">
      <c r="A76" s="20">
        <f>Data!A76</f>
        <v>43984</v>
      </c>
      <c r="B76" s="8">
        <f t="shared" si="5"/>
        <v>43984</v>
      </c>
      <c r="C76" s="9">
        <f>Data!I76-Data!I75</f>
        <v>0</v>
      </c>
      <c r="D76" s="9">
        <f>Data!J76-Data!J75</f>
        <v>0</v>
      </c>
      <c r="E76" s="10">
        <f>Data!K76-Data!K75</f>
        <v>0</v>
      </c>
      <c r="F76" s="11">
        <f>Data!L76-Data!L75</f>
        <v>1</v>
      </c>
      <c r="G76" s="11">
        <f>Data!M76-Data!M75</f>
        <v>0</v>
      </c>
      <c r="H76" s="11">
        <f>Data!N76-Data!N75</f>
        <v>0</v>
      </c>
      <c r="I76" s="11">
        <f>Data!O76-Data!O75</f>
        <v>5</v>
      </c>
      <c r="J76" s="11">
        <f>Data!P76-Data!P75</f>
        <v>0</v>
      </c>
      <c r="K76" s="11">
        <f>Data!Q76-Data!Q75</f>
        <v>0</v>
      </c>
      <c r="L76" s="11">
        <f>Data!R76-Data!R75</f>
        <v>1</v>
      </c>
      <c r="M76" s="11">
        <f>Data!S76-Data!S75</f>
        <v>0</v>
      </c>
      <c r="N76" s="11">
        <f>Data!T76-Data!T75</f>
        <v>-1</v>
      </c>
      <c r="O76" s="11">
        <f>Data!U76-Data!U75</f>
        <v>0</v>
      </c>
      <c r="P76" s="11">
        <f>Data!V76-Data!V75</f>
        <v>0</v>
      </c>
      <c r="Q76" s="11">
        <f>Data!W76-Data!W75</f>
        <v>0</v>
      </c>
      <c r="R76" s="11">
        <f>Data!X76-Data!X75</f>
        <v>1</v>
      </c>
      <c r="S76" s="11">
        <f>Data!Y76-Data!Y75</f>
        <v>0</v>
      </c>
      <c r="T76" s="11">
        <f>Data!Z76-Data!Z75</f>
        <v>0</v>
      </c>
      <c r="U76" s="11">
        <f>Data!AA76-Data!AA75</f>
        <v>4</v>
      </c>
      <c r="V76" s="11">
        <f>Data!AB76-Data!AB75</f>
        <v>0</v>
      </c>
      <c r="W76" s="11">
        <f>Data!AC76-Data!AC75</f>
        <v>0</v>
      </c>
      <c r="X76" s="11">
        <f>Data!AD76-Data!AD75</f>
        <v>0</v>
      </c>
      <c r="Y76" s="11">
        <f>Data!AE76-Data!AE75</f>
        <v>0</v>
      </c>
      <c r="Z76" s="11">
        <f>Data!AF76-Data!AF75</f>
        <v>-1</v>
      </c>
      <c r="AA76" s="11">
        <f>Data!AG76-Data!AG75</f>
        <v>0</v>
      </c>
      <c r="AB76" s="11">
        <f>Data!AH76-Data!AH75</f>
        <v>0</v>
      </c>
      <c r="AC76" s="11">
        <f>Data!AI76-Data!AI75</f>
        <v>0</v>
      </c>
      <c r="AD76" s="11">
        <f>Data!AJ76-Data!AJ75</f>
        <v>0</v>
      </c>
      <c r="AE76" s="11">
        <f>Data!AK76-Data!AK75</f>
        <v>0</v>
      </c>
      <c r="AF76" s="11">
        <f>Data!AL76-Data!AL75</f>
        <v>0</v>
      </c>
      <c r="AG76" s="11">
        <f>Data!AM76-Data!AM75</f>
        <v>1</v>
      </c>
      <c r="AH76" s="11">
        <f>Data!AN76-Data!AN75</f>
        <v>0</v>
      </c>
      <c r="AI76" s="11">
        <f>Data!AO76-Data!AO75</f>
        <v>0</v>
      </c>
      <c r="AJ76" s="11">
        <f>Data!AP76-Data!AP75</f>
        <v>1</v>
      </c>
      <c r="AK76" s="11">
        <f>Data!AQ76-Data!AQ75</f>
        <v>0</v>
      </c>
      <c r="AL76" s="11">
        <f>Data!AR76-Data!AR75</f>
        <v>0</v>
      </c>
      <c r="AM76" s="11">
        <f>Data!E76</f>
        <v>0</v>
      </c>
      <c r="AN76" s="11">
        <f>Data!B76</f>
        <v>19</v>
      </c>
      <c r="AO76" s="11">
        <f>Data!AS76-Data!AS75</f>
        <v>3167</v>
      </c>
      <c r="AP76" s="11">
        <f>Data!AT76-Data!AT75</f>
        <v>0</v>
      </c>
      <c r="AQ76" s="11">
        <f>Data!AV76-Data!AV75</f>
        <v>0</v>
      </c>
      <c r="AR76" s="11">
        <f>Data!AW76-Data!AW75</f>
        <v>0</v>
      </c>
      <c r="AT76" s="7" t="str">
        <f t="shared" si="6"/>
        <v>2020-W23</v>
      </c>
      <c r="AU76" s="7">
        <f t="shared" si="7"/>
        <v>2</v>
      </c>
      <c r="AV76" s="12">
        <f>Data!G76</f>
        <v>11</v>
      </c>
      <c r="AW76" s="12">
        <f>Data!AU76+Data!C76</f>
        <v>12</v>
      </c>
    </row>
    <row r="77" spans="1:53" x14ac:dyDescent="0.3">
      <c r="A77" s="20">
        <f>Data!A77</f>
        <v>43985</v>
      </c>
      <c r="B77" s="8">
        <f t="shared" si="5"/>
        <v>43985</v>
      </c>
      <c r="C77" s="9">
        <f>Data!I77-Data!I76</f>
        <v>0</v>
      </c>
      <c r="D77" s="9">
        <f>Data!J77-Data!J76</f>
        <v>0</v>
      </c>
      <c r="E77" s="10">
        <f>Data!K77-Data!K76</f>
        <v>0</v>
      </c>
      <c r="F77" s="11">
        <f>Data!L77-Data!L76</f>
        <v>0</v>
      </c>
      <c r="G77" s="11">
        <f>Data!M77-Data!M76</f>
        <v>0</v>
      </c>
      <c r="H77" s="11">
        <f>Data!N77-Data!N76</f>
        <v>0</v>
      </c>
      <c r="I77" s="11">
        <f>Data!O77-Data!O76</f>
        <v>0</v>
      </c>
      <c r="J77" s="11">
        <f>Data!P77-Data!P76</f>
        <v>0</v>
      </c>
      <c r="K77" s="11">
        <f>Data!Q77-Data!Q76</f>
        <v>0</v>
      </c>
      <c r="L77" s="11">
        <f>Data!R77-Data!R76</f>
        <v>0</v>
      </c>
      <c r="M77" s="11">
        <f>Data!S77-Data!S76</f>
        <v>0</v>
      </c>
      <c r="N77" s="11">
        <f>Data!T77-Data!T76</f>
        <v>0</v>
      </c>
      <c r="O77" s="11">
        <f>Data!U77-Data!U76</f>
        <v>0</v>
      </c>
      <c r="P77" s="11">
        <f>Data!V77-Data!V76</f>
        <v>0</v>
      </c>
      <c r="Q77" s="11">
        <f>Data!W77-Data!W76</f>
        <v>0</v>
      </c>
      <c r="R77" s="11">
        <f>Data!X77-Data!X76</f>
        <v>0</v>
      </c>
      <c r="S77" s="11">
        <f>Data!Y77-Data!Y76</f>
        <v>0</v>
      </c>
      <c r="T77" s="11">
        <f>Data!Z77-Data!Z76</f>
        <v>0</v>
      </c>
      <c r="U77" s="11">
        <f>Data!AA77-Data!AA76</f>
        <v>0</v>
      </c>
      <c r="V77" s="11">
        <f>Data!AB77-Data!AB76</f>
        <v>0</v>
      </c>
      <c r="W77" s="11">
        <f>Data!AC77-Data!AC76</f>
        <v>0</v>
      </c>
      <c r="X77" s="11">
        <f>Data!AD77-Data!AD76</f>
        <v>0</v>
      </c>
      <c r="Y77" s="11">
        <f>Data!AE77-Data!AE76</f>
        <v>0</v>
      </c>
      <c r="Z77" s="11">
        <f>Data!AF77-Data!AF76</f>
        <v>0</v>
      </c>
      <c r="AA77" s="11">
        <f>Data!AG77-Data!AG76</f>
        <v>0</v>
      </c>
      <c r="AB77" s="11">
        <f>Data!AH77-Data!AH76</f>
        <v>0</v>
      </c>
      <c r="AC77" s="11">
        <f>Data!AI77-Data!AI76</f>
        <v>0</v>
      </c>
      <c r="AD77" s="11">
        <f>Data!AJ77-Data!AJ76</f>
        <v>0</v>
      </c>
      <c r="AE77" s="11">
        <f>Data!AK77-Data!AK76</f>
        <v>0</v>
      </c>
      <c r="AF77" s="11">
        <f>Data!AL77-Data!AL76</f>
        <v>0</v>
      </c>
      <c r="AG77" s="11">
        <f>Data!AM77-Data!AM76</f>
        <v>0</v>
      </c>
      <c r="AH77" s="11">
        <f>Data!AN77-Data!AN76</f>
        <v>0</v>
      </c>
      <c r="AI77" s="11">
        <f>Data!AO77-Data!AO76</f>
        <v>0</v>
      </c>
      <c r="AJ77" s="11">
        <f>Data!AP77-Data!AP76</f>
        <v>0</v>
      </c>
      <c r="AK77" s="11">
        <f>Data!AQ77-Data!AQ76</f>
        <v>0</v>
      </c>
      <c r="AL77" s="11">
        <f>Data!AR77-Data!AR76</f>
        <v>0</v>
      </c>
      <c r="AM77" s="11">
        <f>Data!E77</f>
        <v>0</v>
      </c>
      <c r="AN77" s="11">
        <f>Data!B77</f>
        <v>0</v>
      </c>
      <c r="AO77" s="11">
        <f>Data!AS77-Data!AS76</f>
        <v>0</v>
      </c>
      <c r="AP77" s="11">
        <f>Data!AT77-Data!AT76</f>
        <v>0</v>
      </c>
      <c r="AQ77" s="11">
        <f>Data!AV77-Data!AV76</f>
        <v>0</v>
      </c>
      <c r="AR77" s="11">
        <f>Data!AW77-Data!AW76</f>
        <v>0</v>
      </c>
      <c r="AT77" s="7" t="str">
        <f t="shared" si="6"/>
        <v>2020-W23</v>
      </c>
      <c r="AU77" s="7">
        <f t="shared" si="7"/>
        <v>3</v>
      </c>
      <c r="AV77" s="12">
        <f>Data!G77</f>
        <v>11</v>
      </c>
      <c r="AW77" s="12">
        <f>Data!AU77+Data!C77</f>
        <v>0</v>
      </c>
    </row>
    <row r="78" spans="1:53" x14ac:dyDescent="0.3">
      <c r="A78" s="20">
        <f>Data!A78</f>
        <v>43986</v>
      </c>
      <c r="B78" s="8">
        <f t="shared" si="5"/>
        <v>43986</v>
      </c>
      <c r="C78" s="9">
        <f>Data!I78-Data!I77</f>
        <v>0</v>
      </c>
      <c r="D78" s="9">
        <f>Data!J78-Data!J77</f>
        <v>0</v>
      </c>
      <c r="E78" s="10">
        <f>Data!K78-Data!K77</f>
        <v>0</v>
      </c>
      <c r="F78" s="11">
        <f>Data!L78-Data!L77</f>
        <v>13</v>
      </c>
      <c r="G78" s="11">
        <f>Data!M78-Data!M77</f>
        <v>0</v>
      </c>
      <c r="H78" s="11">
        <f>Data!N78-Data!N77</f>
        <v>0</v>
      </c>
      <c r="I78" s="11">
        <f>Data!O78-Data!O77</f>
        <v>10</v>
      </c>
      <c r="J78" s="11">
        <f>Data!P78-Data!P77</f>
        <v>0</v>
      </c>
      <c r="K78" s="11">
        <f>Data!Q78-Data!Q77</f>
        <v>-1</v>
      </c>
      <c r="L78" s="11">
        <f>Data!R78-Data!R77</f>
        <v>5</v>
      </c>
      <c r="M78" s="11">
        <f>Data!S78-Data!S77</f>
        <v>1</v>
      </c>
      <c r="N78" s="11">
        <f>Data!T78-Data!T77</f>
        <v>-1</v>
      </c>
      <c r="O78" s="11">
        <f>Data!U78-Data!U77</f>
        <v>0</v>
      </c>
      <c r="P78" s="11">
        <f>Data!V78-Data!V77</f>
        <v>0</v>
      </c>
      <c r="Q78" s="11">
        <f>Data!W78-Data!W77</f>
        <v>0</v>
      </c>
      <c r="R78" s="11">
        <f>Data!X78-Data!X77</f>
        <v>8</v>
      </c>
      <c r="S78" s="11">
        <f>Data!Y78-Data!Y77</f>
        <v>0</v>
      </c>
      <c r="T78" s="11">
        <f>Data!Z78-Data!Z77</f>
        <v>0</v>
      </c>
      <c r="U78" s="11">
        <f>Data!AA78-Data!AA77</f>
        <v>6</v>
      </c>
      <c r="V78" s="11">
        <f>Data!AB78-Data!AB77</f>
        <v>0</v>
      </c>
      <c r="W78" s="11">
        <f>Data!AC78-Data!AC77</f>
        <v>0</v>
      </c>
      <c r="X78" s="11">
        <f>Data!AD78-Data!AD77</f>
        <v>1</v>
      </c>
      <c r="Y78" s="11">
        <f>Data!AE78-Data!AE77</f>
        <v>1</v>
      </c>
      <c r="Z78" s="11">
        <f>Data!AF78-Data!AF77</f>
        <v>-1</v>
      </c>
      <c r="AA78" s="11">
        <f>Data!AG78-Data!AG77</f>
        <v>0</v>
      </c>
      <c r="AB78" s="11">
        <f>Data!AH78-Data!AH77</f>
        <v>0</v>
      </c>
      <c r="AC78" s="11">
        <f>Data!AI78-Data!AI77</f>
        <v>0</v>
      </c>
      <c r="AD78" s="11">
        <f>Data!AJ78-Data!AJ77</f>
        <v>5</v>
      </c>
      <c r="AE78" s="11">
        <f>Data!AK78-Data!AK77</f>
        <v>0</v>
      </c>
      <c r="AF78" s="11">
        <f>Data!AL78-Data!AL77</f>
        <v>0</v>
      </c>
      <c r="AG78" s="11">
        <f>Data!AM78-Data!AM77</f>
        <v>4</v>
      </c>
      <c r="AH78" s="11">
        <f>Data!AN78-Data!AN77</f>
        <v>0</v>
      </c>
      <c r="AI78" s="11">
        <f>Data!AO78-Data!AO77</f>
        <v>-1</v>
      </c>
      <c r="AJ78" s="11">
        <f>Data!AP78-Data!AP77</f>
        <v>4</v>
      </c>
      <c r="AK78" s="11">
        <f>Data!AQ78-Data!AQ77</f>
        <v>0</v>
      </c>
      <c r="AL78" s="11">
        <f>Data!AR78-Data!AR77</f>
        <v>0</v>
      </c>
      <c r="AM78" s="11">
        <f>Data!E78</f>
        <v>1</v>
      </c>
      <c r="AN78" s="11">
        <f>Data!B78</f>
        <v>15</v>
      </c>
      <c r="AO78" s="11">
        <f>Data!AS78-Data!AS77</f>
        <v>8339</v>
      </c>
      <c r="AP78" s="11">
        <f>Data!AT78-Data!AT77</f>
        <v>0</v>
      </c>
      <c r="AQ78" s="11">
        <f>Data!AV78-Data!AV77</f>
        <v>0</v>
      </c>
      <c r="AR78" s="11">
        <f>Data!AW78-Data!AW77</f>
        <v>0</v>
      </c>
      <c r="AT78" s="7" t="str">
        <f t="shared" si="6"/>
        <v>2020-W23</v>
      </c>
      <c r="AU78" s="7">
        <f t="shared" si="7"/>
        <v>4</v>
      </c>
      <c r="AV78" s="12">
        <f>Data!G78</f>
        <v>9</v>
      </c>
      <c r="AW78" s="12">
        <f>Data!AU78+Data!C78</f>
        <v>0</v>
      </c>
    </row>
    <row r="79" spans="1:53" x14ac:dyDescent="0.3">
      <c r="A79" s="20">
        <f>Data!A79</f>
        <v>43987</v>
      </c>
      <c r="B79" s="8">
        <f t="shared" si="5"/>
        <v>43987</v>
      </c>
      <c r="C79" s="9">
        <f>Data!I79-Data!I78</f>
        <v>0</v>
      </c>
      <c r="D79" s="9">
        <f>Data!J79-Data!J78</f>
        <v>0</v>
      </c>
      <c r="E79" s="10">
        <f>Data!K79-Data!K78</f>
        <v>0</v>
      </c>
      <c r="F79" s="11">
        <f>Data!L79-Data!L78</f>
        <v>0</v>
      </c>
      <c r="G79" s="11">
        <f>Data!M79-Data!M78</f>
        <v>0</v>
      </c>
      <c r="H79" s="11">
        <f>Data!N79-Data!N78</f>
        <v>0</v>
      </c>
      <c r="I79" s="11">
        <f>Data!O79-Data!O78</f>
        <v>0</v>
      </c>
      <c r="J79" s="11">
        <f>Data!P79-Data!P78</f>
        <v>0</v>
      </c>
      <c r="K79" s="11">
        <f>Data!Q79-Data!Q78</f>
        <v>0</v>
      </c>
      <c r="L79" s="11">
        <f>Data!R79-Data!R78</f>
        <v>0</v>
      </c>
      <c r="M79" s="11">
        <f>Data!S79-Data!S78</f>
        <v>0</v>
      </c>
      <c r="N79" s="11">
        <f>Data!T79-Data!T78</f>
        <v>0</v>
      </c>
      <c r="O79" s="11">
        <f>Data!U79-Data!U78</f>
        <v>0</v>
      </c>
      <c r="P79" s="11">
        <f>Data!V79-Data!V78</f>
        <v>0</v>
      </c>
      <c r="Q79" s="11">
        <f>Data!W79-Data!W78</f>
        <v>0</v>
      </c>
      <c r="R79" s="11">
        <f>Data!X79-Data!X78</f>
        <v>0</v>
      </c>
      <c r="S79" s="11">
        <f>Data!Y79-Data!Y78</f>
        <v>0</v>
      </c>
      <c r="T79" s="11">
        <f>Data!Z79-Data!Z78</f>
        <v>0</v>
      </c>
      <c r="U79" s="11">
        <f>Data!AA79-Data!AA78</f>
        <v>0</v>
      </c>
      <c r="V79" s="11">
        <f>Data!AB79-Data!AB78</f>
        <v>0</v>
      </c>
      <c r="W79" s="11">
        <f>Data!AC79-Data!AC78</f>
        <v>0</v>
      </c>
      <c r="X79" s="11">
        <f>Data!AD79-Data!AD78</f>
        <v>0</v>
      </c>
      <c r="Y79" s="11">
        <f>Data!AE79-Data!AE78</f>
        <v>0</v>
      </c>
      <c r="Z79" s="11">
        <f>Data!AF79-Data!AF78</f>
        <v>0</v>
      </c>
      <c r="AA79" s="11">
        <f>Data!AG79-Data!AG78</f>
        <v>0</v>
      </c>
      <c r="AB79" s="11">
        <f>Data!AH79-Data!AH78</f>
        <v>0</v>
      </c>
      <c r="AC79" s="11">
        <f>Data!AI79-Data!AI78</f>
        <v>0</v>
      </c>
      <c r="AD79" s="11">
        <f>Data!AJ79-Data!AJ78</f>
        <v>0</v>
      </c>
      <c r="AE79" s="11">
        <f>Data!AK79-Data!AK78</f>
        <v>0</v>
      </c>
      <c r="AF79" s="11">
        <f>Data!AL79-Data!AL78</f>
        <v>0</v>
      </c>
      <c r="AG79" s="11">
        <f>Data!AM79-Data!AM78</f>
        <v>0</v>
      </c>
      <c r="AH79" s="11">
        <f>Data!AN79-Data!AN78</f>
        <v>0</v>
      </c>
      <c r="AI79" s="11">
        <f>Data!AO79-Data!AO78</f>
        <v>0</v>
      </c>
      <c r="AJ79" s="11">
        <f>Data!AP79-Data!AP78</f>
        <v>0</v>
      </c>
      <c r="AK79" s="11">
        <f>Data!AQ79-Data!AQ78</f>
        <v>0</v>
      </c>
      <c r="AL79" s="11">
        <f>Data!AR79-Data!AR78</f>
        <v>0</v>
      </c>
      <c r="AM79" s="11">
        <f>Data!E79</f>
        <v>0</v>
      </c>
      <c r="AN79" s="11">
        <f>Data!B79</f>
        <v>0</v>
      </c>
      <c r="AO79" s="11">
        <f>Data!AS79-Data!AS78</f>
        <v>0</v>
      </c>
      <c r="AP79" s="11">
        <f>Data!AT79-Data!AT78</f>
        <v>0</v>
      </c>
      <c r="AQ79" s="11">
        <f>Data!AV79-Data!AV78</f>
        <v>0</v>
      </c>
      <c r="AR79" s="11">
        <f>Data!AW79-Data!AW78</f>
        <v>0</v>
      </c>
      <c r="AT79" s="7" t="str">
        <f t="shared" si="6"/>
        <v>2020-W23</v>
      </c>
      <c r="AU79" s="7">
        <f t="shared" si="7"/>
        <v>5</v>
      </c>
      <c r="AV79" s="12">
        <f>Data!G79</f>
        <v>9</v>
      </c>
      <c r="AW79" s="12">
        <f>Data!AU79+Data!C79</f>
        <v>0</v>
      </c>
    </row>
    <row r="80" spans="1:53" x14ac:dyDescent="0.3">
      <c r="A80" s="20">
        <f>Data!A80</f>
        <v>43988</v>
      </c>
      <c r="B80" s="8">
        <f t="shared" si="5"/>
        <v>43988</v>
      </c>
      <c r="C80" s="9">
        <f>Data!I80-Data!I79</f>
        <v>0</v>
      </c>
      <c r="D80" s="9">
        <f>Data!J80-Data!J79</f>
        <v>0</v>
      </c>
      <c r="E80" s="10">
        <f>Data!K80-Data!K79</f>
        <v>0</v>
      </c>
      <c r="F80" s="11">
        <f>Data!L80-Data!L79</f>
        <v>0</v>
      </c>
      <c r="G80" s="11">
        <f>Data!M80-Data!M79</f>
        <v>0</v>
      </c>
      <c r="H80" s="11">
        <f>Data!N80-Data!N79</f>
        <v>0</v>
      </c>
      <c r="I80" s="11">
        <f>Data!O80-Data!O79</f>
        <v>0</v>
      </c>
      <c r="J80" s="11">
        <f>Data!P80-Data!P79</f>
        <v>0</v>
      </c>
      <c r="K80" s="11">
        <f>Data!Q80-Data!Q79</f>
        <v>0</v>
      </c>
      <c r="L80" s="11">
        <f>Data!R80-Data!R79</f>
        <v>0</v>
      </c>
      <c r="M80" s="11">
        <f>Data!S80-Data!S79</f>
        <v>0</v>
      </c>
      <c r="N80" s="11">
        <f>Data!T80-Data!T79</f>
        <v>0</v>
      </c>
      <c r="O80" s="11">
        <f>Data!U80-Data!U79</f>
        <v>0</v>
      </c>
      <c r="P80" s="11">
        <f>Data!V80-Data!V79</f>
        <v>0</v>
      </c>
      <c r="Q80" s="11">
        <f>Data!W80-Data!W79</f>
        <v>0</v>
      </c>
      <c r="R80" s="11">
        <f>Data!X80-Data!X79</f>
        <v>0</v>
      </c>
      <c r="S80" s="11">
        <f>Data!Y80-Data!Y79</f>
        <v>0</v>
      </c>
      <c r="T80" s="11">
        <f>Data!Z80-Data!Z79</f>
        <v>0</v>
      </c>
      <c r="U80" s="11">
        <f>Data!AA80-Data!AA79</f>
        <v>0</v>
      </c>
      <c r="V80" s="11">
        <f>Data!AB80-Data!AB79</f>
        <v>0</v>
      </c>
      <c r="W80" s="11">
        <f>Data!AC80-Data!AC79</f>
        <v>0</v>
      </c>
      <c r="X80" s="11">
        <f>Data!AD80-Data!AD79</f>
        <v>0</v>
      </c>
      <c r="Y80" s="11">
        <f>Data!AE80-Data!AE79</f>
        <v>0</v>
      </c>
      <c r="Z80" s="11">
        <f>Data!AF80-Data!AF79</f>
        <v>0</v>
      </c>
      <c r="AA80" s="11">
        <f>Data!AG80-Data!AG79</f>
        <v>0</v>
      </c>
      <c r="AB80" s="11">
        <f>Data!AH80-Data!AH79</f>
        <v>0</v>
      </c>
      <c r="AC80" s="11">
        <f>Data!AI80-Data!AI79</f>
        <v>0</v>
      </c>
      <c r="AD80" s="11">
        <f>Data!AJ80-Data!AJ79</f>
        <v>0</v>
      </c>
      <c r="AE80" s="11">
        <f>Data!AK80-Data!AK79</f>
        <v>0</v>
      </c>
      <c r="AF80" s="11">
        <f>Data!AL80-Data!AL79</f>
        <v>0</v>
      </c>
      <c r="AG80" s="11">
        <f>Data!AM80-Data!AM79</f>
        <v>0</v>
      </c>
      <c r="AH80" s="11">
        <f>Data!AN80-Data!AN79</f>
        <v>0</v>
      </c>
      <c r="AI80" s="11">
        <f>Data!AO80-Data!AO79</f>
        <v>0</v>
      </c>
      <c r="AJ80" s="11">
        <f>Data!AP80-Data!AP79</f>
        <v>0</v>
      </c>
      <c r="AK80" s="11">
        <f>Data!AQ80-Data!AQ79</f>
        <v>0</v>
      </c>
      <c r="AL80" s="11">
        <f>Data!AR80-Data!AR79</f>
        <v>0</v>
      </c>
      <c r="AM80" s="11">
        <f>Data!E80</f>
        <v>0</v>
      </c>
      <c r="AN80" s="11">
        <f>Data!B80</f>
        <v>0</v>
      </c>
      <c r="AO80" s="11">
        <f>Data!AS80-Data!AS79</f>
        <v>0</v>
      </c>
      <c r="AP80" s="11">
        <f>Data!AT80-Data!AT79</f>
        <v>0</v>
      </c>
      <c r="AQ80" s="11">
        <f>Data!AV80-Data!AV79</f>
        <v>0</v>
      </c>
      <c r="AR80" s="11">
        <f>Data!AW80-Data!AW79</f>
        <v>0</v>
      </c>
      <c r="AT80" s="7" t="str">
        <f t="shared" si="6"/>
        <v>2020-W23</v>
      </c>
      <c r="AU80" s="7">
        <f t="shared" si="7"/>
        <v>6</v>
      </c>
      <c r="AV80" s="12">
        <f>Data!G80</f>
        <v>9</v>
      </c>
      <c r="AW80" s="12">
        <f>Data!AU80+Data!C80</f>
        <v>0</v>
      </c>
    </row>
    <row r="81" spans="1:53" x14ac:dyDescent="0.3">
      <c r="A81" s="20">
        <f>Data!A81</f>
        <v>43989</v>
      </c>
      <c r="B81" s="8">
        <f t="shared" si="5"/>
        <v>43989</v>
      </c>
      <c r="C81" s="9">
        <f>Data!I81-Data!I80</f>
        <v>0</v>
      </c>
      <c r="D81" s="9">
        <f>Data!J81-Data!J80</f>
        <v>0</v>
      </c>
      <c r="E81" s="10">
        <f>Data!K81-Data!K80</f>
        <v>0</v>
      </c>
      <c r="F81" s="11">
        <f>Data!L81-Data!L80</f>
        <v>0</v>
      </c>
      <c r="G81" s="11">
        <f>Data!M81-Data!M80</f>
        <v>0</v>
      </c>
      <c r="H81" s="11">
        <f>Data!N81-Data!N80</f>
        <v>0</v>
      </c>
      <c r="I81" s="11">
        <f>Data!O81-Data!O80</f>
        <v>0</v>
      </c>
      <c r="J81" s="11">
        <f>Data!P81-Data!P80</f>
        <v>0</v>
      </c>
      <c r="K81" s="11">
        <f>Data!Q81-Data!Q80</f>
        <v>0</v>
      </c>
      <c r="L81" s="11">
        <f>Data!R81-Data!R80</f>
        <v>0</v>
      </c>
      <c r="M81" s="11">
        <f>Data!S81-Data!S80</f>
        <v>0</v>
      </c>
      <c r="N81" s="11">
        <f>Data!T81-Data!T80</f>
        <v>0</v>
      </c>
      <c r="O81" s="11">
        <f>Data!U81-Data!U80</f>
        <v>0</v>
      </c>
      <c r="P81" s="11">
        <f>Data!V81-Data!V80</f>
        <v>0</v>
      </c>
      <c r="Q81" s="11">
        <f>Data!W81-Data!W80</f>
        <v>0</v>
      </c>
      <c r="R81" s="11">
        <f>Data!X81-Data!X80</f>
        <v>0</v>
      </c>
      <c r="S81" s="11">
        <f>Data!Y81-Data!Y80</f>
        <v>0</v>
      </c>
      <c r="T81" s="11">
        <f>Data!Z81-Data!Z80</f>
        <v>0</v>
      </c>
      <c r="U81" s="11">
        <f>Data!AA81-Data!AA80</f>
        <v>0</v>
      </c>
      <c r="V81" s="11">
        <f>Data!AB81-Data!AB80</f>
        <v>0</v>
      </c>
      <c r="W81" s="11">
        <f>Data!AC81-Data!AC80</f>
        <v>0</v>
      </c>
      <c r="X81" s="11">
        <f>Data!AD81-Data!AD80</f>
        <v>0</v>
      </c>
      <c r="Y81" s="11">
        <f>Data!AE81-Data!AE80</f>
        <v>0</v>
      </c>
      <c r="Z81" s="11">
        <f>Data!AF81-Data!AF80</f>
        <v>0</v>
      </c>
      <c r="AA81" s="11">
        <f>Data!AG81-Data!AG80</f>
        <v>0</v>
      </c>
      <c r="AB81" s="11">
        <f>Data!AH81-Data!AH80</f>
        <v>0</v>
      </c>
      <c r="AC81" s="11">
        <f>Data!AI81-Data!AI80</f>
        <v>0</v>
      </c>
      <c r="AD81" s="11">
        <f>Data!AJ81-Data!AJ80</f>
        <v>0</v>
      </c>
      <c r="AE81" s="11">
        <f>Data!AK81-Data!AK80</f>
        <v>0</v>
      </c>
      <c r="AF81" s="11">
        <f>Data!AL81-Data!AL80</f>
        <v>0</v>
      </c>
      <c r="AG81" s="11">
        <f>Data!AM81-Data!AM80</f>
        <v>0</v>
      </c>
      <c r="AH81" s="11">
        <f>Data!AN81-Data!AN80</f>
        <v>0</v>
      </c>
      <c r="AI81" s="11">
        <f>Data!AO81-Data!AO80</f>
        <v>0</v>
      </c>
      <c r="AJ81" s="11">
        <f>Data!AP81-Data!AP80</f>
        <v>0</v>
      </c>
      <c r="AK81" s="11">
        <f>Data!AQ81-Data!AQ80</f>
        <v>0</v>
      </c>
      <c r="AL81" s="11">
        <f>Data!AR81-Data!AR80</f>
        <v>0</v>
      </c>
      <c r="AM81" s="11">
        <f>Data!E81</f>
        <v>0</v>
      </c>
      <c r="AN81" s="11">
        <f>Data!B81</f>
        <v>0</v>
      </c>
      <c r="AO81" s="11">
        <f>Data!AS81-Data!AS80</f>
        <v>0</v>
      </c>
      <c r="AP81" s="11">
        <f>Data!AT81-Data!AT80</f>
        <v>0</v>
      </c>
      <c r="AQ81" s="11">
        <f>Data!AV81-Data!AV80</f>
        <v>0</v>
      </c>
      <c r="AR81" s="11">
        <f>Data!AW81-Data!AW80</f>
        <v>0</v>
      </c>
      <c r="AS81" s="7">
        <v>3</v>
      </c>
      <c r="AT81" s="7" t="str">
        <f t="shared" si="6"/>
        <v>2020-W23</v>
      </c>
      <c r="AU81" s="7">
        <f t="shared" si="7"/>
        <v>7</v>
      </c>
      <c r="AV81" s="12">
        <f>Data!G81</f>
        <v>9</v>
      </c>
      <c r="AW81" s="12">
        <f>Data!AU81+Data!C81</f>
        <v>0</v>
      </c>
      <c r="AX81" s="7">
        <f>Data!BA81-Data!BA74</f>
        <v>9</v>
      </c>
      <c r="AY81" s="12">
        <f>AV74+AS81-AV81-AX81</f>
        <v>-2</v>
      </c>
      <c r="AZ81" s="11">
        <v>31.000000000000028</v>
      </c>
      <c r="BA81" s="112">
        <f>AS81/AZ81</f>
        <v>9.6774193548387011E-2</v>
      </c>
    </row>
    <row r="82" spans="1:53" x14ac:dyDescent="0.3">
      <c r="A82" s="21">
        <f>Data!A82</f>
        <v>43990</v>
      </c>
      <c r="B82" s="13">
        <f t="shared" si="5"/>
        <v>43990</v>
      </c>
      <c r="C82" s="14">
        <f>Data!I82-Data!I81</f>
        <v>8</v>
      </c>
      <c r="D82" s="14">
        <f>Data!J82-Data!J81</f>
        <v>0</v>
      </c>
      <c r="E82" s="15">
        <f>Data!K82-Data!K81</f>
        <v>0</v>
      </c>
      <c r="F82" s="16">
        <f>Data!L82-Data!L81</f>
        <v>19</v>
      </c>
      <c r="G82" s="16">
        <f>Data!M82-Data!M81</f>
        <v>0</v>
      </c>
      <c r="H82" s="16">
        <f>Data!N82-Data!N81</f>
        <v>0</v>
      </c>
      <c r="I82" s="16">
        <f>Data!O82-Data!O81</f>
        <v>24</v>
      </c>
      <c r="J82" s="16">
        <f>Data!P82-Data!P81</f>
        <v>1</v>
      </c>
      <c r="K82" s="16">
        <f>Data!Q82-Data!Q81</f>
        <v>0</v>
      </c>
      <c r="L82" s="16">
        <f>Data!R82-Data!R81</f>
        <v>15</v>
      </c>
      <c r="M82" s="16">
        <f>Data!S82-Data!S81</f>
        <v>1</v>
      </c>
      <c r="N82" s="16">
        <f>Data!T82-Data!T81</f>
        <v>1</v>
      </c>
      <c r="O82" s="16">
        <f>Data!U82-Data!U81</f>
        <v>2</v>
      </c>
      <c r="P82" s="16">
        <f>Data!V82-Data!V81</f>
        <v>0</v>
      </c>
      <c r="Q82" s="16">
        <f>Data!W82-Data!W81</f>
        <v>0</v>
      </c>
      <c r="R82" s="16">
        <f>Data!X82-Data!X81</f>
        <v>10</v>
      </c>
      <c r="S82" s="16">
        <f>Data!Y82-Data!Y81</f>
        <v>0</v>
      </c>
      <c r="T82" s="16">
        <f>Data!Z82-Data!Z81</f>
        <v>0</v>
      </c>
      <c r="U82" s="16">
        <f>Data!AA82-Data!AA81</f>
        <v>12</v>
      </c>
      <c r="V82" s="16">
        <f>Data!AB82-Data!AB81</f>
        <v>0</v>
      </c>
      <c r="W82" s="16">
        <f>Data!AC82-Data!AC81</f>
        <v>0</v>
      </c>
      <c r="X82" s="16">
        <f>Data!AD82-Data!AD81</f>
        <v>8</v>
      </c>
      <c r="Y82" s="16">
        <f>Data!AE82-Data!AE81</f>
        <v>1</v>
      </c>
      <c r="Z82" s="16">
        <f>Data!AF82-Data!AF81</f>
        <v>-1</v>
      </c>
      <c r="AA82" s="16">
        <f>Data!AG82-Data!AG81</f>
        <v>6</v>
      </c>
      <c r="AB82" s="16">
        <f>Data!AH82-Data!AH81</f>
        <v>0</v>
      </c>
      <c r="AC82" s="16">
        <f>Data!AI82-Data!AI81</f>
        <v>0</v>
      </c>
      <c r="AD82" s="16">
        <f>Data!AJ82-Data!AJ81</f>
        <v>9</v>
      </c>
      <c r="AE82" s="16">
        <f>Data!AK82-Data!AK81</f>
        <v>0</v>
      </c>
      <c r="AF82" s="16">
        <f>Data!AL82-Data!AL81</f>
        <v>0</v>
      </c>
      <c r="AG82" s="16">
        <f>Data!AM82-Data!AM81</f>
        <v>12</v>
      </c>
      <c r="AH82" s="16">
        <f>Data!AN82-Data!AN81</f>
        <v>1</v>
      </c>
      <c r="AI82" s="16">
        <f>Data!AO82-Data!AO81</f>
        <v>0</v>
      </c>
      <c r="AJ82" s="16">
        <f>Data!AP82-Data!AP81</f>
        <v>7</v>
      </c>
      <c r="AK82" s="16">
        <f>Data!AQ82-Data!AQ81</f>
        <v>0</v>
      </c>
      <c r="AL82" s="16">
        <f>Data!AR82-Data!AR81</f>
        <v>2</v>
      </c>
      <c r="AM82" s="16">
        <f>Data!E82</f>
        <v>2</v>
      </c>
      <c r="AN82" s="16">
        <f>Data!B82</f>
        <v>97</v>
      </c>
      <c r="AO82" s="16">
        <f>Data!AS82-Data!AS81</f>
        <v>0</v>
      </c>
      <c r="AP82" s="16">
        <f>Data!AT82-Data!AT81</f>
        <v>0</v>
      </c>
      <c r="AQ82" s="16">
        <f>Data!AV82-Data!AV81</f>
        <v>0</v>
      </c>
      <c r="AR82" s="16">
        <f>Data!AW82-Data!AW81</f>
        <v>0</v>
      </c>
      <c r="AS82" s="17"/>
      <c r="AT82" s="17" t="str">
        <f t="shared" si="6"/>
        <v>2020-W24</v>
      </c>
      <c r="AU82" s="17">
        <f t="shared" si="7"/>
        <v>1</v>
      </c>
      <c r="AV82" s="18">
        <f>Data!G82</f>
        <v>10</v>
      </c>
      <c r="AW82" s="18">
        <f>Data!AU82+Data!C82</f>
        <v>0</v>
      </c>
      <c r="AX82" s="17"/>
      <c r="AY82" s="18"/>
      <c r="AZ82" s="16"/>
    </row>
    <row r="83" spans="1:53" x14ac:dyDescent="0.3">
      <c r="A83" s="20">
        <f>Data!A83</f>
        <v>43991</v>
      </c>
      <c r="B83" s="8">
        <f t="shared" si="5"/>
        <v>43991</v>
      </c>
      <c r="C83" s="9">
        <f>Data!I83-Data!I82</f>
        <v>2</v>
      </c>
      <c r="D83" s="9">
        <f>Data!J83-Data!J82</f>
        <v>0</v>
      </c>
      <c r="E83" s="10">
        <f>Data!K83-Data!K82</f>
        <v>0</v>
      </c>
      <c r="F83" s="11">
        <f>Data!L83-Data!L82</f>
        <v>13</v>
      </c>
      <c r="G83" s="11">
        <f>Data!M83-Data!M82</f>
        <v>0</v>
      </c>
      <c r="H83" s="11">
        <f>Data!N83-Data!N82</f>
        <v>0</v>
      </c>
      <c r="I83" s="11">
        <f>Data!O83-Data!O82</f>
        <v>17</v>
      </c>
      <c r="J83" s="11">
        <f>Data!P83-Data!P82</f>
        <v>0</v>
      </c>
      <c r="K83" s="11">
        <f>Data!Q83-Data!Q82</f>
        <v>1</v>
      </c>
      <c r="L83" s="11">
        <f>Data!R83-Data!R82</f>
        <v>4</v>
      </c>
      <c r="M83" s="11">
        <f>Data!S83-Data!S82</f>
        <v>1</v>
      </c>
      <c r="N83" s="11">
        <f>Data!T83-Data!T82</f>
        <v>-1</v>
      </c>
      <c r="O83" s="11">
        <f>Data!U83-Data!U82</f>
        <v>2</v>
      </c>
      <c r="P83" s="11">
        <f>Data!V83-Data!V82</f>
        <v>0</v>
      </c>
      <c r="Q83" s="11">
        <f>Data!W83-Data!W82</f>
        <v>0</v>
      </c>
      <c r="R83" s="11">
        <f>Data!X83-Data!X82</f>
        <v>7</v>
      </c>
      <c r="S83" s="11">
        <f>Data!Y83-Data!Y82</f>
        <v>0</v>
      </c>
      <c r="T83" s="11">
        <f>Data!Z83-Data!Z82</f>
        <v>0</v>
      </c>
      <c r="U83" s="11">
        <f>Data!AA83-Data!AA82</f>
        <v>10</v>
      </c>
      <c r="V83" s="11">
        <f>Data!AB83-Data!AB82</f>
        <v>0</v>
      </c>
      <c r="W83" s="11">
        <f>Data!AC83-Data!AC82</f>
        <v>0</v>
      </c>
      <c r="X83" s="11">
        <f>Data!AD83-Data!AD82</f>
        <v>3</v>
      </c>
      <c r="Y83" s="11">
        <f>Data!AE83-Data!AE82</f>
        <v>0</v>
      </c>
      <c r="Z83" s="11">
        <f>Data!AF83-Data!AF82</f>
        <v>0</v>
      </c>
      <c r="AA83" s="11">
        <f>Data!AG83-Data!AG82</f>
        <v>0</v>
      </c>
      <c r="AB83" s="11">
        <f>Data!AH83-Data!AH82</f>
        <v>0</v>
      </c>
      <c r="AC83" s="11">
        <f>Data!AI83-Data!AI82</f>
        <v>0</v>
      </c>
      <c r="AD83" s="11">
        <f>Data!AJ83-Data!AJ82</f>
        <v>6</v>
      </c>
      <c r="AE83" s="11">
        <f>Data!AK83-Data!AK82</f>
        <v>0</v>
      </c>
      <c r="AF83" s="11">
        <f>Data!AL83-Data!AL82</f>
        <v>0</v>
      </c>
      <c r="AG83" s="11">
        <f>Data!AM83-Data!AM82</f>
        <v>7</v>
      </c>
      <c r="AH83" s="11">
        <f>Data!AN83-Data!AN82</f>
        <v>0</v>
      </c>
      <c r="AI83" s="11">
        <f>Data!AO83-Data!AO82</f>
        <v>1</v>
      </c>
      <c r="AJ83" s="11">
        <f>Data!AP83-Data!AP82</f>
        <v>1</v>
      </c>
      <c r="AK83" s="11">
        <f>Data!AQ83-Data!AQ82</f>
        <v>1</v>
      </c>
      <c r="AL83" s="11">
        <f>Data!AR83-Data!AR82</f>
        <v>-1</v>
      </c>
      <c r="AM83" s="11">
        <f>Data!E83</f>
        <v>1</v>
      </c>
      <c r="AN83" s="11">
        <f>Data!B83</f>
        <v>9</v>
      </c>
      <c r="AO83" s="11">
        <f>Data!AS83-Data!AS82</f>
        <v>37830</v>
      </c>
      <c r="AP83" s="11">
        <f>Data!AT83-Data!AT82</f>
        <v>0</v>
      </c>
      <c r="AQ83" s="11">
        <f>Data!AV83-Data!AV82</f>
        <v>0</v>
      </c>
      <c r="AR83" s="11">
        <f>Data!AW83-Data!AW82</f>
        <v>0</v>
      </c>
      <c r="AT83" s="7" t="str">
        <f t="shared" si="6"/>
        <v>2020-W24</v>
      </c>
      <c r="AU83" s="7">
        <f t="shared" si="7"/>
        <v>2</v>
      </c>
      <c r="AV83" s="12">
        <f>Data!G83</f>
        <v>10</v>
      </c>
      <c r="AW83" s="12">
        <f>Data!AU83+Data!C83</f>
        <v>0</v>
      </c>
    </row>
    <row r="84" spans="1:53" x14ac:dyDescent="0.3">
      <c r="A84" s="20">
        <f>Data!A84</f>
        <v>43992</v>
      </c>
      <c r="B84" s="8">
        <f t="shared" si="5"/>
        <v>43992</v>
      </c>
      <c r="C84" s="9">
        <f>Data!I84-Data!I83</f>
        <v>2</v>
      </c>
      <c r="D84" s="9">
        <f>Data!J84-Data!J83</f>
        <v>0</v>
      </c>
      <c r="E84" s="10">
        <f>Data!K84-Data!K83</f>
        <v>0</v>
      </c>
      <c r="F84" s="11">
        <f>Data!L84-Data!L83</f>
        <v>2</v>
      </c>
      <c r="G84" s="11">
        <f>Data!M84-Data!M83</f>
        <v>0</v>
      </c>
      <c r="H84" s="11">
        <f>Data!N84-Data!N83</f>
        <v>0</v>
      </c>
      <c r="I84" s="11">
        <f>Data!O84-Data!O83</f>
        <v>6</v>
      </c>
      <c r="J84" s="11">
        <f>Data!P84-Data!P83</f>
        <v>0</v>
      </c>
      <c r="K84" s="11">
        <f>Data!Q84-Data!Q83</f>
        <v>1</v>
      </c>
      <c r="L84" s="11">
        <f>Data!R84-Data!R83</f>
        <v>0</v>
      </c>
      <c r="M84" s="11">
        <f>Data!S84-Data!S83</f>
        <v>0</v>
      </c>
      <c r="N84" s="11">
        <f>Data!T84-Data!T83</f>
        <v>1</v>
      </c>
      <c r="O84" s="11">
        <f>Data!U84-Data!U83</f>
        <v>1</v>
      </c>
      <c r="P84" s="11">
        <f>Data!V84-Data!V83</f>
        <v>0</v>
      </c>
      <c r="Q84" s="11">
        <f>Data!W84-Data!W83</f>
        <v>0</v>
      </c>
      <c r="R84" s="11">
        <f>Data!X84-Data!X83</f>
        <v>1</v>
      </c>
      <c r="S84" s="11">
        <f>Data!Y84-Data!Y83</f>
        <v>0</v>
      </c>
      <c r="T84" s="11">
        <f>Data!Z84-Data!Z83</f>
        <v>0</v>
      </c>
      <c r="U84" s="11">
        <f>Data!AA84-Data!AA83</f>
        <v>5</v>
      </c>
      <c r="V84" s="11">
        <f>Data!AB84-Data!AB83</f>
        <v>0</v>
      </c>
      <c r="W84" s="11">
        <f>Data!AC84-Data!AC83</f>
        <v>0</v>
      </c>
      <c r="X84" s="11">
        <f>Data!AD84-Data!AD83</f>
        <v>0</v>
      </c>
      <c r="Y84" s="11">
        <f>Data!AE84-Data!AE83</f>
        <v>0</v>
      </c>
      <c r="Z84" s="11">
        <f>Data!AF84-Data!AF83</f>
        <v>1</v>
      </c>
      <c r="AA84" s="11">
        <f>Data!AG84-Data!AG83</f>
        <v>1</v>
      </c>
      <c r="AB84" s="11">
        <f>Data!AH84-Data!AH83</f>
        <v>0</v>
      </c>
      <c r="AC84" s="11">
        <f>Data!AI84-Data!AI83</f>
        <v>0</v>
      </c>
      <c r="AD84" s="11">
        <f>Data!AJ84-Data!AJ83</f>
        <v>1</v>
      </c>
      <c r="AE84" s="11">
        <f>Data!AK84-Data!AK83</f>
        <v>0</v>
      </c>
      <c r="AF84" s="11">
        <f>Data!AL84-Data!AL83</f>
        <v>0</v>
      </c>
      <c r="AG84" s="11">
        <f>Data!AM84-Data!AM83</f>
        <v>1</v>
      </c>
      <c r="AH84" s="11">
        <f>Data!AN84-Data!AN83</f>
        <v>0</v>
      </c>
      <c r="AI84" s="11">
        <f>Data!AO84-Data!AO83</f>
        <v>1</v>
      </c>
      <c r="AJ84" s="11">
        <f>Data!AP84-Data!AP83</f>
        <v>0</v>
      </c>
      <c r="AK84" s="11">
        <f>Data!AQ84-Data!AQ83</f>
        <v>0</v>
      </c>
      <c r="AL84" s="11">
        <f>Data!AR84-Data!AR83</f>
        <v>0</v>
      </c>
      <c r="AM84" s="11">
        <f>Data!E84</f>
        <v>0</v>
      </c>
      <c r="AN84" s="11">
        <f>Data!B84</f>
        <v>10</v>
      </c>
      <c r="AO84" s="11">
        <f>Data!AS84-Data!AS83</f>
        <v>9165</v>
      </c>
      <c r="AP84" s="11">
        <f>Data!AT84-Data!AT83</f>
        <v>0</v>
      </c>
      <c r="AQ84" s="11">
        <f>Data!AV84-Data!AV83</f>
        <v>0</v>
      </c>
      <c r="AR84" s="11">
        <f>Data!AW84-Data!AW83</f>
        <v>0</v>
      </c>
      <c r="AT84" s="7" t="str">
        <f t="shared" si="6"/>
        <v>2020-W24</v>
      </c>
      <c r="AU84" s="7">
        <f t="shared" si="7"/>
        <v>3</v>
      </c>
      <c r="AV84" s="12">
        <f>Data!G84</f>
        <v>12</v>
      </c>
      <c r="AW84" s="12">
        <f>Data!AU84+Data!C84</f>
        <v>0</v>
      </c>
    </row>
    <row r="85" spans="1:53" x14ac:dyDescent="0.3">
      <c r="A85" s="20">
        <f>Data!A85</f>
        <v>43993</v>
      </c>
      <c r="B85" s="8">
        <f t="shared" si="5"/>
        <v>43993</v>
      </c>
      <c r="C85" s="9">
        <f>Data!I85-Data!I84</f>
        <v>1</v>
      </c>
      <c r="D85" s="9">
        <f>Data!J85-Data!J84</f>
        <v>0</v>
      </c>
      <c r="E85" s="10">
        <f>Data!K85-Data!K84</f>
        <v>0</v>
      </c>
      <c r="F85" s="11">
        <f>Data!L85-Data!L84</f>
        <v>8</v>
      </c>
      <c r="G85" s="11">
        <f>Data!M85-Data!M84</f>
        <v>0</v>
      </c>
      <c r="H85" s="11">
        <f>Data!N85-Data!N84</f>
        <v>0</v>
      </c>
      <c r="I85" s="11">
        <f>Data!O85-Data!O84</f>
        <v>7</v>
      </c>
      <c r="J85" s="11">
        <f>Data!P85-Data!P84</f>
        <v>0</v>
      </c>
      <c r="K85" s="11">
        <f>Data!Q85-Data!Q84</f>
        <v>0</v>
      </c>
      <c r="L85" s="11">
        <f>Data!R85-Data!R84</f>
        <v>4</v>
      </c>
      <c r="M85" s="11">
        <f>Data!S85-Data!S84</f>
        <v>0</v>
      </c>
      <c r="N85" s="11">
        <f>Data!T85-Data!T84</f>
        <v>2</v>
      </c>
      <c r="O85" s="11">
        <f>Data!U85-Data!U84</f>
        <v>0</v>
      </c>
      <c r="P85" s="11">
        <f>Data!V85-Data!V84</f>
        <v>0</v>
      </c>
      <c r="Q85" s="11">
        <f>Data!W85-Data!W84</f>
        <v>0</v>
      </c>
      <c r="R85" s="11">
        <f>Data!X85-Data!X84</f>
        <v>2</v>
      </c>
      <c r="S85" s="11">
        <f>Data!Y85-Data!Y84</f>
        <v>0</v>
      </c>
      <c r="T85" s="11">
        <f>Data!Z85-Data!Z84</f>
        <v>0</v>
      </c>
      <c r="U85" s="11">
        <f>Data!AA85-Data!AA84</f>
        <v>1</v>
      </c>
      <c r="V85" s="11">
        <f>Data!AB85-Data!AB84</f>
        <v>0</v>
      </c>
      <c r="W85" s="11">
        <f>Data!AC85-Data!AC84</f>
        <v>0</v>
      </c>
      <c r="X85" s="11">
        <f>Data!AD85-Data!AD84</f>
        <v>2</v>
      </c>
      <c r="Y85" s="11">
        <f>Data!AE85-Data!AE84</f>
        <v>0</v>
      </c>
      <c r="Z85" s="11">
        <f>Data!AF85-Data!AF84</f>
        <v>1</v>
      </c>
      <c r="AA85" s="11">
        <f>Data!AG85-Data!AG84</f>
        <v>1</v>
      </c>
      <c r="AB85" s="11">
        <f>Data!AH85-Data!AH84</f>
        <v>0</v>
      </c>
      <c r="AC85" s="11">
        <f>Data!AI85-Data!AI84</f>
        <v>0</v>
      </c>
      <c r="AD85" s="11">
        <f>Data!AJ85-Data!AJ84</f>
        <v>6</v>
      </c>
      <c r="AE85" s="11">
        <f>Data!AK85-Data!AK84</f>
        <v>0</v>
      </c>
      <c r="AF85" s="11">
        <f>Data!AL85-Data!AL84</f>
        <v>0</v>
      </c>
      <c r="AG85" s="11">
        <f>Data!AM85-Data!AM84</f>
        <v>6</v>
      </c>
      <c r="AH85" s="11">
        <f>Data!AN85-Data!AN84</f>
        <v>0</v>
      </c>
      <c r="AI85" s="11">
        <f>Data!AO85-Data!AO84</f>
        <v>0</v>
      </c>
      <c r="AJ85" s="11">
        <f>Data!AP85-Data!AP84</f>
        <v>2</v>
      </c>
      <c r="AK85" s="11">
        <f>Data!AQ85-Data!AQ84</f>
        <v>0</v>
      </c>
      <c r="AL85" s="11">
        <f>Data!AR85-Data!AR84</f>
        <v>1</v>
      </c>
      <c r="AM85" s="11">
        <f>Data!E85</f>
        <v>0</v>
      </c>
      <c r="AN85" s="11">
        <f>Data!B85</f>
        <v>20</v>
      </c>
      <c r="AO85" s="11">
        <f>Data!AS85-Data!AS84</f>
        <v>-3648</v>
      </c>
      <c r="AP85" s="11">
        <f>Data!AT85-Data!AT84</f>
        <v>0</v>
      </c>
      <c r="AQ85" s="11">
        <f>Data!AV85-Data!AV84</f>
        <v>0</v>
      </c>
      <c r="AR85" s="11">
        <f>Data!AW85-Data!AW84</f>
        <v>0</v>
      </c>
      <c r="AT85" s="7" t="str">
        <f t="shared" si="6"/>
        <v>2020-W24</v>
      </c>
      <c r="AU85" s="7">
        <f t="shared" si="7"/>
        <v>4</v>
      </c>
      <c r="AV85" s="12">
        <f>Data!G85</f>
        <v>14</v>
      </c>
      <c r="AW85" s="12">
        <f>Data!AU85+Data!C85</f>
        <v>0</v>
      </c>
    </row>
    <row r="86" spans="1:53" x14ac:dyDescent="0.3">
      <c r="A86" s="20">
        <f>Data!A86</f>
        <v>43994</v>
      </c>
      <c r="B86" s="8">
        <f t="shared" si="5"/>
        <v>43994</v>
      </c>
      <c r="C86" s="9">
        <f>Data!I86-Data!I85</f>
        <v>1</v>
      </c>
      <c r="D86" s="9">
        <f>Data!J86-Data!J85</f>
        <v>0</v>
      </c>
      <c r="E86" s="10">
        <f>Data!K86-Data!K85</f>
        <v>0</v>
      </c>
      <c r="F86" s="11">
        <f>Data!L86-Data!L85</f>
        <v>6</v>
      </c>
      <c r="G86" s="11">
        <f>Data!M86-Data!M85</f>
        <v>0</v>
      </c>
      <c r="H86" s="11">
        <f>Data!N86-Data!N85</f>
        <v>0</v>
      </c>
      <c r="I86" s="11">
        <f>Data!O86-Data!O85</f>
        <v>8</v>
      </c>
      <c r="J86" s="11">
        <f>Data!P86-Data!P85</f>
        <v>0</v>
      </c>
      <c r="K86" s="11">
        <f>Data!Q86-Data!Q85</f>
        <v>0</v>
      </c>
      <c r="L86" s="11">
        <f>Data!R86-Data!R85</f>
        <v>4</v>
      </c>
      <c r="M86" s="11">
        <f>Data!S86-Data!S85</f>
        <v>0</v>
      </c>
      <c r="N86" s="11">
        <f>Data!T86-Data!T85</f>
        <v>0</v>
      </c>
      <c r="O86" s="11">
        <f>Data!U86-Data!U85</f>
        <v>1</v>
      </c>
      <c r="P86" s="11">
        <f>Data!V86-Data!V85</f>
        <v>0</v>
      </c>
      <c r="Q86" s="11">
        <f>Data!W86-Data!W85</f>
        <v>0</v>
      </c>
      <c r="R86" s="11">
        <f>Data!X86-Data!X85</f>
        <v>4</v>
      </c>
      <c r="S86" s="11">
        <f>Data!Y86-Data!Y85</f>
        <v>0</v>
      </c>
      <c r="T86" s="11">
        <f>Data!Z86-Data!Z85</f>
        <v>0</v>
      </c>
      <c r="U86" s="11">
        <f>Data!AA86-Data!AA85</f>
        <v>2</v>
      </c>
      <c r="V86" s="11">
        <f>Data!AB86-Data!AB85</f>
        <v>0</v>
      </c>
      <c r="W86" s="11">
        <f>Data!AC86-Data!AC85</f>
        <v>0</v>
      </c>
      <c r="X86" s="11">
        <f>Data!AD86-Data!AD85</f>
        <v>3</v>
      </c>
      <c r="Y86" s="11">
        <f>Data!AE86-Data!AE85</f>
        <v>0</v>
      </c>
      <c r="Z86" s="11">
        <f>Data!AF86-Data!AF85</f>
        <v>1</v>
      </c>
      <c r="AA86" s="11">
        <f>Data!AG86-Data!AG85</f>
        <v>0</v>
      </c>
      <c r="AB86" s="11">
        <f>Data!AH86-Data!AH85</f>
        <v>0</v>
      </c>
      <c r="AC86" s="11">
        <f>Data!AI86-Data!AI85</f>
        <v>0</v>
      </c>
      <c r="AD86" s="11">
        <f>Data!AJ86-Data!AJ85</f>
        <v>2</v>
      </c>
      <c r="AE86" s="11">
        <f>Data!AK86-Data!AK85</f>
        <v>0</v>
      </c>
      <c r="AF86" s="11">
        <f>Data!AL86-Data!AL85</f>
        <v>0</v>
      </c>
      <c r="AG86" s="11">
        <f>Data!AM86-Data!AM85</f>
        <v>6</v>
      </c>
      <c r="AH86" s="11">
        <f>Data!AN86-Data!AN85</f>
        <v>0</v>
      </c>
      <c r="AI86" s="11">
        <f>Data!AO86-Data!AO85</f>
        <v>0</v>
      </c>
      <c r="AJ86" s="11">
        <f>Data!AP86-Data!AP85</f>
        <v>1</v>
      </c>
      <c r="AK86" s="11">
        <f>Data!AQ86-Data!AQ85</f>
        <v>0</v>
      </c>
      <c r="AL86" s="11">
        <f>Data!AR86-Data!AR85</f>
        <v>-1</v>
      </c>
      <c r="AM86" s="11">
        <f>Data!E86</f>
        <v>0</v>
      </c>
      <c r="AN86" s="11">
        <f>Data!B86</f>
        <v>20</v>
      </c>
      <c r="AO86" s="11">
        <f>Data!AS86-Data!AS85</f>
        <v>6591</v>
      </c>
      <c r="AP86" s="11">
        <f>Data!AT86-Data!AT85</f>
        <v>0</v>
      </c>
      <c r="AQ86" s="11">
        <f>Data!AV86-Data!AV85</f>
        <v>0</v>
      </c>
      <c r="AR86" s="11">
        <f>Data!AW86-Data!AW85</f>
        <v>0</v>
      </c>
      <c r="AT86" s="7" t="str">
        <f t="shared" si="6"/>
        <v>2020-W24</v>
      </c>
      <c r="AU86" s="7">
        <f t="shared" si="7"/>
        <v>5</v>
      </c>
      <c r="AV86" s="12">
        <f>Data!G86</f>
        <v>14</v>
      </c>
      <c r="AW86" s="12">
        <f>Data!AU86+Data!C86</f>
        <v>0</v>
      </c>
    </row>
    <row r="87" spans="1:53" x14ac:dyDescent="0.3">
      <c r="A87" s="20">
        <f>Data!A87</f>
        <v>43995</v>
      </c>
      <c r="B87" s="8">
        <f t="shared" si="5"/>
        <v>43995</v>
      </c>
      <c r="C87" s="9">
        <f>Data!I87-Data!I86</f>
        <v>0</v>
      </c>
      <c r="D87" s="9">
        <f>Data!J87-Data!J86</f>
        <v>0</v>
      </c>
      <c r="E87" s="10">
        <f>Data!K87-Data!K86</f>
        <v>0</v>
      </c>
      <c r="F87" s="11">
        <f>Data!L87-Data!L86</f>
        <v>2</v>
      </c>
      <c r="G87" s="11">
        <f>Data!M87-Data!M86</f>
        <v>0</v>
      </c>
      <c r="H87" s="11">
        <f>Data!N87-Data!N86</f>
        <v>0</v>
      </c>
      <c r="I87" s="11">
        <f>Data!O87-Data!O86</f>
        <v>1</v>
      </c>
      <c r="J87" s="11">
        <f>Data!P87-Data!P86</f>
        <v>0</v>
      </c>
      <c r="K87" s="11">
        <f>Data!Q87-Data!Q86</f>
        <v>-1</v>
      </c>
      <c r="L87" s="11">
        <f>Data!R87-Data!R86</f>
        <v>1</v>
      </c>
      <c r="M87" s="11">
        <f>Data!S87-Data!S86</f>
        <v>0</v>
      </c>
      <c r="N87" s="11">
        <f>Data!T87-Data!T86</f>
        <v>0</v>
      </c>
      <c r="O87" s="11">
        <f>Data!U87-Data!U86</f>
        <v>0</v>
      </c>
      <c r="P87" s="11">
        <f>Data!V87-Data!V86</f>
        <v>0</v>
      </c>
      <c r="Q87" s="11">
        <f>Data!W87-Data!W86</f>
        <v>0</v>
      </c>
      <c r="R87" s="11">
        <f>Data!X87-Data!X86</f>
        <v>2</v>
      </c>
      <c r="S87" s="11">
        <f>Data!Y87-Data!Y86</f>
        <v>0</v>
      </c>
      <c r="T87" s="11">
        <f>Data!Z87-Data!Z86</f>
        <v>0</v>
      </c>
      <c r="U87" s="11">
        <f>Data!AA87-Data!AA86</f>
        <v>1</v>
      </c>
      <c r="V87" s="11">
        <f>Data!AB87-Data!AB86</f>
        <v>0</v>
      </c>
      <c r="W87" s="11">
        <f>Data!AC87-Data!AC86</f>
        <v>0</v>
      </c>
      <c r="X87" s="11">
        <f>Data!AD87-Data!AD86</f>
        <v>2</v>
      </c>
      <c r="Y87" s="11">
        <f>Data!AE87-Data!AE86</f>
        <v>0</v>
      </c>
      <c r="Z87" s="11">
        <f>Data!AF87-Data!AF86</f>
        <v>0</v>
      </c>
      <c r="AA87" s="11">
        <f>Data!AG87-Data!AG86</f>
        <v>0</v>
      </c>
      <c r="AB87" s="11">
        <f>Data!AH87-Data!AH86</f>
        <v>0</v>
      </c>
      <c r="AC87" s="11">
        <f>Data!AI87-Data!AI86</f>
        <v>0</v>
      </c>
      <c r="AD87" s="11">
        <f>Data!AJ87-Data!AJ86</f>
        <v>0</v>
      </c>
      <c r="AE87" s="11">
        <f>Data!AK87-Data!AK86</f>
        <v>0</v>
      </c>
      <c r="AF87" s="11">
        <f>Data!AL87-Data!AL86</f>
        <v>0</v>
      </c>
      <c r="AG87" s="11">
        <f>Data!AM87-Data!AM86</f>
        <v>0</v>
      </c>
      <c r="AH87" s="11">
        <f>Data!AN87-Data!AN86</f>
        <v>0</v>
      </c>
      <c r="AI87" s="11">
        <f>Data!AO87-Data!AO86</f>
        <v>-1</v>
      </c>
      <c r="AJ87" s="11">
        <f>Data!AP87-Data!AP86</f>
        <v>-1</v>
      </c>
      <c r="AK87" s="11">
        <f>Data!AQ87-Data!AQ86</f>
        <v>0</v>
      </c>
      <c r="AL87" s="11">
        <f>Data!AR87-Data!AR86</f>
        <v>0</v>
      </c>
      <c r="AM87" s="11">
        <f>Data!E87</f>
        <v>0</v>
      </c>
      <c r="AN87" s="11">
        <f>Data!B87</f>
        <v>4</v>
      </c>
      <c r="AO87" s="11">
        <f>Data!AS87-Data!AS86</f>
        <v>3585</v>
      </c>
      <c r="AP87" s="11">
        <f>Data!AT87-Data!AT86</f>
        <v>0</v>
      </c>
      <c r="AQ87" s="11">
        <f>Data!AV87-Data!AV86</f>
        <v>0</v>
      </c>
      <c r="AR87" s="11">
        <f>Data!AW87-Data!AW86</f>
        <v>0</v>
      </c>
      <c r="AT87" s="7" t="str">
        <f t="shared" si="6"/>
        <v>2020-W24</v>
      </c>
      <c r="AU87" s="7">
        <f t="shared" si="7"/>
        <v>6</v>
      </c>
      <c r="AV87" s="12">
        <f>Data!G87</f>
        <v>13</v>
      </c>
      <c r="AW87" s="12">
        <f>Data!AU87+Data!C87</f>
        <v>0</v>
      </c>
    </row>
    <row r="88" spans="1:53" x14ac:dyDescent="0.3">
      <c r="A88" s="20">
        <f>Data!A88</f>
        <v>43996</v>
      </c>
      <c r="B88" s="8">
        <f t="shared" si="5"/>
        <v>43996</v>
      </c>
      <c r="C88" s="9">
        <f>Data!I88-Data!I87</f>
        <v>1</v>
      </c>
      <c r="D88" s="9">
        <f>Data!J88-Data!J87</f>
        <v>0</v>
      </c>
      <c r="E88" s="10">
        <f>Data!K88-Data!K87</f>
        <v>0</v>
      </c>
      <c r="F88" s="11">
        <f>Data!L88-Data!L87</f>
        <v>2</v>
      </c>
      <c r="G88" s="11">
        <f>Data!M88-Data!M87</f>
        <v>0</v>
      </c>
      <c r="H88" s="11">
        <f>Data!N88-Data!N87</f>
        <v>0</v>
      </c>
      <c r="I88" s="11">
        <f>Data!O88-Data!O87</f>
        <v>2</v>
      </c>
      <c r="J88" s="11">
        <f>Data!P88-Data!P87</f>
        <v>0</v>
      </c>
      <c r="K88" s="11">
        <f>Data!Q88-Data!Q87</f>
        <v>0</v>
      </c>
      <c r="L88" s="11">
        <f>Data!R88-Data!R87</f>
        <v>3</v>
      </c>
      <c r="M88" s="11">
        <f>Data!S88-Data!S87</f>
        <v>0</v>
      </c>
      <c r="N88" s="11">
        <f>Data!T88-Data!T87</f>
        <v>0</v>
      </c>
      <c r="O88" s="11">
        <f>Data!U88-Data!U87</f>
        <v>1</v>
      </c>
      <c r="P88" s="11">
        <f>Data!V88-Data!V87</f>
        <v>0</v>
      </c>
      <c r="Q88" s="11">
        <f>Data!W88-Data!W87</f>
        <v>0</v>
      </c>
      <c r="R88" s="11">
        <f>Data!X88-Data!X87</f>
        <v>2</v>
      </c>
      <c r="S88" s="11">
        <f>Data!Y88-Data!Y87</f>
        <v>0</v>
      </c>
      <c r="T88" s="11">
        <f>Data!Z88-Data!Z87</f>
        <v>0</v>
      </c>
      <c r="U88" s="11">
        <f>Data!AA88-Data!AA87</f>
        <v>2</v>
      </c>
      <c r="V88" s="11">
        <f>Data!AB88-Data!AB87</f>
        <v>0</v>
      </c>
      <c r="W88" s="11">
        <f>Data!AC88-Data!AC87</f>
        <v>0</v>
      </c>
      <c r="X88" s="11">
        <f>Data!AD88-Data!AD87</f>
        <v>1</v>
      </c>
      <c r="Y88" s="11">
        <f>Data!AE88-Data!AE87</f>
        <v>0</v>
      </c>
      <c r="Z88" s="11">
        <f>Data!AF88-Data!AF87</f>
        <v>0</v>
      </c>
      <c r="AA88" s="11">
        <f>Data!AG88-Data!AG87</f>
        <v>0</v>
      </c>
      <c r="AB88" s="11">
        <f>Data!AH88-Data!AH87</f>
        <v>0</v>
      </c>
      <c r="AC88" s="11">
        <f>Data!AI88-Data!AI87</f>
        <v>0</v>
      </c>
      <c r="AD88" s="11">
        <f>Data!AJ88-Data!AJ87</f>
        <v>0</v>
      </c>
      <c r="AE88" s="11">
        <f>Data!AK88-Data!AK87</f>
        <v>0</v>
      </c>
      <c r="AF88" s="11">
        <f>Data!AL88-Data!AL87</f>
        <v>0</v>
      </c>
      <c r="AG88" s="11">
        <f>Data!AM88-Data!AM87</f>
        <v>0</v>
      </c>
      <c r="AH88" s="11">
        <f>Data!AN88-Data!AN87</f>
        <v>0</v>
      </c>
      <c r="AI88" s="11">
        <f>Data!AO88-Data!AO87</f>
        <v>0</v>
      </c>
      <c r="AJ88" s="11">
        <f>Data!AP88-Data!AP87</f>
        <v>2</v>
      </c>
      <c r="AK88" s="11">
        <f>Data!AQ88-Data!AQ87</f>
        <v>0</v>
      </c>
      <c r="AL88" s="11">
        <f>Data!AR88-Data!AR87</f>
        <v>0</v>
      </c>
      <c r="AM88" s="11">
        <f>Data!E88</f>
        <v>0</v>
      </c>
      <c r="AN88" s="11">
        <f>Data!B88</f>
        <v>9</v>
      </c>
      <c r="AO88" s="11">
        <f>Data!AS88-Data!AS87</f>
        <v>3471</v>
      </c>
      <c r="AP88" s="11">
        <f>Data!AT88-Data!AT87</f>
        <v>0</v>
      </c>
      <c r="AQ88" s="11">
        <f>Data!AV88-Data!AV87</f>
        <v>0</v>
      </c>
      <c r="AR88" s="11">
        <f>Data!AW88-Data!AW87</f>
        <v>0</v>
      </c>
      <c r="AS88" s="7">
        <v>8</v>
      </c>
      <c r="AT88" s="7" t="str">
        <f t="shared" si="6"/>
        <v>2020-W24</v>
      </c>
      <c r="AU88" s="7">
        <f t="shared" si="7"/>
        <v>7</v>
      </c>
      <c r="AV88" s="12">
        <f>Data!G88</f>
        <v>13</v>
      </c>
      <c r="AW88" s="12">
        <f>Data!AU88+Data!C88</f>
        <v>0</v>
      </c>
      <c r="AX88" s="7">
        <f>Data!BA88-Data!BA81</f>
        <v>1</v>
      </c>
      <c r="AY88" s="12">
        <f>AV81+AS88-AV88-AX88</f>
        <v>3</v>
      </c>
      <c r="AZ88" s="11">
        <v>18.999999999999964</v>
      </c>
      <c r="BA88" s="112">
        <f>AS88/AZ88</f>
        <v>0.42105263157894818</v>
      </c>
    </row>
    <row r="89" spans="1:53" x14ac:dyDescent="0.3">
      <c r="A89" s="21">
        <f>Data!A89</f>
        <v>43997</v>
      </c>
      <c r="B89" s="13">
        <f t="shared" si="5"/>
        <v>43997</v>
      </c>
      <c r="C89" s="14">
        <f>Data!I89-Data!I88</f>
        <v>2</v>
      </c>
      <c r="D89" s="14">
        <f>Data!J89-Data!J88</f>
        <v>0</v>
      </c>
      <c r="E89" s="15">
        <f>Data!K89-Data!K88</f>
        <v>0</v>
      </c>
      <c r="F89" s="16">
        <f>Data!L89-Data!L88</f>
        <v>3</v>
      </c>
      <c r="G89" s="16">
        <f>Data!M89-Data!M88</f>
        <v>0</v>
      </c>
      <c r="H89" s="16">
        <f>Data!N89-Data!N88</f>
        <v>0</v>
      </c>
      <c r="I89" s="16">
        <f>Data!O89-Data!O88</f>
        <v>9</v>
      </c>
      <c r="J89" s="16">
        <f>Data!P89-Data!P88</f>
        <v>0</v>
      </c>
      <c r="K89" s="16">
        <f>Data!Q89-Data!Q88</f>
        <v>1</v>
      </c>
      <c r="L89" s="16">
        <f>Data!R89-Data!R88</f>
        <v>0</v>
      </c>
      <c r="M89" s="16">
        <f>Data!S89-Data!S88</f>
        <v>1</v>
      </c>
      <c r="N89" s="16">
        <f>Data!T89-Data!T88</f>
        <v>-1</v>
      </c>
      <c r="O89" s="16">
        <f>Data!U89-Data!U88</f>
        <v>2</v>
      </c>
      <c r="P89" s="16">
        <f>Data!V89-Data!V88</f>
        <v>0</v>
      </c>
      <c r="Q89" s="16">
        <f>Data!W89-Data!W88</f>
        <v>0</v>
      </c>
      <c r="R89" s="16">
        <f>Data!X89-Data!X88</f>
        <v>1</v>
      </c>
      <c r="S89" s="16">
        <f>Data!Y89-Data!Y88</f>
        <v>0</v>
      </c>
      <c r="T89" s="16">
        <f>Data!Z89-Data!Z88</f>
        <v>0</v>
      </c>
      <c r="U89" s="16">
        <f>Data!AA89-Data!AA88</f>
        <v>6</v>
      </c>
      <c r="V89" s="16">
        <f>Data!AB89-Data!AB88</f>
        <v>0</v>
      </c>
      <c r="W89" s="16">
        <f>Data!AC89-Data!AC88</f>
        <v>1</v>
      </c>
      <c r="X89" s="16">
        <f>Data!AD89-Data!AD88</f>
        <v>0</v>
      </c>
      <c r="Y89" s="16">
        <f>Data!AE89-Data!AE88</f>
        <v>1</v>
      </c>
      <c r="Z89" s="16">
        <f>Data!AF89-Data!AF88</f>
        <v>-1</v>
      </c>
      <c r="AA89" s="16">
        <f>Data!AG89-Data!AG88</f>
        <v>0</v>
      </c>
      <c r="AB89" s="16">
        <f>Data!AH89-Data!AH88</f>
        <v>0</v>
      </c>
      <c r="AC89" s="16">
        <f>Data!AI89-Data!AI88</f>
        <v>0</v>
      </c>
      <c r="AD89" s="16">
        <f>Data!AJ89-Data!AJ88</f>
        <v>2</v>
      </c>
      <c r="AE89" s="16">
        <f>Data!AK89-Data!AK88</f>
        <v>0</v>
      </c>
      <c r="AF89" s="16">
        <f>Data!AL89-Data!AL88</f>
        <v>0</v>
      </c>
      <c r="AG89" s="16">
        <f>Data!AM89-Data!AM88</f>
        <v>3</v>
      </c>
      <c r="AH89" s="16">
        <f>Data!AN89-Data!AN88</f>
        <v>0</v>
      </c>
      <c r="AI89" s="16">
        <f>Data!AO89-Data!AO88</f>
        <v>0</v>
      </c>
      <c r="AJ89" s="16">
        <f>Data!AP89-Data!AP88</f>
        <v>0</v>
      </c>
      <c r="AK89" s="16">
        <f>Data!AQ89-Data!AQ88</f>
        <v>0</v>
      </c>
      <c r="AL89" s="16">
        <f>Data!AR89-Data!AR88</f>
        <v>0</v>
      </c>
      <c r="AM89" s="16">
        <f>Data!E89</f>
        <v>1</v>
      </c>
      <c r="AN89" s="16">
        <f>Data!B89</f>
        <v>13</v>
      </c>
      <c r="AO89" s="16">
        <f>Data!AS89-Data!AS88</f>
        <v>3931</v>
      </c>
      <c r="AP89" s="16">
        <f>Data!AT89-Data!AT88</f>
        <v>0</v>
      </c>
      <c r="AQ89" s="16">
        <f>Data!AV89-Data!AV88</f>
        <v>0</v>
      </c>
      <c r="AR89" s="16">
        <f>Data!AW89-Data!AW88</f>
        <v>0</v>
      </c>
      <c r="AS89" s="17"/>
      <c r="AT89" s="17" t="str">
        <f t="shared" si="6"/>
        <v>2020-W25</v>
      </c>
      <c r="AU89" s="17">
        <f t="shared" si="7"/>
        <v>1</v>
      </c>
      <c r="AV89" s="18">
        <f>Data!G89</f>
        <v>13</v>
      </c>
      <c r="AW89" s="18">
        <f>Data!AU89+Data!C89</f>
        <v>0</v>
      </c>
      <c r="AX89" s="17"/>
      <c r="AY89" s="18"/>
      <c r="AZ89" s="16"/>
    </row>
    <row r="90" spans="1:53" x14ac:dyDescent="0.3">
      <c r="A90" s="20">
        <f>Data!A90</f>
        <v>43998</v>
      </c>
      <c r="B90" s="8">
        <f t="shared" si="5"/>
        <v>43998</v>
      </c>
      <c r="C90" s="9">
        <f>Data!I90-Data!I89</f>
        <v>0</v>
      </c>
      <c r="D90" s="9">
        <f>Data!J90-Data!J89</f>
        <v>0</v>
      </c>
      <c r="E90" s="10">
        <f>Data!K90-Data!K89</f>
        <v>0</v>
      </c>
      <c r="F90" s="11">
        <f>Data!L90-Data!L89</f>
        <v>1</v>
      </c>
      <c r="G90" s="11">
        <f>Data!M90-Data!M89</f>
        <v>0</v>
      </c>
      <c r="H90" s="11">
        <f>Data!N90-Data!N89</f>
        <v>0</v>
      </c>
      <c r="I90" s="11">
        <f>Data!O90-Data!O89</f>
        <v>5</v>
      </c>
      <c r="J90" s="11">
        <f>Data!P90-Data!P89</f>
        <v>0</v>
      </c>
      <c r="K90" s="11">
        <f>Data!Q90-Data!Q89</f>
        <v>0</v>
      </c>
      <c r="L90" s="11">
        <f>Data!R90-Data!R89</f>
        <v>8</v>
      </c>
      <c r="M90" s="11">
        <f>Data!S90-Data!S89</f>
        <v>1</v>
      </c>
      <c r="N90" s="11">
        <f>Data!T90-Data!T89</f>
        <v>-1</v>
      </c>
      <c r="O90" s="11">
        <f>Data!U90-Data!U89</f>
        <v>0</v>
      </c>
      <c r="P90" s="11">
        <f>Data!V90-Data!V89</f>
        <v>0</v>
      </c>
      <c r="Q90" s="11">
        <f>Data!W90-Data!W89</f>
        <v>0</v>
      </c>
      <c r="R90" s="11">
        <f>Data!X90-Data!X89</f>
        <v>0</v>
      </c>
      <c r="S90" s="11">
        <f>Data!Y90-Data!Y89</f>
        <v>0</v>
      </c>
      <c r="T90" s="11">
        <f>Data!Z90-Data!Z89</f>
        <v>0</v>
      </c>
      <c r="U90" s="11">
        <f>Data!AA90-Data!AA89</f>
        <v>3</v>
      </c>
      <c r="V90" s="11">
        <f>Data!AB90-Data!AB89</f>
        <v>0</v>
      </c>
      <c r="W90" s="11">
        <f>Data!AC90-Data!AC89</f>
        <v>0</v>
      </c>
      <c r="X90" s="11">
        <f>Data!AD90-Data!AD89</f>
        <v>3</v>
      </c>
      <c r="Y90" s="11">
        <f>Data!AE90-Data!AE89</f>
        <v>1</v>
      </c>
      <c r="Z90" s="11">
        <f>Data!AF90-Data!AF89</f>
        <v>-1</v>
      </c>
      <c r="AA90" s="11">
        <f>Data!AG90-Data!AG89</f>
        <v>0</v>
      </c>
      <c r="AB90" s="11">
        <f>Data!AH90-Data!AH89</f>
        <v>0</v>
      </c>
      <c r="AC90" s="11">
        <f>Data!AI90-Data!AI89</f>
        <v>0</v>
      </c>
      <c r="AD90" s="11">
        <f>Data!AJ90-Data!AJ89</f>
        <v>1</v>
      </c>
      <c r="AE90" s="11">
        <f>Data!AK90-Data!AK89</f>
        <v>0</v>
      </c>
      <c r="AF90" s="11">
        <f>Data!AL90-Data!AL89</f>
        <v>0</v>
      </c>
      <c r="AG90" s="11">
        <f>Data!AM90-Data!AM89</f>
        <v>2</v>
      </c>
      <c r="AH90" s="11">
        <f>Data!AN90-Data!AN89</f>
        <v>0</v>
      </c>
      <c r="AI90" s="11">
        <f>Data!AO90-Data!AO89</f>
        <v>0</v>
      </c>
      <c r="AJ90" s="11">
        <f>Data!AP90-Data!AP89</f>
        <v>5</v>
      </c>
      <c r="AK90" s="11">
        <f>Data!AQ90-Data!AQ89</f>
        <v>0</v>
      </c>
      <c r="AL90" s="11">
        <f>Data!AR90-Data!AR89</f>
        <v>0</v>
      </c>
      <c r="AM90" s="11">
        <f>Data!E90</f>
        <v>1</v>
      </c>
      <c r="AN90" s="11">
        <f>Data!B90</f>
        <v>15</v>
      </c>
      <c r="AO90" s="11">
        <f>Data!AS90-Data!AS89</f>
        <v>4882</v>
      </c>
      <c r="AP90" s="11">
        <f>Data!AT90-Data!AT89</f>
        <v>0</v>
      </c>
      <c r="AQ90" s="11">
        <f>Data!AV90-Data!AV89</f>
        <v>0</v>
      </c>
      <c r="AR90" s="11">
        <f>Data!AW90-Data!AW89</f>
        <v>0</v>
      </c>
      <c r="AT90" s="7" t="str">
        <f t="shared" si="6"/>
        <v>2020-W25</v>
      </c>
      <c r="AU90" s="7">
        <f t="shared" si="7"/>
        <v>2</v>
      </c>
      <c r="AV90" s="12">
        <f>Data!G90</f>
        <v>12</v>
      </c>
      <c r="AW90" s="12">
        <f>Data!AU90+Data!C90</f>
        <v>0</v>
      </c>
    </row>
    <row r="91" spans="1:53" x14ac:dyDescent="0.3">
      <c r="A91" s="20">
        <f>Data!A91</f>
        <v>43999</v>
      </c>
      <c r="B91" s="8">
        <f t="shared" si="5"/>
        <v>43999</v>
      </c>
      <c r="C91" s="9">
        <f>Data!I91-Data!I90</f>
        <v>3</v>
      </c>
      <c r="D91" s="9">
        <f>Data!J91-Data!J90</f>
        <v>0</v>
      </c>
      <c r="E91" s="10">
        <f>Data!K91-Data!K90</f>
        <v>0</v>
      </c>
      <c r="F91" s="11">
        <f>Data!L91-Data!L90</f>
        <v>18</v>
      </c>
      <c r="G91" s="11">
        <f>Data!M91-Data!M90</f>
        <v>0</v>
      </c>
      <c r="H91" s="11">
        <f>Data!N91-Data!N90</f>
        <v>0</v>
      </c>
      <c r="I91" s="11">
        <f>Data!O91-Data!O90</f>
        <v>24</v>
      </c>
      <c r="J91" s="11">
        <f>Data!P91-Data!P90</f>
        <v>1</v>
      </c>
      <c r="K91" s="11">
        <f>Data!Q91-Data!Q90</f>
        <v>-1</v>
      </c>
      <c r="L91" s="11">
        <f>Data!R91-Data!R90</f>
        <v>7</v>
      </c>
      <c r="M91" s="11">
        <f>Data!S91-Data!S90</f>
        <v>1</v>
      </c>
      <c r="N91" s="11">
        <f>Data!T91-Data!T90</f>
        <v>0</v>
      </c>
      <c r="O91" s="11">
        <f>Data!U91-Data!U90</f>
        <v>1</v>
      </c>
      <c r="P91" s="11">
        <f>Data!V91-Data!V90</f>
        <v>0</v>
      </c>
      <c r="Q91" s="11">
        <f>Data!W91-Data!W90</f>
        <v>0</v>
      </c>
      <c r="R91" s="11">
        <f>Data!X91-Data!X90</f>
        <v>9</v>
      </c>
      <c r="S91" s="11">
        <f>Data!Y91-Data!Y90</f>
        <v>0</v>
      </c>
      <c r="T91" s="11">
        <f>Data!Z91-Data!Z90</f>
        <v>0</v>
      </c>
      <c r="U91" s="11">
        <f>Data!AA91-Data!AA90</f>
        <v>15</v>
      </c>
      <c r="V91" s="11">
        <f>Data!AB91-Data!AB90</f>
        <v>1</v>
      </c>
      <c r="W91" s="11">
        <f>Data!AC91-Data!AC90</f>
        <v>-1</v>
      </c>
      <c r="X91" s="11">
        <f>Data!AD91-Data!AD90</f>
        <v>6</v>
      </c>
      <c r="Y91" s="11">
        <f>Data!AE91-Data!AE90</f>
        <v>0</v>
      </c>
      <c r="Z91" s="11">
        <f>Data!AF91-Data!AF90</f>
        <v>0</v>
      </c>
      <c r="AA91" s="11">
        <f>Data!AG91-Data!AG90</f>
        <v>2</v>
      </c>
      <c r="AB91" s="11">
        <f>Data!AH91-Data!AH90</f>
        <v>0</v>
      </c>
      <c r="AC91" s="11">
        <f>Data!AI91-Data!AI90</f>
        <v>0</v>
      </c>
      <c r="AD91" s="11">
        <f>Data!AJ91-Data!AJ90</f>
        <v>9</v>
      </c>
      <c r="AE91" s="11">
        <f>Data!AK91-Data!AK90</f>
        <v>0</v>
      </c>
      <c r="AF91" s="11">
        <f>Data!AL91-Data!AL90</f>
        <v>0</v>
      </c>
      <c r="AG91" s="11">
        <f>Data!AM91-Data!AM90</f>
        <v>9</v>
      </c>
      <c r="AH91" s="11">
        <f>Data!AN91-Data!AN90</f>
        <v>0</v>
      </c>
      <c r="AI91" s="11">
        <f>Data!AO91-Data!AO90</f>
        <v>0</v>
      </c>
      <c r="AJ91" s="11">
        <f>Data!AP91-Data!AP90</f>
        <v>1</v>
      </c>
      <c r="AK91" s="11">
        <f>Data!AQ91-Data!AQ90</f>
        <v>1</v>
      </c>
      <c r="AL91" s="11">
        <f>Data!AR91-Data!AR90</f>
        <v>0</v>
      </c>
      <c r="AM91" s="11">
        <f>Data!E91</f>
        <v>2</v>
      </c>
      <c r="AN91" s="11">
        <f>Data!B91</f>
        <v>55</v>
      </c>
      <c r="AO91" s="11">
        <f>Data!AS91-Data!AS90</f>
        <v>5194</v>
      </c>
      <c r="AP91" s="11">
        <f>Data!AT91-Data!AT90</f>
        <v>0</v>
      </c>
      <c r="AQ91" s="11">
        <f>Data!AV91-Data!AV90</f>
        <v>0</v>
      </c>
      <c r="AR91" s="11">
        <f>Data!AW91-Data!AW90</f>
        <v>0</v>
      </c>
      <c r="AT91" s="7" t="str">
        <f t="shared" si="6"/>
        <v>2020-W25</v>
      </c>
      <c r="AU91" s="7">
        <f t="shared" si="7"/>
        <v>3</v>
      </c>
      <c r="AV91" s="12">
        <f>Data!G91</f>
        <v>11</v>
      </c>
      <c r="AW91" s="12">
        <f>Data!AU91+Data!C91</f>
        <v>0</v>
      </c>
    </row>
    <row r="92" spans="1:53" x14ac:dyDescent="0.3">
      <c r="A92" s="20">
        <f>Data!A92</f>
        <v>44000</v>
      </c>
      <c r="B92" s="8">
        <f t="shared" si="5"/>
        <v>44000</v>
      </c>
      <c r="C92" s="9">
        <f>Data!I92-Data!I91</f>
        <v>1</v>
      </c>
      <c r="D92" s="9">
        <f>Data!J92-Data!J91</f>
        <v>0</v>
      </c>
      <c r="E92" s="10">
        <f>Data!K92-Data!K91</f>
        <v>0</v>
      </c>
      <c r="F92" s="11">
        <f>Data!L92-Data!L91</f>
        <v>7</v>
      </c>
      <c r="G92" s="11">
        <f>Data!M92-Data!M91</f>
        <v>0</v>
      </c>
      <c r="H92" s="11">
        <f>Data!N92-Data!N91</f>
        <v>0</v>
      </c>
      <c r="I92" s="11">
        <f>Data!O92-Data!O91</f>
        <v>6</v>
      </c>
      <c r="J92" s="11">
        <f>Data!P92-Data!P91</f>
        <v>1</v>
      </c>
      <c r="K92" s="11">
        <f>Data!Q92-Data!Q91</f>
        <v>-1</v>
      </c>
      <c r="L92" s="11">
        <f>Data!R92-Data!R91</f>
        <v>10</v>
      </c>
      <c r="M92" s="11">
        <f>Data!S92-Data!S91</f>
        <v>0</v>
      </c>
      <c r="N92" s="11">
        <f>Data!T92-Data!T91</f>
        <v>0</v>
      </c>
      <c r="O92" s="11">
        <f>Data!U92-Data!U91</f>
        <v>0</v>
      </c>
      <c r="P92" s="11">
        <f>Data!V92-Data!V91</f>
        <v>0</v>
      </c>
      <c r="Q92" s="11">
        <f>Data!W92-Data!W91</f>
        <v>0</v>
      </c>
      <c r="R92" s="11">
        <f>Data!X92-Data!X91</f>
        <v>3</v>
      </c>
      <c r="S92" s="11">
        <f>Data!Y92-Data!Y91</f>
        <v>0</v>
      </c>
      <c r="T92" s="11">
        <f>Data!Z92-Data!Z91</f>
        <v>0</v>
      </c>
      <c r="U92" s="11">
        <f>Data!AA92-Data!AA91</f>
        <v>1</v>
      </c>
      <c r="V92" s="11">
        <f>Data!AB92-Data!AB91</f>
        <v>0</v>
      </c>
      <c r="W92" s="11">
        <f>Data!AC92-Data!AC91</f>
        <v>0</v>
      </c>
      <c r="X92" s="11">
        <f>Data!AD92-Data!AD91</f>
        <v>4</v>
      </c>
      <c r="Y92" s="11">
        <f>Data!AE92-Data!AE91</f>
        <v>0</v>
      </c>
      <c r="Z92" s="11">
        <f>Data!AF92-Data!AF91</f>
        <v>0</v>
      </c>
      <c r="AA92" s="11">
        <f>Data!AG92-Data!AG91</f>
        <v>1</v>
      </c>
      <c r="AB92" s="11">
        <f>Data!AH92-Data!AH91</f>
        <v>0</v>
      </c>
      <c r="AC92" s="11">
        <f>Data!AI92-Data!AI91</f>
        <v>0</v>
      </c>
      <c r="AD92" s="11">
        <f>Data!AJ92-Data!AJ91</f>
        <v>4</v>
      </c>
      <c r="AE92" s="11">
        <f>Data!AK92-Data!AK91</f>
        <v>0</v>
      </c>
      <c r="AF92" s="11">
        <f>Data!AL92-Data!AL91</f>
        <v>0</v>
      </c>
      <c r="AG92" s="11">
        <f>Data!AM92-Data!AM91</f>
        <v>5</v>
      </c>
      <c r="AH92" s="11">
        <f>Data!AN92-Data!AN91</f>
        <v>1</v>
      </c>
      <c r="AI92" s="11">
        <f>Data!AO92-Data!AO91</f>
        <v>-1</v>
      </c>
      <c r="AJ92" s="11">
        <f>Data!AP92-Data!AP91</f>
        <v>6</v>
      </c>
      <c r="AK92" s="11">
        <f>Data!AQ92-Data!AQ91</f>
        <v>0</v>
      </c>
      <c r="AL92" s="11">
        <f>Data!AR92-Data!AR91</f>
        <v>0</v>
      </c>
      <c r="AM92" s="11">
        <f>Data!E92</f>
        <v>1</v>
      </c>
      <c r="AN92" s="11">
        <f>Data!B92</f>
        <v>24</v>
      </c>
      <c r="AO92" s="11">
        <f>Data!AS92-Data!AS91</f>
        <v>5408</v>
      </c>
      <c r="AP92" s="11">
        <f>Data!AT92-Data!AT91</f>
        <v>0</v>
      </c>
      <c r="AQ92" s="11">
        <f>Data!AV92-Data!AV91</f>
        <v>0</v>
      </c>
      <c r="AR92" s="11">
        <f>Data!AW92-Data!AW91</f>
        <v>0</v>
      </c>
      <c r="AT92" s="7" t="str">
        <f t="shared" si="6"/>
        <v>2020-W25</v>
      </c>
      <c r="AU92" s="7">
        <f t="shared" si="7"/>
        <v>4</v>
      </c>
      <c r="AV92" s="12">
        <f>Data!G92</f>
        <v>10</v>
      </c>
      <c r="AW92" s="12">
        <f>Data!AU92+Data!C92</f>
        <v>0</v>
      </c>
    </row>
    <row r="93" spans="1:53" x14ac:dyDescent="0.3">
      <c r="A93" s="20">
        <f>Data!A93</f>
        <v>44001</v>
      </c>
      <c r="B93" s="8">
        <f t="shared" si="5"/>
        <v>44001</v>
      </c>
      <c r="C93" s="9">
        <f>Data!I93-Data!I92</f>
        <v>1</v>
      </c>
      <c r="D93" s="9">
        <f>Data!J93-Data!J92</f>
        <v>0</v>
      </c>
      <c r="E93" s="10">
        <f>Data!K93-Data!K92</f>
        <v>0</v>
      </c>
      <c r="F93" s="11">
        <f>Data!L93-Data!L92</f>
        <v>5</v>
      </c>
      <c r="G93" s="11">
        <f>Data!M93-Data!M92</f>
        <v>0</v>
      </c>
      <c r="H93" s="11">
        <f>Data!N93-Data!N92</f>
        <v>0</v>
      </c>
      <c r="I93" s="11">
        <f>Data!O93-Data!O92</f>
        <v>6</v>
      </c>
      <c r="J93" s="11">
        <f>Data!P93-Data!P92</f>
        <v>0</v>
      </c>
      <c r="K93" s="11">
        <f>Data!Q93-Data!Q92</f>
        <v>0</v>
      </c>
      <c r="L93" s="11">
        <f>Data!R93-Data!R92</f>
        <v>1</v>
      </c>
      <c r="M93" s="11">
        <f>Data!S93-Data!S92</f>
        <v>1</v>
      </c>
      <c r="N93" s="11">
        <f>Data!T93-Data!T92</f>
        <v>0</v>
      </c>
      <c r="O93" s="11">
        <f>Data!U93-Data!U92</f>
        <v>1</v>
      </c>
      <c r="P93" s="11">
        <f>Data!V93-Data!V92</f>
        <v>0</v>
      </c>
      <c r="Q93" s="11">
        <f>Data!W93-Data!W92</f>
        <v>0</v>
      </c>
      <c r="R93" s="11">
        <f>Data!X93-Data!X92</f>
        <v>2</v>
      </c>
      <c r="S93" s="11">
        <f>Data!Y93-Data!Y92</f>
        <v>0</v>
      </c>
      <c r="T93" s="11">
        <f>Data!Z93-Data!Z92</f>
        <v>0</v>
      </c>
      <c r="U93" s="11">
        <f>Data!AA93-Data!AA92</f>
        <v>2</v>
      </c>
      <c r="V93" s="11">
        <f>Data!AB93-Data!AB92</f>
        <v>0</v>
      </c>
      <c r="W93" s="11">
        <f>Data!AC93-Data!AC92</f>
        <v>0</v>
      </c>
      <c r="X93" s="11">
        <f>Data!AD93-Data!AD92</f>
        <v>0</v>
      </c>
      <c r="Y93" s="11">
        <f>Data!AE93-Data!AE92</f>
        <v>0</v>
      </c>
      <c r="Z93" s="11">
        <f>Data!AF93-Data!AF92</f>
        <v>0</v>
      </c>
      <c r="AA93" s="11">
        <f>Data!AG93-Data!AG92</f>
        <v>0</v>
      </c>
      <c r="AB93" s="11">
        <f>Data!AH93-Data!AH92</f>
        <v>0</v>
      </c>
      <c r="AC93" s="11">
        <f>Data!AI93-Data!AI92</f>
        <v>0</v>
      </c>
      <c r="AD93" s="11">
        <f>Data!AJ93-Data!AJ92</f>
        <v>3</v>
      </c>
      <c r="AE93" s="11">
        <f>Data!AK93-Data!AK92</f>
        <v>0</v>
      </c>
      <c r="AF93" s="11">
        <f>Data!AL93-Data!AL92</f>
        <v>0</v>
      </c>
      <c r="AG93" s="11">
        <f>Data!AM93-Data!AM92</f>
        <v>4</v>
      </c>
      <c r="AH93" s="11">
        <f>Data!AN93-Data!AN92</f>
        <v>0</v>
      </c>
      <c r="AI93" s="11">
        <f>Data!AO93-Data!AO92</f>
        <v>0</v>
      </c>
      <c r="AJ93" s="11">
        <f>Data!AP93-Data!AP92</f>
        <v>1</v>
      </c>
      <c r="AK93" s="11">
        <f>Data!AQ93-Data!AQ92</f>
        <v>1</v>
      </c>
      <c r="AL93" s="11">
        <f>Data!AR93-Data!AR92</f>
        <v>0</v>
      </c>
      <c r="AM93" s="11">
        <f>Data!E93</f>
        <v>1</v>
      </c>
      <c r="AN93" s="11">
        <f>Data!B93</f>
        <v>10</v>
      </c>
      <c r="AO93" s="11">
        <f>Data!AS93-Data!AS92</f>
        <v>4373</v>
      </c>
      <c r="AP93" s="11">
        <f>Data!AT93-Data!AT92</f>
        <v>0</v>
      </c>
      <c r="AQ93" s="11">
        <f>Data!AV93-Data!AV92</f>
        <v>0</v>
      </c>
      <c r="AR93" s="11">
        <f>Data!AW93-Data!AW92</f>
        <v>0</v>
      </c>
      <c r="AT93" s="7" t="str">
        <f t="shared" si="6"/>
        <v>2020-W25</v>
      </c>
      <c r="AU93" s="7">
        <f t="shared" si="7"/>
        <v>5</v>
      </c>
      <c r="AV93" s="12">
        <f>Data!G93</f>
        <v>10</v>
      </c>
      <c r="AW93" s="12">
        <f>Data!AU93+Data!C93</f>
        <v>0</v>
      </c>
    </row>
    <row r="94" spans="1:53" x14ac:dyDescent="0.3">
      <c r="A94" s="20">
        <f>Data!A94</f>
        <v>44002</v>
      </c>
      <c r="B94" s="8">
        <f t="shared" si="5"/>
        <v>44002</v>
      </c>
      <c r="C94" s="9">
        <f>Data!I94-Data!I93</f>
        <v>1</v>
      </c>
      <c r="D94" s="9">
        <f>Data!J94-Data!J93</f>
        <v>0</v>
      </c>
      <c r="E94" s="10">
        <f>Data!K94-Data!K93</f>
        <v>0</v>
      </c>
      <c r="F94" s="11">
        <f>Data!L94-Data!L93</f>
        <v>3</v>
      </c>
      <c r="G94" s="11">
        <f>Data!M94-Data!M93</f>
        <v>0</v>
      </c>
      <c r="H94" s="11">
        <f>Data!N94-Data!N93</f>
        <v>0</v>
      </c>
      <c r="I94" s="11">
        <f>Data!O94-Data!O93</f>
        <v>8</v>
      </c>
      <c r="J94" s="11">
        <f>Data!P94-Data!P93</f>
        <v>0</v>
      </c>
      <c r="K94" s="11">
        <f>Data!Q94-Data!Q93</f>
        <v>0</v>
      </c>
      <c r="L94" s="11">
        <f>Data!R94-Data!R93</f>
        <v>1</v>
      </c>
      <c r="M94" s="11">
        <f>Data!S94-Data!S93</f>
        <v>1</v>
      </c>
      <c r="N94" s="11">
        <f>Data!T94-Data!T93</f>
        <v>-1</v>
      </c>
      <c r="O94" s="11">
        <f>Data!U94-Data!U93</f>
        <v>1</v>
      </c>
      <c r="P94" s="11">
        <f>Data!V94-Data!V93</f>
        <v>0</v>
      </c>
      <c r="Q94" s="11">
        <f>Data!W94-Data!W93</f>
        <v>0</v>
      </c>
      <c r="R94" s="11">
        <f>Data!X94-Data!X93</f>
        <v>1</v>
      </c>
      <c r="S94" s="11">
        <f>Data!Y94-Data!Y93</f>
        <v>0</v>
      </c>
      <c r="T94" s="11">
        <f>Data!Z94-Data!Z93</f>
        <v>0</v>
      </c>
      <c r="U94" s="11">
        <f>Data!AA94-Data!AA93</f>
        <v>4</v>
      </c>
      <c r="V94" s="11">
        <f>Data!AB94-Data!AB93</f>
        <v>0</v>
      </c>
      <c r="W94" s="11">
        <f>Data!AC94-Data!AC93</f>
        <v>0</v>
      </c>
      <c r="X94" s="11">
        <f>Data!AD94-Data!AD93</f>
        <v>0</v>
      </c>
      <c r="Y94" s="11">
        <f>Data!AE94-Data!AE93</f>
        <v>0</v>
      </c>
      <c r="Z94" s="11">
        <f>Data!AF94-Data!AF93</f>
        <v>0</v>
      </c>
      <c r="AA94" s="11">
        <f>Data!AG94-Data!AG93</f>
        <v>0</v>
      </c>
      <c r="AB94" s="11">
        <f>Data!AH94-Data!AH93</f>
        <v>0</v>
      </c>
      <c r="AC94" s="11">
        <f>Data!AI94-Data!AI93</f>
        <v>0</v>
      </c>
      <c r="AD94" s="11">
        <f>Data!AJ94-Data!AJ93</f>
        <v>2</v>
      </c>
      <c r="AE94" s="11">
        <f>Data!AK94-Data!AK93</f>
        <v>0</v>
      </c>
      <c r="AF94" s="11">
        <f>Data!AL94-Data!AL93</f>
        <v>0</v>
      </c>
      <c r="AG94" s="11">
        <f>Data!AM94-Data!AM93</f>
        <v>4</v>
      </c>
      <c r="AH94" s="11">
        <f>Data!AN94-Data!AN93</f>
        <v>0</v>
      </c>
      <c r="AI94" s="11">
        <f>Data!AO94-Data!AO93</f>
        <v>0</v>
      </c>
      <c r="AJ94" s="11">
        <f>Data!AP94-Data!AP93</f>
        <v>1</v>
      </c>
      <c r="AK94" s="11">
        <f>Data!AQ94-Data!AQ93</f>
        <v>1</v>
      </c>
      <c r="AL94" s="11">
        <f>Data!AR94-Data!AR93</f>
        <v>-1</v>
      </c>
      <c r="AM94" s="11">
        <f>Data!E94</f>
        <v>1</v>
      </c>
      <c r="AN94" s="11">
        <f>Data!B94</f>
        <v>19</v>
      </c>
      <c r="AO94" s="11">
        <f>Data!AS94-Data!AS93</f>
        <v>4184</v>
      </c>
      <c r="AP94" s="11">
        <f>Data!AT94-Data!AT93</f>
        <v>0</v>
      </c>
      <c r="AQ94" s="11">
        <f>Data!AV94-Data!AV93</f>
        <v>0</v>
      </c>
      <c r="AR94" s="11">
        <f>Data!AW94-Data!AW93</f>
        <v>0</v>
      </c>
      <c r="AT94" s="7" t="str">
        <f t="shared" si="6"/>
        <v>2020-W25</v>
      </c>
      <c r="AU94" s="7">
        <f t="shared" si="7"/>
        <v>6</v>
      </c>
      <c r="AV94" s="12">
        <f>Data!G94</f>
        <v>9</v>
      </c>
      <c r="AW94" s="12">
        <f>Data!AU94+Data!C94</f>
        <v>0</v>
      </c>
    </row>
    <row r="95" spans="1:53" x14ac:dyDescent="0.3">
      <c r="A95" s="20">
        <f>Data!A95</f>
        <v>44003</v>
      </c>
      <c r="B95" s="8">
        <f t="shared" si="5"/>
        <v>44003</v>
      </c>
      <c r="C95" s="9">
        <f>Data!I95-Data!I94</f>
        <v>1</v>
      </c>
      <c r="D95" s="9">
        <f>Data!J95-Data!J94</f>
        <v>0</v>
      </c>
      <c r="E95" s="10">
        <f>Data!K95-Data!K94</f>
        <v>0</v>
      </c>
      <c r="F95" s="11">
        <f>Data!L95-Data!L94</f>
        <v>2</v>
      </c>
      <c r="G95" s="11">
        <f>Data!M95-Data!M94</f>
        <v>0</v>
      </c>
      <c r="H95" s="11">
        <f>Data!N95-Data!N94</f>
        <v>0</v>
      </c>
      <c r="I95" s="11">
        <f>Data!O95-Data!O94</f>
        <v>2</v>
      </c>
      <c r="J95" s="11">
        <f>Data!P95-Data!P94</f>
        <v>0</v>
      </c>
      <c r="K95" s="11">
        <f>Data!Q95-Data!Q94</f>
        <v>0</v>
      </c>
      <c r="L95" s="11">
        <f>Data!R95-Data!R94</f>
        <v>2</v>
      </c>
      <c r="M95" s="11">
        <f>Data!S95-Data!S94</f>
        <v>0</v>
      </c>
      <c r="N95" s="11">
        <f>Data!T95-Data!T94</f>
        <v>0</v>
      </c>
      <c r="O95" s="11">
        <f>Data!U95-Data!U94</f>
        <v>1</v>
      </c>
      <c r="P95" s="11">
        <f>Data!V95-Data!V94</f>
        <v>0</v>
      </c>
      <c r="Q95" s="11">
        <f>Data!W95-Data!W94</f>
        <v>0</v>
      </c>
      <c r="R95" s="11">
        <f>Data!X95-Data!X94</f>
        <v>2</v>
      </c>
      <c r="S95" s="11">
        <f>Data!Y95-Data!Y94</f>
        <v>0</v>
      </c>
      <c r="T95" s="11">
        <f>Data!Z95-Data!Z94</f>
        <v>0</v>
      </c>
      <c r="U95" s="11">
        <f>Data!AA95-Data!AA94</f>
        <v>0</v>
      </c>
      <c r="V95" s="11">
        <f>Data!AB95-Data!AB94</f>
        <v>0</v>
      </c>
      <c r="W95" s="11">
        <f>Data!AC95-Data!AC94</f>
        <v>0</v>
      </c>
      <c r="X95" s="11">
        <f>Data!AD95-Data!AD94</f>
        <v>1</v>
      </c>
      <c r="Y95" s="11">
        <f>Data!AE95-Data!AE94</f>
        <v>0</v>
      </c>
      <c r="Z95" s="11">
        <f>Data!AF95-Data!AF94</f>
        <v>0</v>
      </c>
      <c r="AA95" s="11">
        <f>Data!AG95-Data!AG94</f>
        <v>0</v>
      </c>
      <c r="AB95" s="11">
        <f>Data!AH95-Data!AH94</f>
        <v>0</v>
      </c>
      <c r="AC95" s="11">
        <f>Data!AI95-Data!AI94</f>
        <v>0</v>
      </c>
      <c r="AD95" s="11">
        <f>Data!AJ95-Data!AJ94</f>
        <v>0</v>
      </c>
      <c r="AE95" s="11">
        <f>Data!AK95-Data!AK94</f>
        <v>0</v>
      </c>
      <c r="AF95" s="11">
        <f>Data!AL95-Data!AL94</f>
        <v>0</v>
      </c>
      <c r="AG95" s="11">
        <f>Data!AM95-Data!AM94</f>
        <v>2</v>
      </c>
      <c r="AH95" s="11">
        <f>Data!AN95-Data!AN94</f>
        <v>0</v>
      </c>
      <c r="AI95" s="11">
        <f>Data!AO95-Data!AO94</f>
        <v>0</v>
      </c>
      <c r="AJ95" s="11">
        <f>Data!AP95-Data!AP94</f>
        <v>1</v>
      </c>
      <c r="AK95" s="11">
        <f>Data!AQ95-Data!AQ94</f>
        <v>0</v>
      </c>
      <c r="AL95" s="11">
        <f>Data!AR95-Data!AR94</f>
        <v>0</v>
      </c>
      <c r="AM95" s="11">
        <f>Data!E95</f>
        <v>0</v>
      </c>
      <c r="AN95" s="11">
        <f>Data!B95</f>
        <v>10</v>
      </c>
      <c r="AO95" s="11">
        <f>Data!AS95-Data!AS94</f>
        <v>4251</v>
      </c>
      <c r="AP95" s="11">
        <f>Data!AT95-Data!AT94</f>
        <v>0</v>
      </c>
      <c r="AQ95" s="11">
        <f>Data!AV95-Data!AV94</f>
        <v>0</v>
      </c>
      <c r="AR95" s="11">
        <f>Data!AW95-Data!AW94</f>
        <v>0</v>
      </c>
      <c r="AS95" s="7">
        <v>2</v>
      </c>
      <c r="AT95" s="7" t="str">
        <f t="shared" si="6"/>
        <v>2020-W25</v>
      </c>
      <c r="AU95" s="7">
        <f t="shared" si="7"/>
        <v>7</v>
      </c>
      <c r="AV95" s="12">
        <f>Data!G95</f>
        <v>9</v>
      </c>
      <c r="AW95" s="12">
        <f>Data!AU95+Data!C95</f>
        <v>0</v>
      </c>
      <c r="AX95" s="7">
        <f>Data!BA95-Data!BA88</f>
        <v>1</v>
      </c>
      <c r="AY95" s="12">
        <f>AV88+AS95-AV95-AX95</f>
        <v>5</v>
      </c>
      <c r="AZ95" s="11">
        <v>19</v>
      </c>
      <c r="BA95" s="112">
        <f>AS95/AZ95</f>
        <v>0.10526315789473684</v>
      </c>
    </row>
    <row r="96" spans="1:53" x14ac:dyDescent="0.3">
      <c r="A96" s="21">
        <f>Data!A96</f>
        <v>44004</v>
      </c>
      <c r="B96" s="13">
        <f t="shared" si="5"/>
        <v>44004</v>
      </c>
      <c r="C96" s="14">
        <f>Data!I96-Data!I95</f>
        <v>2</v>
      </c>
      <c r="D96" s="14">
        <f>Data!J96-Data!J95</f>
        <v>0</v>
      </c>
      <c r="E96" s="15">
        <f>Data!K96-Data!K95</f>
        <v>0</v>
      </c>
      <c r="F96" s="16">
        <f>Data!L96-Data!L95</f>
        <v>5</v>
      </c>
      <c r="G96" s="16">
        <f>Data!M96-Data!M95</f>
        <v>0</v>
      </c>
      <c r="H96" s="16">
        <f>Data!N96-Data!N95</f>
        <v>0</v>
      </c>
      <c r="I96" s="16">
        <f>Data!O96-Data!O95</f>
        <v>6</v>
      </c>
      <c r="J96" s="16">
        <f>Data!P96-Data!P95</f>
        <v>0</v>
      </c>
      <c r="K96" s="16">
        <f>Data!Q96-Data!Q95</f>
        <v>0</v>
      </c>
      <c r="L96" s="16">
        <f>Data!R96-Data!R95</f>
        <v>3</v>
      </c>
      <c r="M96" s="16">
        <f>Data!S96-Data!S95</f>
        <v>0</v>
      </c>
      <c r="N96" s="16">
        <f>Data!T96-Data!T95</f>
        <v>-1</v>
      </c>
      <c r="O96" s="16">
        <f>Data!U96-Data!U95</f>
        <v>1</v>
      </c>
      <c r="P96" s="16">
        <f>Data!V96-Data!V95</f>
        <v>0</v>
      </c>
      <c r="Q96" s="16">
        <f>Data!W96-Data!W95</f>
        <v>0</v>
      </c>
      <c r="R96" s="16">
        <f>Data!X96-Data!X95</f>
        <v>3</v>
      </c>
      <c r="S96" s="16">
        <f>Data!Y96-Data!Y95</f>
        <v>0</v>
      </c>
      <c r="T96" s="16">
        <f>Data!Z96-Data!Z95</f>
        <v>0</v>
      </c>
      <c r="U96" s="16">
        <f>Data!AA96-Data!AA95</f>
        <v>1</v>
      </c>
      <c r="V96" s="16">
        <f>Data!AB96-Data!AB95</f>
        <v>0</v>
      </c>
      <c r="W96" s="16">
        <f>Data!AC96-Data!AC95</f>
        <v>0</v>
      </c>
      <c r="X96" s="16">
        <f>Data!AD96-Data!AD95</f>
        <v>1</v>
      </c>
      <c r="Y96" s="16">
        <f>Data!AE96-Data!AE95</f>
        <v>0</v>
      </c>
      <c r="Z96" s="16">
        <f>Data!AF96-Data!AF95</f>
        <v>0</v>
      </c>
      <c r="AA96" s="16">
        <f>Data!AG96-Data!AG95</f>
        <v>1</v>
      </c>
      <c r="AB96" s="16">
        <f>Data!AH96-Data!AH95</f>
        <v>0</v>
      </c>
      <c r="AC96" s="16">
        <f>Data!AI96-Data!AI95</f>
        <v>0</v>
      </c>
      <c r="AD96" s="16">
        <f>Data!AJ96-Data!AJ95</f>
        <v>2</v>
      </c>
      <c r="AE96" s="16">
        <f>Data!AK96-Data!AK95</f>
        <v>0</v>
      </c>
      <c r="AF96" s="16">
        <f>Data!AL96-Data!AL95</f>
        <v>0</v>
      </c>
      <c r="AG96" s="16">
        <f>Data!AM96-Data!AM95</f>
        <v>5</v>
      </c>
      <c r="AH96" s="16">
        <f>Data!AN96-Data!AN95</f>
        <v>0</v>
      </c>
      <c r="AI96" s="16">
        <f>Data!AO96-Data!AO95</f>
        <v>0</v>
      </c>
      <c r="AJ96" s="16">
        <f>Data!AP96-Data!AP95</f>
        <v>2</v>
      </c>
      <c r="AK96" s="16">
        <f>Data!AQ96-Data!AQ95</f>
        <v>0</v>
      </c>
      <c r="AL96" s="16">
        <f>Data!AR96-Data!AR95</f>
        <v>-1</v>
      </c>
      <c r="AM96" s="16">
        <f>Data!E96</f>
        <v>0</v>
      </c>
      <c r="AN96" s="16">
        <f>Data!B96</f>
        <v>21</v>
      </c>
      <c r="AO96" s="16">
        <f>Data!AS96-Data!AS95</f>
        <v>2843</v>
      </c>
      <c r="AP96" s="16">
        <f>Data!AT96-Data!AT95</f>
        <v>0</v>
      </c>
      <c r="AQ96" s="16">
        <f>Data!AV96-Data!AV95</f>
        <v>0</v>
      </c>
      <c r="AR96" s="16">
        <f>Data!AW96-Data!AW95</f>
        <v>0</v>
      </c>
      <c r="AS96" s="17"/>
      <c r="AT96" s="17" t="str">
        <f t="shared" si="6"/>
        <v>2020-W26</v>
      </c>
      <c r="AU96" s="17">
        <f t="shared" si="7"/>
        <v>1</v>
      </c>
      <c r="AV96" s="18">
        <f>Data!G96</f>
        <v>8</v>
      </c>
      <c r="AW96" s="18">
        <f>Data!AU96+Data!C96</f>
        <v>0</v>
      </c>
      <c r="AX96" s="17"/>
      <c r="AY96" s="18"/>
      <c r="AZ96" s="16"/>
    </row>
    <row r="97" spans="1:53" x14ac:dyDescent="0.3">
      <c r="A97" s="20">
        <f>Data!A97</f>
        <v>44005</v>
      </c>
      <c r="B97" s="8">
        <f t="shared" si="5"/>
        <v>44005</v>
      </c>
      <c r="C97" s="9">
        <f>Data!I97-Data!I96</f>
        <v>2</v>
      </c>
      <c r="D97" s="9">
        <f>Data!J97-Data!J96</f>
        <v>0</v>
      </c>
      <c r="E97" s="10">
        <f>Data!K97-Data!K96</f>
        <v>0</v>
      </c>
      <c r="F97" s="11">
        <f>Data!L97-Data!L96</f>
        <v>6</v>
      </c>
      <c r="G97" s="11">
        <f>Data!M97-Data!M96</f>
        <v>0</v>
      </c>
      <c r="H97" s="11">
        <f>Data!N97-Data!N96</f>
        <v>0</v>
      </c>
      <c r="I97" s="11">
        <f>Data!O97-Data!O96</f>
        <v>5</v>
      </c>
      <c r="J97" s="11">
        <f>Data!P97-Data!P96</f>
        <v>0</v>
      </c>
      <c r="K97" s="11">
        <f>Data!Q97-Data!Q96</f>
        <v>1</v>
      </c>
      <c r="L97" s="11">
        <f>Data!R97-Data!R96</f>
        <v>2</v>
      </c>
      <c r="M97" s="11">
        <f>Data!S97-Data!S96</f>
        <v>0</v>
      </c>
      <c r="N97" s="11">
        <f>Data!T97-Data!T96</f>
        <v>-1</v>
      </c>
      <c r="O97" s="11">
        <f>Data!U97-Data!U96</f>
        <v>2</v>
      </c>
      <c r="P97" s="11">
        <f>Data!V97-Data!V96</f>
        <v>0</v>
      </c>
      <c r="Q97" s="11">
        <f>Data!W97-Data!W96</f>
        <v>0</v>
      </c>
      <c r="R97" s="11">
        <f>Data!X97-Data!X96</f>
        <v>4</v>
      </c>
      <c r="S97" s="11">
        <f>Data!Y97-Data!Y96</f>
        <v>0</v>
      </c>
      <c r="T97" s="11">
        <f>Data!Z97-Data!Z96</f>
        <v>0</v>
      </c>
      <c r="U97" s="11">
        <f>Data!AA97-Data!AA96</f>
        <v>3</v>
      </c>
      <c r="V97" s="11">
        <f>Data!AB97-Data!AB96</f>
        <v>0</v>
      </c>
      <c r="W97" s="11">
        <f>Data!AC97-Data!AC96</f>
        <v>1</v>
      </c>
      <c r="X97" s="11">
        <f>Data!AD97-Data!AD96</f>
        <v>2</v>
      </c>
      <c r="Y97" s="11">
        <f>Data!AE97-Data!AE96</f>
        <v>0</v>
      </c>
      <c r="Z97" s="11">
        <f>Data!AF97-Data!AF96</f>
        <v>-1</v>
      </c>
      <c r="AA97" s="11">
        <f>Data!AG97-Data!AG96</f>
        <v>0</v>
      </c>
      <c r="AB97" s="11">
        <f>Data!AH97-Data!AH96</f>
        <v>0</v>
      </c>
      <c r="AC97" s="11">
        <f>Data!AI97-Data!AI96</f>
        <v>0</v>
      </c>
      <c r="AD97" s="11">
        <f>Data!AJ97-Data!AJ96</f>
        <v>2</v>
      </c>
      <c r="AE97" s="11">
        <f>Data!AK97-Data!AK96</f>
        <v>0</v>
      </c>
      <c r="AF97" s="11">
        <f>Data!AL97-Data!AL96</f>
        <v>0</v>
      </c>
      <c r="AG97" s="11">
        <f>Data!AM97-Data!AM96</f>
        <v>2</v>
      </c>
      <c r="AH97" s="11">
        <f>Data!AN97-Data!AN96</f>
        <v>0</v>
      </c>
      <c r="AI97" s="11">
        <f>Data!AO97-Data!AO96</f>
        <v>0</v>
      </c>
      <c r="AJ97" s="11">
        <f>Data!AP97-Data!AP96</f>
        <v>0</v>
      </c>
      <c r="AK97" s="11">
        <f>Data!AQ97-Data!AQ96</f>
        <v>0</v>
      </c>
      <c r="AL97" s="11">
        <f>Data!AR97-Data!AR96</f>
        <v>0</v>
      </c>
      <c r="AM97" s="11">
        <f>Data!E97</f>
        <v>0</v>
      </c>
      <c r="AN97" s="11">
        <f>Data!B97</f>
        <v>16</v>
      </c>
      <c r="AO97" s="11">
        <f>Data!AS97-Data!AS96</f>
        <v>5198</v>
      </c>
      <c r="AP97" s="11">
        <f>Data!AT97-Data!AT96</f>
        <v>0</v>
      </c>
      <c r="AQ97" s="11">
        <f>Data!AV97-Data!AV96</f>
        <v>0</v>
      </c>
      <c r="AR97" s="11">
        <f>Data!AW97-Data!AW96</f>
        <v>0</v>
      </c>
      <c r="AT97" s="7" t="str">
        <f t="shared" si="6"/>
        <v>2020-W26</v>
      </c>
      <c r="AU97" s="7">
        <f t="shared" si="7"/>
        <v>2</v>
      </c>
      <c r="AV97" s="12">
        <f>Data!G97</f>
        <v>8</v>
      </c>
      <c r="AW97" s="12">
        <f>Data!AU97+Data!C97</f>
        <v>0</v>
      </c>
    </row>
    <row r="98" spans="1:53" x14ac:dyDescent="0.3">
      <c r="A98" s="20">
        <f>Data!A98</f>
        <v>44006</v>
      </c>
      <c r="B98" s="8">
        <f t="shared" si="5"/>
        <v>44006</v>
      </c>
      <c r="C98" s="9">
        <f>Data!I98-Data!I97</f>
        <v>0</v>
      </c>
      <c r="D98" s="9">
        <f>Data!J98-Data!J97</f>
        <v>0</v>
      </c>
      <c r="E98" s="10">
        <f>Data!K98-Data!K97</f>
        <v>0</v>
      </c>
      <c r="F98" s="11">
        <f>Data!L98-Data!L97</f>
        <v>3</v>
      </c>
      <c r="G98" s="11">
        <f>Data!M98-Data!M97</f>
        <v>0</v>
      </c>
      <c r="H98" s="11">
        <f>Data!N98-Data!N97</f>
        <v>0</v>
      </c>
      <c r="I98" s="11">
        <f>Data!O98-Data!O97</f>
        <v>3</v>
      </c>
      <c r="J98" s="11">
        <f>Data!P98-Data!P97</f>
        <v>0</v>
      </c>
      <c r="K98" s="11">
        <f>Data!Q98-Data!Q97</f>
        <v>0</v>
      </c>
      <c r="L98" s="11">
        <f>Data!R98-Data!R97</f>
        <v>2</v>
      </c>
      <c r="M98" s="11">
        <f>Data!S98-Data!S97</f>
        <v>0</v>
      </c>
      <c r="N98" s="11">
        <f>Data!T98-Data!T97</f>
        <v>0</v>
      </c>
      <c r="O98" s="11">
        <f>Data!U98-Data!U97</f>
        <v>0</v>
      </c>
      <c r="P98" s="11">
        <f>Data!V98-Data!V97</f>
        <v>0</v>
      </c>
      <c r="Q98" s="11">
        <f>Data!W98-Data!W97</f>
        <v>0</v>
      </c>
      <c r="R98" s="11">
        <f>Data!X98-Data!X97</f>
        <v>3</v>
      </c>
      <c r="S98" s="11">
        <f>Data!Y98-Data!Y97</f>
        <v>0</v>
      </c>
      <c r="T98" s="11">
        <f>Data!Z98-Data!Z97</f>
        <v>0</v>
      </c>
      <c r="U98" s="11">
        <f>Data!AA98-Data!AA97</f>
        <v>2</v>
      </c>
      <c r="V98" s="11">
        <f>Data!AB98-Data!AB97</f>
        <v>0</v>
      </c>
      <c r="W98" s="11">
        <f>Data!AC98-Data!AC97</f>
        <v>0</v>
      </c>
      <c r="X98" s="11">
        <f>Data!AD98-Data!AD97</f>
        <v>1</v>
      </c>
      <c r="Y98" s="11">
        <f>Data!AE98-Data!AE97</f>
        <v>0</v>
      </c>
      <c r="Z98" s="11">
        <f>Data!AF98-Data!AF97</f>
        <v>0</v>
      </c>
      <c r="AA98" s="11">
        <f>Data!AG98-Data!AG97</f>
        <v>0</v>
      </c>
      <c r="AB98" s="11">
        <f>Data!AH98-Data!AH97</f>
        <v>0</v>
      </c>
      <c r="AC98" s="11">
        <f>Data!AI98-Data!AI97</f>
        <v>0</v>
      </c>
      <c r="AD98" s="11">
        <f>Data!AJ98-Data!AJ97</f>
        <v>0</v>
      </c>
      <c r="AE98" s="11">
        <f>Data!AK98-Data!AK97</f>
        <v>0</v>
      </c>
      <c r="AF98" s="11">
        <f>Data!AL98-Data!AL97</f>
        <v>0</v>
      </c>
      <c r="AG98" s="11">
        <f>Data!AM98-Data!AM97</f>
        <v>1</v>
      </c>
      <c r="AH98" s="11">
        <f>Data!AN98-Data!AN97</f>
        <v>0</v>
      </c>
      <c r="AI98" s="11">
        <f>Data!AO98-Data!AO97</f>
        <v>0</v>
      </c>
      <c r="AJ98" s="11">
        <f>Data!AP98-Data!AP97</f>
        <v>1</v>
      </c>
      <c r="AK98" s="11">
        <f>Data!AQ98-Data!AQ97</f>
        <v>0</v>
      </c>
      <c r="AL98" s="11">
        <f>Data!AR98-Data!AR97</f>
        <v>0</v>
      </c>
      <c r="AM98" s="11">
        <f>Data!E98</f>
        <v>0</v>
      </c>
      <c r="AN98" s="11">
        <f>Data!B98</f>
        <v>8</v>
      </c>
      <c r="AO98" s="11">
        <f>Data!AS98-Data!AS97</f>
        <v>4452</v>
      </c>
      <c r="AP98" s="11">
        <f>Data!AT98-Data!AT97</f>
        <v>0</v>
      </c>
      <c r="AQ98" s="11">
        <f>Data!AV98-Data!AV97</f>
        <v>0</v>
      </c>
      <c r="AR98" s="11">
        <f>Data!AW98-Data!AW97</f>
        <v>0</v>
      </c>
      <c r="AT98" s="7" t="str">
        <f t="shared" si="6"/>
        <v>2020-W26</v>
      </c>
      <c r="AU98" s="7">
        <f t="shared" si="7"/>
        <v>3</v>
      </c>
      <c r="AV98" s="12">
        <f>Data!G98</f>
        <v>8</v>
      </c>
      <c r="AW98" s="12">
        <f>Data!AU98+Data!C98</f>
        <v>0</v>
      </c>
    </row>
    <row r="99" spans="1:53" x14ac:dyDescent="0.3">
      <c r="A99" s="20">
        <f>Data!A99</f>
        <v>44007</v>
      </c>
      <c r="B99" s="8">
        <f t="shared" si="5"/>
        <v>44007</v>
      </c>
      <c r="C99" s="9">
        <f>Data!I99-Data!I98</f>
        <v>0</v>
      </c>
      <c r="D99" s="9">
        <f>Data!J99-Data!J98</f>
        <v>0</v>
      </c>
      <c r="E99" s="10">
        <f>Data!K99-Data!K98</f>
        <v>0</v>
      </c>
      <c r="F99" s="11">
        <f>Data!L99-Data!L98</f>
        <v>0</v>
      </c>
      <c r="G99" s="11">
        <f>Data!M99-Data!M98</f>
        <v>0</v>
      </c>
      <c r="H99" s="11">
        <f>Data!N99-Data!N98</f>
        <v>0</v>
      </c>
      <c r="I99" s="11">
        <f>Data!O99-Data!O98</f>
        <v>8</v>
      </c>
      <c r="J99" s="11">
        <f>Data!P99-Data!P98</f>
        <v>1</v>
      </c>
      <c r="K99" s="11">
        <f>Data!Q99-Data!Q98</f>
        <v>0</v>
      </c>
      <c r="L99" s="11">
        <f>Data!R99-Data!R98</f>
        <v>1</v>
      </c>
      <c r="M99" s="11">
        <f>Data!S99-Data!S98</f>
        <v>0</v>
      </c>
      <c r="N99" s="11">
        <f>Data!T99-Data!T98</f>
        <v>1</v>
      </c>
      <c r="O99" s="11">
        <f>Data!U99-Data!U98</f>
        <v>0</v>
      </c>
      <c r="P99" s="11">
        <f>Data!V99-Data!V98</f>
        <v>0</v>
      </c>
      <c r="Q99" s="11">
        <f>Data!W99-Data!W98</f>
        <v>0</v>
      </c>
      <c r="R99" s="11">
        <f>Data!X99-Data!X98</f>
        <v>0</v>
      </c>
      <c r="S99" s="11">
        <f>Data!Y99-Data!Y98</f>
        <v>0</v>
      </c>
      <c r="T99" s="11">
        <f>Data!Z99-Data!Z98</f>
        <v>0</v>
      </c>
      <c r="U99" s="11">
        <f>Data!AA99-Data!AA98</f>
        <v>4</v>
      </c>
      <c r="V99" s="11">
        <f>Data!AB99-Data!AB98</f>
        <v>0</v>
      </c>
      <c r="W99" s="11">
        <f>Data!AC99-Data!AC98</f>
        <v>0</v>
      </c>
      <c r="X99" s="11">
        <f>Data!AD99-Data!AD98</f>
        <v>0</v>
      </c>
      <c r="Y99" s="11">
        <f>Data!AE99-Data!AE98</f>
        <v>0</v>
      </c>
      <c r="Z99" s="11">
        <f>Data!AF99-Data!AF98</f>
        <v>0</v>
      </c>
      <c r="AA99" s="11">
        <f>Data!AG99-Data!AG98</f>
        <v>0</v>
      </c>
      <c r="AB99" s="11">
        <f>Data!AH99-Data!AH98</f>
        <v>0</v>
      </c>
      <c r="AC99" s="11">
        <f>Data!AI99-Data!AI98</f>
        <v>0</v>
      </c>
      <c r="AD99" s="11">
        <f>Data!AJ99-Data!AJ98</f>
        <v>0</v>
      </c>
      <c r="AE99" s="11">
        <f>Data!AK99-Data!AK98</f>
        <v>0</v>
      </c>
      <c r="AF99" s="11">
        <f>Data!AL99-Data!AL98</f>
        <v>0</v>
      </c>
      <c r="AG99" s="11">
        <f>Data!AM99-Data!AM98</f>
        <v>4</v>
      </c>
      <c r="AH99" s="11">
        <f>Data!AN99-Data!AN98</f>
        <v>1</v>
      </c>
      <c r="AI99" s="11">
        <f>Data!AO99-Data!AO98</f>
        <v>0</v>
      </c>
      <c r="AJ99" s="11">
        <f>Data!AP99-Data!AP98</f>
        <v>1</v>
      </c>
      <c r="AK99" s="11">
        <f>Data!AQ99-Data!AQ98</f>
        <v>0</v>
      </c>
      <c r="AL99" s="11">
        <f>Data!AR99-Data!AR98</f>
        <v>1</v>
      </c>
      <c r="AM99" s="11">
        <f>Data!E99</f>
        <v>1</v>
      </c>
      <c r="AN99" s="11">
        <f>Data!B99</f>
        <v>22</v>
      </c>
      <c r="AO99" s="11">
        <f>Data!AS99-Data!AS98</f>
        <v>212</v>
      </c>
      <c r="AP99" s="11">
        <f>Data!AT99-Data!AT98</f>
        <v>0</v>
      </c>
      <c r="AQ99" s="11">
        <f>Data!AV99-Data!AV98</f>
        <v>0</v>
      </c>
      <c r="AR99" s="11">
        <f>Data!AW99-Data!AW98</f>
        <v>0</v>
      </c>
      <c r="AT99" s="7" t="str">
        <f t="shared" si="6"/>
        <v>2020-W26</v>
      </c>
      <c r="AU99" s="7">
        <f t="shared" si="7"/>
        <v>4</v>
      </c>
      <c r="AV99" s="12">
        <f>Data!G99</f>
        <v>11</v>
      </c>
      <c r="AW99" s="12">
        <f>Data!AU99+Data!C99</f>
        <v>0</v>
      </c>
    </row>
    <row r="100" spans="1:53" x14ac:dyDescent="0.3">
      <c r="A100" s="20">
        <f>Data!A100</f>
        <v>44008</v>
      </c>
      <c r="B100" s="8">
        <f t="shared" si="5"/>
        <v>44008</v>
      </c>
      <c r="C100" s="9">
        <f>Data!I100-Data!I99</f>
        <v>3</v>
      </c>
      <c r="D100" s="9">
        <f>Data!J100-Data!J99</f>
        <v>0</v>
      </c>
      <c r="E100" s="10">
        <f>Data!K100-Data!K99</f>
        <v>0</v>
      </c>
      <c r="F100" s="11">
        <f>Data!L100-Data!L99</f>
        <v>6</v>
      </c>
      <c r="G100" s="11">
        <f>Data!M100-Data!M99</f>
        <v>0</v>
      </c>
      <c r="H100" s="11">
        <f>Data!N100-Data!N99</f>
        <v>0</v>
      </c>
      <c r="I100" s="11">
        <f>Data!O100-Data!O99</f>
        <v>7</v>
      </c>
      <c r="J100" s="11">
        <f>Data!P100-Data!P99</f>
        <v>0</v>
      </c>
      <c r="K100" s="11">
        <f>Data!Q100-Data!Q99</f>
        <v>2</v>
      </c>
      <c r="L100" s="11">
        <f>Data!R100-Data!R99</f>
        <v>4</v>
      </c>
      <c r="M100" s="11">
        <f>Data!S100-Data!S99</f>
        <v>0</v>
      </c>
      <c r="N100" s="11">
        <f>Data!T100-Data!T99</f>
        <v>0</v>
      </c>
      <c r="O100" s="11">
        <f>Data!U100-Data!U99</f>
        <v>1</v>
      </c>
      <c r="P100" s="11">
        <f>Data!V100-Data!V99</f>
        <v>0</v>
      </c>
      <c r="Q100" s="11">
        <f>Data!W100-Data!W99</f>
        <v>0</v>
      </c>
      <c r="R100" s="11">
        <f>Data!X100-Data!X99</f>
        <v>3</v>
      </c>
      <c r="S100" s="11">
        <f>Data!Y100-Data!Y99</f>
        <v>0</v>
      </c>
      <c r="T100" s="11">
        <f>Data!Z100-Data!Z99</f>
        <v>0</v>
      </c>
      <c r="U100" s="11">
        <f>Data!AA100-Data!AA99</f>
        <v>4</v>
      </c>
      <c r="V100" s="11">
        <f>Data!AB100-Data!AB99</f>
        <v>0</v>
      </c>
      <c r="W100" s="11">
        <f>Data!AC100-Data!AC99</f>
        <v>1</v>
      </c>
      <c r="X100" s="11">
        <f>Data!AD100-Data!AD99</f>
        <v>1</v>
      </c>
      <c r="Y100" s="11">
        <f>Data!AE100-Data!AE99</f>
        <v>0</v>
      </c>
      <c r="Z100" s="11">
        <f>Data!AF100-Data!AF99</f>
        <v>0</v>
      </c>
      <c r="AA100" s="11">
        <f>Data!AG100-Data!AG99</f>
        <v>2</v>
      </c>
      <c r="AB100" s="11">
        <f>Data!AH100-Data!AH99</f>
        <v>0</v>
      </c>
      <c r="AC100" s="11">
        <f>Data!AI100-Data!AI99</f>
        <v>0</v>
      </c>
      <c r="AD100" s="11">
        <f>Data!AJ100-Data!AJ99</f>
        <v>3</v>
      </c>
      <c r="AE100" s="11">
        <f>Data!AK100-Data!AK99</f>
        <v>0</v>
      </c>
      <c r="AF100" s="11">
        <f>Data!AL100-Data!AL99</f>
        <v>0</v>
      </c>
      <c r="AG100" s="11">
        <f>Data!AM100-Data!AM99</f>
        <v>3</v>
      </c>
      <c r="AH100" s="11">
        <f>Data!AN100-Data!AN99</f>
        <v>0</v>
      </c>
      <c r="AI100" s="11">
        <f>Data!AO100-Data!AO99</f>
        <v>1</v>
      </c>
      <c r="AJ100" s="11">
        <f>Data!AP100-Data!AP99</f>
        <v>3</v>
      </c>
      <c r="AK100" s="11">
        <f>Data!AQ100-Data!AQ99</f>
        <v>0</v>
      </c>
      <c r="AL100" s="11">
        <f>Data!AR100-Data!AR99</f>
        <v>0</v>
      </c>
      <c r="AM100" s="11">
        <f>Data!E100</f>
        <v>0</v>
      </c>
      <c r="AN100" s="11">
        <f>Data!B100</f>
        <v>22</v>
      </c>
      <c r="AO100" s="11">
        <f>Data!AS100-Data!AS99</f>
        <v>0</v>
      </c>
      <c r="AP100" s="11">
        <f>Data!AT100-Data!AT99</f>
        <v>0</v>
      </c>
      <c r="AQ100" s="11">
        <f>Data!AV100-Data!AV99</f>
        <v>0</v>
      </c>
      <c r="AR100" s="11">
        <f>Data!AW100-Data!AW99</f>
        <v>0</v>
      </c>
      <c r="AT100" s="7" t="str">
        <f t="shared" si="6"/>
        <v>2020-W26</v>
      </c>
      <c r="AU100" s="7">
        <f t="shared" si="7"/>
        <v>5</v>
      </c>
      <c r="AV100" s="12">
        <f>Data!G100</f>
        <v>11</v>
      </c>
      <c r="AW100" s="12">
        <f>Data!AU100+Data!C100</f>
        <v>0</v>
      </c>
    </row>
    <row r="101" spans="1:53" x14ac:dyDescent="0.3">
      <c r="A101" s="20">
        <f>Data!A101</f>
        <v>44009</v>
      </c>
      <c r="B101" s="8">
        <f t="shared" si="5"/>
        <v>44009</v>
      </c>
      <c r="C101" s="9">
        <f>Data!I101-Data!I100</f>
        <v>3</v>
      </c>
      <c r="D101" s="9">
        <f>Data!J101-Data!J100</f>
        <v>0</v>
      </c>
      <c r="E101" s="10">
        <f>Data!K101-Data!K100</f>
        <v>0</v>
      </c>
      <c r="F101" s="11">
        <f>Data!L101-Data!L100</f>
        <v>4</v>
      </c>
      <c r="G101" s="11">
        <f>Data!M101-Data!M100</f>
        <v>0</v>
      </c>
      <c r="H101" s="11">
        <f>Data!N101-Data!N100</f>
        <v>0</v>
      </c>
      <c r="I101" s="11">
        <f>Data!O101-Data!O100</f>
        <v>9</v>
      </c>
      <c r="J101" s="11">
        <f>Data!P101-Data!P100</f>
        <v>0</v>
      </c>
      <c r="K101" s="11">
        <f>Data!Q101-Data!Q100</f>
        <v>0</v>
      </c>
      <c r="L101" s="11">
        <f>Data!R101-Data!R100</f>
        <v>2</v>
      </c>
      <c r="M101" s="11">
        <f>Data!S101-Data!S100</f>
        <v>0</v>
      </c>
      <c r="N101" s="11">
        <f>Data!T101-Data!T100</f>
        <v>0</v>
      </c>
      <c r="O101" s="11">
        <f>Data!U101-Data!U100</f>
        <v>1</v>
      </c>
      <c r="P101" s="11">
        <f>Data!V101-Data!V100</f>
        <v>0</v>
      </c>
      <c r="Q101" s="11">
        <f>Data!W101-Data!W100</f>
        <v>0</v>
      </c>
      <c r="R101" s="11">
        <f>Data!X101-Data!X100</f>
        <v>1</v>
      </c>
      <c r="S101" s="11">
        <f>Data!Y101-Data!Y100</f>
        <v>0</v>
      </c>
      <c r="T101" s="11">
        <f>Data!Z101-Data!Z100</f>
        <v>0</v>
      </c>
      <c r="U101" s="11">
        <f>Data!AA101-Data!AA100</f>
        <v>5</v>
      </c>
      <c r="V101" s="11">
        <f>Data!AB101-Data!AB100</f>
        <v>0</v>
      </c>
      <c r="W101" s="11">
        <f>Data!AC101-Data!AC100</f>
        <v>0</v>
      </c>
      <c r="X101" s="11">
        <f>Data!AD101-Data!AD100</f>
        <v>1</v>
      </c>
      <c r="Y101" s="11">
        <f>Data!AE101-Data!AE100</f>
        <v>0</v>
      </c>
      <c r="Z101" s="11">
        <f>Data!AF101-Data!AF100</f>
        <v>0</v>
      </c>
      <c r="AA101" s="11">
        <f>Data!AG101-Data!AG100</f>
        <v>2</v>
      </c>
      <c r="AB101" s="11">
        <f>Data!AH101-Data!AH100</f>
        <v>0</v>
      </c>
      <c r="AC101" s="11">
        <f>Data!AI101-Data!AI100</f>
        <v>0</v>
      </c>
      <c r="AD101" s="11">
        <f>Data!AJ101-Data!AJ100</f>
        <v>3</v>
      </c>
      <c r="AE101" s="11">
        <f>Data!AK101-Data!AK100</f>
        <v>0</v>
      </c>
      <c r="AF101" s="11">
        <f>Data!AL101-Data!AL100</f>
        <v>0</v>
      </c>
      <c r="AG101" s="11">
        <f>Data!AM101-Data!AM100</f>
        <v>4</v>
      </c>
      <c r="AH101" s="11">
        <f>Data!AN101-Data!AN100</f>
        <v>0</v>
      </c>
      <c r="AI101" s="11">
        <f>Data!AO101-Data!AO100</f>
        <v>0</v>
      </c>
      <c r="AJ101" s="11">
        <f>Data!AP101-Data!AP100</f>
        <v>1</v>
      </c>
      <c r="AK101" s="11">
        <f>Data!AQ101-Data!AQ100</f>
        <v>0</v>
      </c>
      <c r="AL101" s="11">
        <f>Data!AR101-Data!AR100</f>
        <v>0</v>
      </c>
      <c r="AM101" s="11">
        <f>Data!E101</f>
        <v>0</v>
      </c>
      <c r="AN101" s="11">
        <f>Data!B101</f>
        <v>23</v>
      </c>
      <c r="AO101" s="11">
        <f>Data!AS101-Data!AS100</f>
        <v>5293</v>
      </c>
      <c r="AP101" s="11">
        <f>Data!AT101-Data!AT100</f>
        <v>0</v>
      </c>
      <c r="AQ101" s="11">
        <f>Data!AV101-Data!AV100</f>
        <v>0</v>
      </c>
      <c r="AR101" s="11">
        <f>Data!AW101-Data!AW100</f>
        <v>0</v>
      </c>
      <c r="AT101" s="7" t="str">
        <f t="shared" si="6"/>
        <v>2020-W26</v>
      </c>
      <c r="AU101" s="7">
        <f t="shared" si="7"/>
        <v>6</v>
      </c>
      <c r="AV101" s="12">
        <f>Data!G101</f>
        <v>11</v>
      </c>
      <c r="AW101" s="12">
        <f>Data!AU101+Data!C101</f>
        <v>0</v>
      </c>
    </row>
    <row r="102" spans="1:53" x14ac:dyDescent="0.3">
      <c r="A102" s="20">
        <f>Data!A102</f>
        <v>44010</v>
      </c>
      <c r="B102" s="8">
        <f t="shared" si="5"/>
        <v>44010</v>
      </c>
      <c r="C102" s="9">
        <f>Data!I102-Data!I101</f>
        <v>2</v>
      </c>
      <c r="D102" s="9">
        <f>Data!J102-Data!J101</f>
        <v>0</v>
      </c>
      <c r="E102" s="10">
        <f>Data!K102-Data!K101</f>
        <v>0</v>
      </c>
      <c r="F102" s="11">
        <f>Data!L102-Data!L101</f>
        <v>1</v>
      </c>
      <c r="G102" s="11">
        <f>Data!M102-Data!M101</f>
        <v>0</v>
      </c>
      <c r="H102" s="11">
        <f>Data!N102-Data!N101</f>
        <v>0</v>
      </c>
      <c r="I102" s="11">
        <f>Data!O102-Data!O101</f>
        <v>6</v>
      </c>
      <c r="J102" s="11">
        <f>Data!P102-Data!P101</f>
        <v>0</v>
      </c>
      <c r="K102" s="11">
        <f>Data!Q102-Data!Q101</f>
        <v>-1</v>
      </c>
      <c r="L102" s="11">
        <f>Data!R102-Data!R101</f>
        <v>1</v>
      </c>
      <c r="M102" s="11">
        <f>Data!S102-Data!S101</f>
        <v>0</v>
      </c>
      <c r="N102" s="11">
        <f>Data!T102-Data!T101</f>
        <v>0</v>
      </c>
      <c r="O102" s="11">
        <f>Data!U102-Data!U101</f>
        <v>0</v>
      </c>
      <c r="P102" s="11">
        <f>Data!V102-Data!V101</f>
        <v>0</v>
      </c>
      <c r="Q102" s="11">
        <f>Data!W102-Data!W101</f>
        <v>0</v>
      </c>
      <c r="R102" s="11">
        <f>Data!X102-Data!X101</f>
        <v>0</v>
      </c>
      <c r="S102" s="11">
        <f>Data!Y102-Data!Y101</f>
        <v>0</v>
      </c>
      <c r="T102" s="11">
        <f>Data!Z102-Data!Z101</f>
        <v>0</v>
      </c>
      <c r="U102" s="11">
        <f>Data!AA102-Data!AA101</f>
        <v>3</v>
      </c>
      <c r="V102" s="11">
        <f>Data!AB102-Data!AB101</f>
        <v>0</v>
      </c>
      <c r="W102" s="11">
        <f>Data!AC102-Data!AC101</f>
        <v>-1</v>
      </c>
      <c r="X102" s="11">
        <f>Data!AD102-Data!AD101</f>
        <v>1</v>
      </c>
      <c r="Y102" s="11">
        <f>Data!AE102-Data!AE101</f>
        <v>0</v>
      </c>
      <c r="Z102" s="11">
        <f>Data!AF102-Data!AF101</f>
        <v>0</v>
      </c>
      <c r="AA102" s="11">
        <f>Data!AG102-Data!AG101</f>
        <v>2</v>
      </c>
      <c r="AB102" s="11">
        <f>Data!AH102-Data!AH101</f>
        <v>0</v>
      </c>
      <c r="AC102" s="11">
        <f>Data!AI102-Data!AI101</f>
        <v>0</v>
      </c>
      <c r="AD102" s="11">
        <f>Data!AJ102-Data!AJ101</f>
        <v>1</v>
      </c>
      <c r="AE102" s="11">
        <f>Data!AK102-Data!AK101</f>
        <v>0</v>
      </c>
      <c r="AF102" s="11">
        <f>Data!AL102-Data!AL101</f>
        <v>0</v>
      </c>
      <c r="AG102" s="11">
        <f>Data!AM102-Data!AM101</f>
        <v>3</v>
      </c>
      <c r="AH102" s="11">
        <f>Data!AN102-Data!AN101</f>
        <v>0</v>
      </c>
      <c r="AI102" s="11">
        <f>Data!AO102-Data!AO101</f>
        <v>0</v>
      </c>
      <c r="AJ102" s="11">
        <f>Data!AP102-Data!AP101</f>
        <v>0</v>
      </c>
      <c r="AK102" s="11">
        <f>Data!AQ102-Data!AQ101</f>
        <v>0</v>
      </c>
      <c r="AL102" s="11">
        <f>Data!AR102-Data!AR101</f>
        <v>0</v>
      </c>
      <c r="AM102" s="11">
        <f>Data!E102</f>
        <v>0</v>
      </c>
      <c r="AN102" s="11">
        <f>Data!B102</f>
        <v>10</v>
      </c>
      <c r="AO102" s="11">
        <f>Data!AS102-Data!AS101</f>
        <v>3993</v>
      </c>
      <c r="AP102" s="11">
        <f>Data!AT102-Data!AT101</f>
        <v>0</v>
      </c>
      <c r="AQ102" s="11">
        <f>Data!AV102-Data!AV101</f>
        <v>0</v>
      </c>
      <c r="AR102" s="11">
        <f>Data!AW102-Data!AW101</f>
        <v>0</v>
      </c>
      <c r="AS102" s="7">
        <v>3</v>
      </c>
      <c r="AT102" s="7" t="str">
        <f t="shared" si="6"/>
        <v>2020-W26</v>
      </c>
      <c r="AU102" s="7">
        <f t="shared" si="7"/>
        <v>7</v>
      </c>
      <c r="AV102" s="12">
        <f>Data!G102</f>
        <v>10</v>
      </c>
      <c r="AW102" s="12">
        <f>Data!AU102+Data!C102</f>
        <v>0</v>
      </c>
      <c r="AX102" s="7">
        <f>Data!BA102-Data!BA95</f>
        <v>2</v>
      </c>
      <c r="AY102" s="12">
        <f>AV95+AS102-AV102-AX102</f>
        <v>0</v>
      </c>
      <c r="AZ102" s="11">
        <v>29</v>
      </c>
      <c r="BA102" s="112">
        <f>AS102/AZ102</f>
        <v>0.10344827586206896</v>
      </c>
    </row>
    <row r="103" spans="1:53" x14ac:dyDescent="0.3">
      <c r="A103" s="21">
        <f>Data!A103</f>
        <v>44011</v>
      </c>
      <c r="B103" s="13">
        <f t="shared" si="5"/>
        <v>44011</v>
      </c>
      <c r="C103" s="14">
        <f>Data!I103-Data!I102</f>
        <v>4</v>
      </c>
      <c r="D103" s="14">
        <f>Data!J103-Data!J102</f>
        <v>0</v>
      </c>
      <c r="E103" s="15">
        <f>Data!K103-Data!K102</f>
        <v>0</v>
      </c>
      <c r="F103" s="16">
        <f>Data!L103-Data!L102</f>
        <v>6</v>
      </c>
      <c r="G103" s="16">
        <f>Data!M103-Data!M102</f>
        <v>0</v>
      </c>
      <c r="H103" s="16">
        <f>Data!N103-Data!N102</f>
        <v>0</v>
      </c>
      <c r="I103" s="16">
        <f>Data!O103-Data!O102</f>
        <v>1</v>
      </c>
      <c r="J103" s="16">
        <f>Data!P103-Data!P102</f>
        <v>0</v>
      </c>
      <c r="K103" s="16">
        <f>Data!Q103-Data!Q102</f>
        <v>0</v>
      </c>
      <c r="L103" s="16">
        <f>Data!R103-Data!R102</f>
        <v>3</v>
      </c>
      <c r="M103" s="16">
        <f>Data!S103-Data!S102</f>
        <v>0</v>
      </c>
      <c r="N103" s="16">
        <f>Data!T103-Data!T102</f>
        <v>0</v>
      </c>
      <c r="O103" s="16">
        <f>Data!U103-Data!U102</f>
        <v>3</v>
      </c>
      <c r="P103" s="16">
        <f>Data!V103-Data!V102</f>
        <v>0</v>
      </c>
      <c r="Q103" s="16">
        <f>Data!W103-Data!W102</f>
        <v>0</v>
      </c>
      <c r="R103" s="16">
        <f>Data!X103-Data!X102</f>
        <v>1</v>
      </c>
      <c r="S103" s="16">
        <f>Data!Y103-Data!Y102</f>
        <v>0</v>
      </c>
      <c r="T103" s="16">
        <f>Data!Z103-Data!Z102</f>
        <v>0</v>
      </c>
      <c r="U103" s="16">
        <f>Data!AA103-Data!AA102</f>
        <v>1</v>
      </c>
      <c r="V103" s="16">
        <f>Data!AB103-Data!AB102</f>
        <v>0</v>
      </c>
      <c r="W103" s="16">
        <f>Data!AC103-Data!AC102</f>
        <v>0</v>
      </c>
      <c r="X103" s="16">
        <f>Data!AD103-Data!AD102</f>
        <v>1</v>
      </c>
      <c r="Y103" s="16">
        <f>Data!AE103-Data!AE102</f>
        <v>0</v>
      </c>
      <c r="Z103" s="16">
        <f>Data!AF103-Data!AF102</f>
        <v>0</v>
      </c>
      <c r="AA103" s="16">
        <f>Data!AG103-Data!AG102</f>
        <v>1</v>
      </c>
      <c r="AB103" s="16">
        <f>Data!AH103-Data!AH102</f>
        <v>0</v>
      </c>
      <c r="AC103" s="16">
        <f>Data!AI103-Data!AI102</f>
        <v>0</v>
      </c>
      <c r="AD103" s="16">
        <f>Data!AJ103-Data!AJ102</f>
        <v>5</v>
      </c>
      <c r="AE103" s="16">
        <f>Data!AK103-Data!AK102</f>
        <v>0</v>
      </c>
      <c r="AF103" s="16">
        <f>Data!AL103-Data!AL102</f>
        <v>0</v>
      </c>
      <c r="AG103" s="16">
        <f>Data!AM103-Data!AM102</f>
        <v>0</v>
      </c>
      <c r="AH103" s="16">
        <f>Data!AN103-Data!AN102</f>
        <v>0</v>
      </c>
      <c r="AI103" s="16">
        <f>Data!AO103-Data!AO102</f>
        <v>0</v>
      </c>
      <c r="AJ103" s="16">
        <f>Data!AP103-Data!AP102</f>
        <v>2</v>
      </c>
      <c r="AK103" s="16">
        <f>Data!AQ103-Data!AQ102</f>
        <v>0</v>
      </c>
      <c r="AL103" s="16">
        <f>Data!AR103-Data!AR102</f>
        <v>0</v>
      </c>
      <c r="AM103" s="16">
        <f>Data!E103</f>
        <v>0</v>
      </c>
      <c r="AN103" s="16">
        <f>Data!B103</f>
        <v>15</v>
      </c>
      <c r="AO103" s="16">
        <f>Data!AS103-Data!AS102</f>
        <v>3255</v>
      </c>
      <c r="AP103" s="16">
        <f>Data!AT103-Data!AT102</f>
        <v>0</v>
      </c>
      <c r="AQ103" s="16">
        <f>Data!AV103-Data!AV102</f>
        <v>0</v>
      </c>
      <c r="AR103" s="16">
        <f>Data!AW103-Data!AW102</f>
        <v>0</v>
      </c>
      <c r="AS103" s="17"/>
      <c r="AT103" s="17" t="str">
        <f t="shared" si="6"/>
        <v>2020-W27</v>
      </c>
      <c r="AU103" s="17">
        <f t="shared" si="7"/>
        <v>1</v>
      </c>
      <c r="AV103" s="18">
        <f>Data!G103</f>
        <v>10</v>
      </c>
      <c r="AW103" s="18">
        <f>Data!AU103+Data!C103</f>
        <v>0</v>
      </c>
      <c r="AX103" s="17"/>
      <c r="AY103" s="18"/>
      <c r="AZ103" s="16"/>
    </row>
    <row r="104" spans="1:53" x14ac:dyDescent="0.3">
      <c r="A104" s="20">
        <f>Data!A104</f>
        <v>44012</v>
      </c>
      <c r="B104" s="8">
        <f t="shared" si="5"/>
        <v>44012</v>
      </c>
      <c r="C104" s="9">
        <f>Data!I104-Data!I103</f>
        <v>0</v>
      </c>
      <c r="D104" s="9">
        <f>Data!J104-Data!J103</f>
        <v>0</v>
      </c>
      <c r="E104" s="10">
        <f>Data!K104-Data!K103</f>
        <v>0</v>
      </c>
      <c r="F104" s="11">
        <f>Data!L104-Data!L103</f>
        <v>7</v>
      </c>
      <c r="G104" s="11">
        <f>Data!M104-Data!M103</f>
        <v>0</v>
      </c>
      <c r="H104" s="11">
        <f>Data!N104-Data!N103</f>
        <v>0</v>
      </c>
      <c r="I104" s="11">
        <f>Data!O104-Data!O103</f>
        <v>6</v>
      </c>
      <c r="J104" s="11">
        <f>Data!P104-Data!P103</f>
        <v>0</v>
      </c>
      <c r="K104" s="11">
        <f>Data!Q104-Data!Q103</f>
        <v>0</v>
      </c>
      <c r="L104" s="11">
        <f>Data!R104-Data!R103</f>
        <v>2</v>
      </c>
      <c r="M104" s="11">
        <f>Data!S104-Data!S103</f>
        <v>1</v>
      </c>
      <c r="N104" s="11">
        <f>Data!T104-Data!T103</f>
        <v>-1</v>
      </c>
      <c r="O104" s="11">
        <f>Data!U104-Data!U103</f>
        <v>0</v>
      </c>
      <c r="P104" s="11">
        <f>Data!V104-Data!V103</f>
        <v>0</v>
      </c>
      <c r="Q104" s="11">
        <f>Data!W104-Data!W103</f>
        <v>0</v>
      </c>
      <c r="R104" s="11">
        <f>Data!X104-Data!X103</f>
        <v>1</v>
      </c>
      <c r="S104" s="11">
        <f>Data!Y104-Data!Y103</f>
        <v>0</v>
      </c>
      <c r="T104" s="11">
        <f>Data!Z104-Data!Z103</f>
        <v>0</v>
      </c>
      <c r="U104" s="11">
        <f>Data!AA104-Data!AA103</f>
        <v>4</v>
      </c>
      <c r="V104" s="11">
        <f>Data!AB104-Data!AB103</f>
        <v>0</v>
      </c>
      <c r="W104" s="11">
        <f>Data!AC104-Data!AC103</f>
        <v>0</v>
      </c>
      <c r="X104" s="11">
        <f>Data!AD104-Data!AD103</f>
        <v>2</v>
      </c>
      <c r="Y104" s="11">
        <f>Data!AE104-Data!AE103</f>
        <v>1</v>
      </c>
      <c r="Z104" s="11">
        <f>Data!AF104-Data!AF103</f>
        <v>-1</v>
      </c>
      <c r="AA104" s="11">
        <f>Data!AG104-Data!AG103</f>
        <v>0</v>
      </c>
      <c r="AB104" s="11">
        <f>Data!AH104-Data!AH103</f>
        <v>0</v>
      </c>
      <c r="AC104" s="11">
        <f>Data!AI104-Data!AI103</f>
        <v>0</v>
      </c>
      <c r="AD104" s="11">
        <f>Data!AJ104-Data!AJ103</f>
        <v>6</v>
      </c>
      <c r="AE104" s="11">
        <f>Data!AK104-Data!AK103</f>
        <v>0</v>
      </c>
      <c r="AF104" s="11">
        <f>Data!AL104-Data!AL103</f>
        <v>0</v>
      </c>
      <c r="AG104" s="11">
        <f>Data!AM104-Data!AM103</f>
        <v>2</v>
      </c>
      <c r="AH104" s="11">
        <f>Data!AN104-Data!AN103</f>
        <v>0</v>
      </c>
      <c r="AI104" s="11">
        <f>Data!AO104-Data!AO103</f>
        <v>0</v>
      </c>
      <c r="AJ104" s="11">
        <f>Data!AP104-Data!AP103</f>
        <v>0</v>
      </c>
      <c r="AK104" s="11">
        <f>Data!AQ104-Data!AQ103</f>
        <v>0</v>
      </c>
      <c r="AL104" s="11">
        <f>Data!AR104-Data!AR103</f>
        <v>0</v>
      </c>
      <c r="AM104" s="11">
        <f>Data!E104</f>
        <v>1</v>
      </c>
      <c r="AN104" s="11">
        <f>Data!B104</f>
        <v>20</v>
      </c>
      <c r="AO104" s="11">
        <f>Data!AS104-Data!AS103</f>
        <v>4383</v>
      </c>
      <c r="AP104" s="11">
        <f>Data!AT104-Data!AT103</f>
        <v>0</v>
      </c>
      <c r="AQ104" s="11">
        <f>Data!AV104-Data!AV103</f>
        <v>0</v>
      </c>
      <c r="AR104" s="11">
        <f>Data!AW104-Data!AW103</f>
        <v>0</v>
      </c>
      <c r="AT104" s="7" t="str">
        <f t="shared" si="6"/>
        <v>2020-W27</v>
      </c>
      <c r="AU104" s="7">
        <f t="shared" si="7"/>
        <v>2</v>
      </c>
      <c r="AV104" s="12">
        <f>Data!G104</f>
        <v>9</v>
      </c>
      <c r="AW104" s="12">
        <f>Data!AU104+Data!C104</f>
        <v>0</v>
      </c>
    </row>
    <row r="105" spans="1:53" x14ac:dyDescent="0.3">
      <c r="A105" s="20">
        <f>Data!A105</f>
        <v>44013</v>
      </c>
      <c r="B105" s="8">
        <f t="shared" si="5"/>
        <v>44013</v>
      </c>
      <c r="C105" s="9">
        <f>Data!I105-Data!I104</f>
        <v>2</v>
      </c>
      <c r="D105" s="9">
        <f>Data!J105-Data!J104</f>
        <v>0</v>
      </c>
      <c r="E105" s="10">
        <f>Data!K105-Data!K104</f>
        <v>0</v>
      </c>
      <c r="F105" s="11">
        <f>Data!L105-Data!L104</f>
        <v>7</v>
      </c>
      <c r="G105" s="11">
        <f>Data!M105-Data!M104</f>
        <v>0</v>
      </c>
      <c r="H105" s="11">
        <f>Data!N105-Data!N104</f>
        <v>0</v>
      </c>
      <c r="I105" s="11">
        <f>Data!O105-Data!O104</f>
        <v>9</v>
      </c>
      <c r="J105" s="11">
        <f>Data!P105-Data!P104</f>
        <v>0</v>
      </c>
      <c r="K105" s="11">
        <f>Data!Q105-Data!Q104</f>
        <v>0</v>
      </c>
      <c r="L105" s="11">
        <f>Data!R105-Data!R104</f>
        <v>3</v>
      </c>
      <c r="M105" s="11">
        <f>Data!S105-Data!S104</f>
        <v>0</v>
      </c>
      <c r="N105" s="11">
        <f>Data!T105-Data!T104</f>
        <v>0</v>
      </c>
      <c r="O105" s="11">
        <f>Data!U105-Data!U104</f>
        <v>0</v>
      </c>
      <c r="P105" s="11">
        <f>Data!V105-Data!V104</f>
        <v>0</v>
      </c>
      <c r="Q105" s="11">
        <f>Data!W105-Data!W104</f>
        <v>0</v>
      </c>
      <c r="R105" s="11">
        <f>Data!X105-Data!X104</f>
        <v>5</v>
      </c>
      <c r="S105" s="11">
        <f>Data!Y105-Data!Y104</f>
        <v>0</v>
      </c>
      <c r="T105" s="11">
        <f>Data!Z105-Data!Z104</f>
        <v>0</v>
      </c>
      <c r="U105" s="11">
        <f>Data!AA105-Data!AA104</f>
        <v>7</v>
      </c>
      <c r="V105" s="11">
        <f>Data!AB105-Data!AB104</f>
        <v>0</v>
      </c>
      <c r="W105" s="11">
        <f>Data!AC105-Data!AC104</f>
        <v>0</v>
      </c>
      <c r="X105" s="11">
        <f>Data!AD105-Data!AD104</f>
        <v>1</v>
      </c>
      <c r="Y105" s="11">
        <f>Data!AE105-Data!AE104</f>
        <v>0</v>
      </c>
      <c r="Z105" s="11">
        <f>Data!AF105-Data!AF104</f>
        <v>-1</v>
      </c>
      <c r="AA105" s="11">
        <f>Data!AG105-Data!AG104</f>
        <v>2</v>
      </c>
      <c r="AB105" s="11">
        <f>Data!AH105-Data!AH104</f>
        <v>0</v>
      </c>
      <c r="AC105" s="11">
        <f>Data!AI105-Data!AI104</f>
        <v>0</v>
      </c>
      <c r="AD105" s="11">
        <f>Data!AJ105-Data!AJ104</f>
        <v>2</v>
      </c>
      <c r="AE105" s="11">
        <f>Data!AK105-Data!AK104</f>
        <v>0</v>
      </c>
      <c r="AF105" s="11">
        <f>Data!AL105-Data!AL104</f>
        <v>0</v>
      </c>
      <c r="AG105" s="11">
        <f>Data!AM105-Data!AM104</f>
        <v>2</v>
      </c>
      <c r="AH105" s="11">
        <f>Data!AN105-Data!AN104</f>
        <v>0</v>
      </c>
      <c r="AI105" s="11">
        <f>Data!AO105-Data!AO104</f>
        <v>0</v>
      </c>
      <c r="AJ105" s="11">
        <f>Data!AP105-Data!AP104</f>
        <v>2</v>
      </c>
      <c r="AK105" s="11">
        <f>Data!AQ105-Data!AQ104</f>
        <v>0</v>
      </c>
      <c r="AL105" s="11">
        <f>Data!AR105-Data!AR104</f>
        <v>1</v>
      </c>
      <c r="AM105" s="11">
        <f>Data!E105</f>
        <v>0</v>
      </c>
      <c r="AN105" s="11">
        <f>Data!B105</f>
        <v>23</v>
      </c>
      <c r="AO105" s="11">
        <f>Data!AS105-Data!AS104</f>
        <v>3207</v>
      </c>
      <c r="AP105" s="11">
        <f>Data!AT105-Data!AT104</f>
        <v>0</v>
      </c>
      <c r="AQ105" s="11">
        <f>Data!AV105-Data!AV104</f>
        <v>0</v>
      </c>
      <c r="AR105" s="11">
        <f>Data!AW105-Data!AW104</f>
        <v>0</v>
      </c>
      <c r="AT105" s="7" t="str">
        <f t="shared" si="6"/>
        <v>2020-W27</v>
      </c>
      <c r="AU105" s="7">
        <f t="shared" si="7"/>
        <v>3</v>
      </c>
      <c r="AV105" s="12">
        <f>Data!G105</f>
        <v>9</v>
      </c>
      <c r="AW105" s="12">
        <f>Data!AU105+Data!C105</f>
        <v>0</v>
      </c>
    </row>
    <row r="106" spans="1:53" x14ac:dyDescent="0.3">
      <c r="A106" s="20">
        <f>Data!A106</f>
        <v>44014</v>
      </c>
      <c r="B106" s="8">
        <f t="shared" si="5"/>
        <v>44014</v>
      </c>
      <c r="C106" s="9">
        <f>Data!I106-Data!I105</f>
        <v>0</v>
      </c>
      <c r="D106" s="9">
        <f>Data!J106-Data!J105</f>
        <v>0</v>
      </c>
      <c r="E106" s="10">
        <f>Data!K106-Data!K105</f>
        <v>0</v>
      </c>
      <c r="F106" s="11">
        <f>Data!L106-Data!L105</f>
        <v>8</v>
      </c>
      <c r="G106" s="11">
        <f>Data!M106-Data!M105</f>
        <v>0</v>
      </c>
      <c r="H106" s="11">
        <f>Data!N106-Data!N105</f>
        <v>0</v>
      </c>
      <c r="I106" s="11">
        <f>Data!O106-Data!O105</f>
        <v>11</v>
      </c>
      <c r="J106" s="11">
        <f>Data!P106-Data!P105</f>
        <v>0</v>
      </c>
      <c r="K106" s="11">
        <f>Data!Q106-Data!Q105</f>
        <v>-1</v>
      </c>
      <c r="L106" s="11">
        <f>Data!R106-Data!R105</f>
        <v>4</v>
      </c>
      <c r="M106" s="11">
        <f>Data!S106-Data!S105</f>
        <v>0</v>
      </c>
      <c r="N106" s="11">
        <f>Data!T106-Data!T105</f>
        <v>0</v>
      </c>
      <c r="O106" s="11">
        <f>Data!U106-Data!U105</f>
        <v>-1</v>
      </c>
      <c r="P106" s="11">
        <f>Data!V106-Data!V105</f>
        <v>0</v>
      </c>
      <c r="Q106" s="11">
        <f>Data!W106-Data!W105</f>
        <v>0</v>
      </c>
      <c r="R106" s="11">
        <f>Data!X106-Data!X105</f>
        <v>7</v>
      </c>
      <c r="S106" s="11">
        <f>Data!Y106-Data!Y105</f>
        <v>0</v>
      </c>
      <c r="T106" s="11">
        <f>Data!Z106-Data!Z105</f>
        <v>0</v>
      </c>
      <c r="U106" s="11">
        <f>Data!AA106-Data!AA105</f>
        <v>7</v>
      </c>
      <c r="V106" s="11">
        <f>Data!AB106-Data!AB105</f>
        <v>0</v>
      </c>
      <c r="W106" s="11">
        <f>Data!AC106-Data!AC105</f>
        <v>-1</v>
      </c>
      <c r="X106" s="11">
        <f>Data!AD106-Data!AD105</f>
        <v>1</v>
      </c>
      <c r="Y106" s="11">
        <f>Data!AE106-Data!AE105</f>
        <v>0</v>
      </c>
      <c r="Z106" s="11">
        <f>Data!AF106-Data!AF105</f>
        <v>0</v>
      </c>
      <c r="AA106" s="11">
        <f>Data!AG106-Data!AG105</f>
        <v>1</v>
      </c>
      <c r="AB106" s="11">
        <f>Data!AH106-Data!AH105</f>
        <v>0</v>
      </c>
      <c r="AC106" s="11">
        <f>Data!AI106-Data!AI105</f>
        <v>0</v>
      </c>
      <c r="AD106" s="11">
        <f>Data!AJ106-Data!AJ105</f>
        <v>1</v>
      </c>
      <c r="AE106" s="11">
        <f>Data!AK106-Data!AK105</f>
        <v>0</v>
      </c>
      <c r="AF106" s="11">
        <f>Data!AL106-Data!AL105</f>
        <v>0</v>
      </c>
      <c r="AG106" s="11">
        <f>Data!AM106-Data!AM105</f>
        <v>4</v>
      </c>
      <c r="AH106" s="11">
        <f>Data!AN106-Data!AN105</f>
        <v>0</v>
      </c>
      <c r="AI106" s="11">
        <f>Data!AO106-Data!AO105</f>
        <v>0</v>
      </c>
      <c r="AJ106" s="11">
        <f>Data!AP106-Data!AP105</f>
        <v>3</v>
      </c>
      <c r="AK106" s="11">
        <f>Data!AQ106-Data!AQ105</f>
        <v>0</v>
      </c>
      <c r="AL106" s="11">
        <f>Data!AR106-Data!AR105</f>
        <v>0</v>
      </c>
      <c r="AM106" s="11">
        <f>Data!E106</f>
        <v>0</v>
      </c>
      <c r="AN106" s="11">
        <f>Data!B106</f>
        <v>28</v>
      </c>
      <c r="AO106" s="11">
        <f>Data!AS106-Data!AS105</f>
        <v>4445</v>
      </c>
      <c r="AP106" s="11">
        <f>Data!AT106-Data!AT105</f>
        <v>0</v>
      </c>
      <c r="AQ106" s="11">
        <f>Data!AV106-Data!AV105</f>
        <v>0</v>
      </c>
      <c r="AR106" s="11">
        <f>Data!AW106-Data!AW105</f>
        <v>0</v>
      </c>
      <c r="AT106" s="7" t="str">
        <f t="shared" si="6"/>
        <v>2020-W27</v>
      </c>
      <c r="AU106" s="7">
        <f t="shared" si="7"/>
        <v>4</v>
      </c>
      <c r="AV106" s="12">
        <f>Data!G106</f>
        <v>8</v>
      </c>
      <c r="AW106" s="12">
        <f>Data!AU106+Data!C106</f>
        <v>0</v>
      </c>
    </row>
    <row r="107" spans="1:53" x14ac:dyDescent="0.3">
      <c r="A107" s="20">
        <f>Data!A107</f>
        <v>44015</v>
      </c>
      <c r="B107" s="8">
        <f t="shared" si="5"/>
        <v>44015</v>
      </c>
      <c r="C107" s="9">
        <f>Data!I107-Data!I106</f>
        <v>0</v>
      </c>
      <c r="D107" s="9">
        <f>Data!J107-Data!J106</f>
        <v>0</v>
      </c>
      <c r="E107" s="10">
        <f>Data!K107-Data!K106</f>
        <v>0</v>
      </c>
      <c r="F107" s="11">
        <f>Data!L107-Data!L106</f>
        <v>7</v>
      </c>
      <c r="G107" s="11">
        <f>Data!M107-Data!M106</f>
        <v>0</v>
      </c>
      <c r="H107" s="11">
        <f>Data!N107-Data!N106</f>
        <v>0</v>
      </c>
      <c r="I107" s="11">
        <f>Data!O107-Data!O106</f>
        <v>4</v>
      </c>
      <c r="J107" s="11">
        <f>Data!P107-Data!P106</f>
        <v>0</v>
      </c>
      <c r="K107" s="11">
        <f>Data!Q107-Data!Q106</f>
        <v>0</v>
      </c>
      <c r="L107" s="11">
        <f>Data!R107-Data!R106</f>
        <v>8</v>
      </c>
      <c r="M107" s="11">
        <f>Data!S107-Data!S106</f>
        <v>0</v>
      </c>
      <c r="N107" s="11">
        <f>Data!T107-Data!T106</f>
        <v>0</v>
      </c>
      <c r="O107" s="11">
        <f>Data!U107-Data!U106</f>
        <v>0</v>
      </c>
      <c r="P107" s="11">
        <f>Data!V107-Data!V106</f>
        <v>0</v>
      </c>
      <c r="Q107" s="11">
        <f>Data!W107-Data!W106</f>
        <v>0</v>
      </c>
      <c r="R107" s="11">
        <f>Data!X107-Data!X106</f>
        <v>3</v>
      </c>
      <c r="S107" s="11">
        <f>Data!Y107-Data!Y106</f>
        <v>0</v>
      </c>
      <c r="T107" s="11">
        <f>Data!Z107-Data!Z106</f>
        <v>0</v>
      </c>
      <c r="U107" s="11">
        <f>Data!AA107-Data!AA106</f>
        <v>0</v>
      </c>
      <c r="V107" s="11">
        <f>Data!AB107-Data!AB106</f>
        <v>0</v>
      </c>
      <c r="W107" s="11">
        <f>Data!AC107-Data!AC106</f>
        <v>0</v>
      </c>
      <c r="X107" s="11">
        <f>Data!AD107-Data!AD106</f>
        <v>3</v>
      </c>
      <c r="Y107" s="11">
        <f>Data!AE107-Data!AE106</f>
        <v>0</v>
      </c>
      <c r="Z107" s="11">
        <f>Data!AF107-Data!AF106</f>
        <v>0</v>
      </c>
      <c r="AA107" s="11">
        <f>Data!AG107-Data!AG106</f>
        <v>0</v>
      </c>
      <c r="AB107" s="11">
        <f>Data!AH107-Data!AH106</f>
        <v>0</v>
      </c>
      <c r="AC107" s="11">
        <f>Data!AI107-Data!AI106</f>
        <v>0</v>
      </c>
      <c r="AD107" s="11">
        <f>Data!AJ107-Data!AJ106</f>
        <v>4</v>
      </c>
      <c r="AE107" s="11">
        <f>Data!AK107-Data!AK106</f>
        <v>0</v>
      </c>
      <c r="AF107" s="11">
        <f>Data!AL107-Data!AL106</f>
        <v>0</v>
      </c>
      <c r="AG107" s="11">
        <f>Data!AM107-Data!AM106</f>
        <v>4</v>
      </c>
      <c r="AH107" s="11">
        <f>Data!AN107-Data!AN106</f>
        <v>0</v>
      </c>
      <c r="AI107" s="11">
        <f>Data!AO107-Data!AO106</f>
        <v>0</v>
      </c>
      <c r="AJ107" s="11">
        <f>Data!AP107-Data!AP106</f>
        <v>5</v>
      </c>
      <c r="AK107" s="11">
        <f>Data!AQ107-Data!AQ106</f>
        <v>0</v>
      </c>
      <c r="AL107" s="11">
        <f>Data!AR107-Data!AR106</f>
        <v>0</v>
      </c>
      <c r="AM107" s="11">
        <f>Data!E107</f>
        <v>0</v>
      </c>
      <c r="AN107" s="11">
        <f>Data!B107</f>
        <v>28</v>
      </c>
      <c r="AO107" s="11">
        <f>Data!AS107-Data!AS106</f>
        <v>5024</v>
      </c>
      <c r="AP107" s="11">
        <f>Data!AT107-Data!AT106</f>
        <v>0</v>
      </c>
      <c r="AQ107" s="11">
        <f>Data!AV107-Data!AV106</f>
        <v>27416</v>
      </c>
      <c r="AR107" s="11">
        <f>Data!AW107-Data!AW106</f>
        <v>54</v>
      </c>
      <c r="AT107" s="7" t="str">
        <f t="shared" si="6"/>
        <v>2020-W27</v>
      </c>
      <c r="AU107" s="7">
        <f t="shared" si="7"/>
        <v>5</v>
      </c>
      <c r="AV107" s="12">
        <f>Data!G107</f>
        <v>8</v>
      </c>
      <c r="AW107" s="12">
        <f>Data!AU107+Data!C107</f>
        <v>13</v>
      </c>
    </row>
    <row r="108" spans="1:53" x14ac:dyDescent="0.3">
      <c r="A108" s="20">
        <f>Data!A108</f>
        <v>44016</v>
      </c>
      <c r="B108" s="8">
        <f t="shared" si="5"/>
        <v>44016</v>
      </c>
      <c r="C108" s="9">
        <f>Data!I108-Data!I107</f>
        <v>3</v>
      </c>
      <c r="D108" s="9">
        <f>Data!J108-Data!J107</f>
        <v>0</v>
      </c>
      <c r="E108" s="10">
        <f>Data!K108-Data!K107</f>
        <v>0</v>
      </c>
      <c r="F108" s="11">
        <f>Data!L108-Data!L107</f>
        <v>7</v>
      </c>
      <c r="G108" s="11">
        <f>Data!M108-Data!M107</f>
        <v>0</v>
      </c>
      <c r="H108" s="11">
        <f>Data!N108-Data!N107</f>
        <v>0</v>
      </c>
      <c r="I108" s="11">
        <f>Data!O108-Data!O107</f>
        <v>4</v>
      </c>
      <c r="J108" s="11">
        <f>Data!P108-Data!P107</f>
        <v>0</v>
      </c>
      <c r="K108" s="11">
        <f>Data!Q108-Data!Q107</f>
        <v>2</v>
      </c>
      <c r="L108" s="11">
        <f>Data!R108-Data!R107</f>
        <v>4</v>
      </c>
      <c r="M108" s="11">
        <f>Data!S108-Data!S107</f>
        <v>0</v>
      </c>
      <c r="N108" s="11">
        <f>Data!T108-Data!T107</f>
        <v>1</v>
      </c>
      <c r="O108" s="11">
        <f>Data!U108-Data!U107</f>
        <v>2</v>
      </c>
      <c r="P108" s="11">
        <f>Data!V108-Data!V107</f>
        <v>0</v>
      </c>
      <c r="Q108" s="11">
        <f>Data!W108-Data!W107</f>
        <v>0</v>
      </c>
      <c r="R108" s="11">
        <f>Data!X108-Data!X107</f>
        <v>5</v>
      </c>
      <c r="S108" s="11">
        <f>Data!Y108-Data!Y107</f>
        <v>0</v>
      </c>
      <c r="T108" s="11">
        <f>Data!Z108-Data!Z107</f>
        <v>0</v>
      </c>
      <c r="U108" s="11">
        <f>Data!AA108-Data!AA107</f>
        <v>4</v>
      </c>
      <c r="V108" s="11">
        <f>Data!AB108-Data!AB107</f>
        <v>0</v>
      </c>
      <c r="W108" s="11">
        <f>Data!AC108-Data!AC107</f>
        <v>2</v>
      </c>
      <c r="X108" s="11">
        <f>Data!AD108-Data!AD107</f>
        <v>3</v>
      </c>
      <c r="Y108" s="11">
        <f>Data!AE108-Data!AE107</f>
        <v>0</v>
      </c>
      <c r="Z108" s="11">
        <f>Data!AF108-Data!AF107</f>
        <v>1</v>
      </c>
      <c r="AA108" s="11">
        <f>Data!AG108-Data!AG107</f>
        <v>1</v>
      </c>
      <c r="AB108" s="11">
        <f>Data!AH108-Data!AH107</f>
        <v>0</v>
      </c>
      <c r="AC108" s="11">
        <f>Data!AI108-Data!AI107</f>
        <v>0</v>
      </c>
      <c r="AD108" s="11">
        <f>Data!AJ108-Data!AJ107</f>
        <v>2</v>
      </c>
      <c r="AE108" s="11">
        <f>Data!AK108-Data!AK107</f>
        <v>0</v>
      </c>
      <c r="AF108" s="11">
        <f>Data!AL108-Data!AL107</f>
        <v>0</v>
      </c>
      <c r="AG108" s="11">
        <f>Data!AM108-Data!AM107</f>
        <v>-1</v>
      </c>
      <c r="AH108" s="11">
        <f>Data!AN108-Data!AN107</f>
        <v>0</v>
      </c>
      <c r="AI108" s="11">
        <f>Data!AO108-Data!AO107</f>
        <v>0</v>
      </c>
      <c r="AJ108" s="11">
        <f>Data!AP108-Data!AP107</f>
        <v>1</v>
      </c>
      <c r="AK108" s="11">
        <f>Data!AQ108-Data!AQ107</f>
        <v>0</v>
      </c>
      <c r="AL108" s="11">
        <f>Data!AR108-Data!AR107</f>
        <v>0</v>
      </c>
      <c r="AM108" s="11">
        <f>Data!E108</f>
        <v>0</v>
      </c>
      <c r="AN108" s="11">
        <f>Data!B108</f>
        <v>25</v>
      </c>
      <c r="AO108" s="11">
        <f>Data!AS108-Data!AS107</f>
        <v>6252</v>
      </c>
      <c r="AP108" s="11">
        <f>Data!AT108-Data!AT107</f>
        <v>0</v>
      </c>
      <c r="AQ108" s="11">
        <f>Data!AV108-Data!AV107</f>
        <v>2034</v>
      </c>
      <c r="AR108" s="11">
        <f>Data!AW108-Data!AW107</f>
        <v>8</v>
      </c>
      <c r="AT108" s="7" t="str">
        <f t="shared" si="6"/>
        <v>2020-W27</v>
      </c>
      <c r="AU108" s="7">
        <f t="shared" si="7"/>
        <v>6</v>
      </c>
      <c r="AV108" s="12">
        <f>Data!G108</f>
        <v>11</v>
      </c>
      <c r="AW108" s="12">
        <f>Data!AU108+Data!C108</f>
        <v>8</v>
      </c>
    </row>
    <row r="109" spans="1:53" x14ac:dyDescent="0.3">
      <c r="A109" s="20">
        <f>Data!A109</f>
        <v>44017</v>
      </c>
      <c r="B109" s="8">
        <f t="shared" si="5"/>
        <v>44017</v>
      </c>
      <c r="C109" s="9">
        <f>Data!I109-Data!I108</f>
        <v>1</v>
      </c>
      <c r="D109" s="9">
        <f>Data!J109-Data!J108</f>
        <v>0</v>
      </c>
      <c r="E109" s="10">
        <f>Data!K109-Data!K108</f>
        <v>0</v>
      </c>
      <c r="F109" s="11">
        <f>Data!L109-Data!L108</f>
        <v>4</v>
      </c>
      <c r="G109" s="11">
        <f>Data!M109-Data!M108</f>
        <v>0</v>
      </c>
      <c r="H109" s="11">
        <f>Data!N109-Data!N108</f>
        <v>0</v>
      </c>
      <c r="I109" s="11">
        <f>Data!O109-Data!O108</f>
        <v>1</v>
      </c>
      <c r="J109" s="11">
        <f>Data!P109-Data!P108</f>
        <v>0</v>
      </c>
      <c r="K109" s="11">
        <f>Data!Q109-Data!Q108</f>
        <v>0</v>
      </c>
      <c r="L109" s="11">
        <f>Data!R109-Data!R108</f>
        <v>0</v>
      </c>
      <c r="M109" s="11">
        <f>Data!S109-Data!S108</f>
        <v>0</v>
      </c>
      <c r="N109" s="11">
        <f>Data!T109-Data!T108</f>
        <v>0</v>
      </c>
      <c r="O109" s="11">
        <f>Data!U109-Data!U108</f>
        <v>1</v>
      </c>
      <c r="P109" s="11">
        <f>Data!V109-Data!V108</f>
        <v>0</v>
      </c>
      <c r="Q109" s="11">
        <f>Data!W109-Data!W108</f>
        <v>0</v>
      </c>
      <c r="R109" s="11">
        <f>Data!X109-Data!X108</f>
        <v>1</v>
      </c>
      <c r="S109" s="11">
        <f>Data!Y109-Data!Y108</f>
        <v>0</v>
      </c>
      <c r="T109" s="11">
        <f>Data!Z109-Data!Z108</f>
        <v>0</v>
      </c>
      <c r="U109" s="11">
        <f>Data!AA109-Data!AA108</f>
        <v>0</v>
      </c>
      <c r="V109" s="11">
        <f>Data!AB109-Data!AB108</f>
        <v>0</v>
      </c>
      <c r="W109" s="11">
        <f>Data!AC109-Data!AC108</f>
        <v>0</v>
      </c>
      <c r="X109" s="11">
        <f>Data!AD109-Data!AD108</f>
        <v>0</v>
      </c>
      <c r="Y109" s="11">
        <f>Data!AE109-Data!AE108</f>
        <v>0</v>
      </c>
      <c r="Z109" s="11">
        <f>Data!AF109-Data!AF108</f>
        <v>0</v>
      </c>
      <c r="AA109" s="11">
        <f>Data!AG109-Data!AG108</f>
        <v>0</v>
      </c>
      <c r="AB109" s="11">
        <f>Data!AH109-Data!AH108</f>
        <v>0</v>
      </c>
      <c r="AC109" s="11">
        <f>Data!AI109-Data!AI108</f>
        <v>0</v>
      </c>
      <c r="AD109" s="11">
        <f>Data!AJ109-Data!AJ108</f>
        <v>3</v>
      </c>
      <c r="AE109" s="11">
        <f>Data!AK109-Data!AK108</f>
        <v>0</v>
      </c>
      <c r="AF109" s="11">
        <f>Data!AL109-Data!AL108</f>
        <v>0</v>
      </c>
      <c r="AG109" s="11">
        <f>Data!AM109-Data!AM108</f>
        <v>1</v>
      </c>
      <c r="AH109" s="11">
        <f>Data!AN109-Data!AN108</f>
        <v>0</v>
      </c>
      <c r="AI109" s="11">
        <f>Data!AO109-Data!AO108</f>
        <v>0</v>
      </c>
      <c r="AJ109" s="11">
        <f>Data!AP109-Data!AP108</f>
        <v>0</v>
      </c>
      <c r="AK109" s="11">
        <f>Data!AQ109-Data!AQ108</f>
        <v>0</v>
      </c>
      <c r="AL109" s="11">
        <f>Data!AR109-Data!AR108</f>
        <v>0</v>
      </c>
      <c r="AM109" s="11">
        <f>Data!E109</f>
        <v>0</v>
      </c>
      <c r="AN109" s="11">
        <f>Data!B109</f>
        <v>9</v>
      </c>
      <c r="AO109" s="11">
        <f>Data!AS109-Data!AS108</f>
        <v>5451</v>
      </c>
      <c r="AP109" s="11">
        <f>Data!AT109-Data!AT108</f>
        <v>0</v>
      </c>
      <c r="AQ109" s="11">
        <f>Data!AV109-Data!AV108</f>
        <v>2800</v>
      </c>
      <c r="AR109" s="11">
        <f>Data!AW109-Data!AW108</f>
        <v>0</v>
      </c>
      <c r="AS109" s="7">
        <v>3</v>
      </c>
      <c r="AT109" s="7" t="str">
        <f t="shared" si="6"/>
        <v>2020-W27</v>
      </c>
      <c r="AU109" s="7">
        <f t="shared" si="7"/>
        <v>7</v>
      </c>
      <c r="AV109" s="12">
        <f>Data!G109</f>
        <v>11</v>
      </c>
      <c r="AW109" s="12">
        <f>Data!AU109+Data!C109</f>
        <v>7</v>
      </c>
      <c r="AX109" s="7">
        <f>Data!BA109-Data!BA102</f>
        <v>0</v>
      </c>
      <c r="AY109" s="12">
        <f>AV102+AS109-AV109-AX109</f>
        <v>2</v>
      </c>
      <c r="AZ109" s="11">
        <v>29</v>
      </c>
      <c r="BA109" s="112">
        <f>AS109/AZ109</f>
        <v>0.10344827586206896</v>
      </c>
    </row>
    <row r="110" spans="1:53" x14ac:dyDescent="0.3">
      <c r="A110" s="21">
        <f>Data!A110</f>
        <v>44018</v>
      </c>
      <c r="B110" s="13">
        <f t="shared" si="5"/>
        <v>44018</v>
      </c>
      <c r="C110" s="14">
        <f>Data!I110-Data!I109</f>
        <v>3</v>
      </c>
      <c r="D110" s="14">
        <f>Data!J110-Data!J109</f>
        <v>0</v>
      </c>
      <c r="E110" s="15">
        <f>Data!K110-Data!K109</f>
        <v>0</v>
      </c>
      <c r="F110" s="16">
        <f>Data!L110-Data!L109</f>
        <v>11</v>
      </c>
      <c r="G110" s="16">
        <f>Data!M110-Data!M109</f>
        <v>0</v>
      </c>
      <c r="H110" s="16">
        <f>Data!N110-Data!N109</f>
        <v>0</v>
      </c>
      <c r="I110" s="16">
        <f>Data!O110-Data!O109</f>
        <v>19</v>
      </c>
      <c r="J110" s="16">
        <f>Data!P110-Data!P109</f>
        <v>0</v>
      </c>
      <c r="K110" s="16">
        <f>Data!Q110-Data!Q109</f>
        <v>1</v>
      </c>
      <c r="L110" s="16">
        <f>Data!R110-Data!R109</f>
        <v>8</v>
      </c>
      <c r="M110" s="16">
        <f>Data!S110-Data!S109</f>
        <v>0</v>
      </c>
      <c r="N110" s="16">
        <f>Data!T110-Data!T109</f>
        <v>-1</v>
      </c>
      <c r="O110" s="16">
        <f>Data!U110-Data!U109</f>
        <v>0</v>
      </c>
      <c r="P110" s="16">
        <f>Data!V110-Data!V109</f>
        <v>0</v>
      </c>
      <c r="Q110" s="16">
        <f>Data!W110-Data!W109</f>
        <v>0</v>
      </c>
      <c r="R110" s="16">
        <f>Data!X110-Data!X109</f>
        <v>3</v>
      </c>
      <c r="S110" s="16">
        <f>Data!Y110-Data!Y109</f>
        <v>0</v>
      </c>
      <c r="T110" s="16">
        <f>Data!Z110-Data!Z109</f>
        <v>0</v>
      </c>
      <c r="U110" s="16">
        <f>Data!AA110-Data!AA109</f>
        <v>5</v>
      </c>
      <c r="V110" s="16">
        <f>Data!AB110-Data!AB109</f>
        <v>0</v>
      </c>
      <c r="W110" s="16">
        <f>Data!AC110-Data!AC109</f>
        <v>1</v>
      </c>
      <c r="X110" s="16">
        <f>Data!AD110-Data!AD109</f>
        <v>5</v>
      </c>
      <c r="Y110" s="16">
        <f>Data!AE110-Data!AE109</f>
        <v>0</v>
      </c>
      <c r="Z110" s="16">
        <f>Data!AF110-Data!AF109</f>
        <v>-1</v>
      </c>
      <c r="AA110" s="16">
        <f>Data!AG110-Data!AG109</f>
        <v>3</v>
      </c>
      <c r="AB110" s="16">
        <f>Data!AH110-Data!AH109</f>
        <v>0</v>
      </c>
      <c r="AC110" s="16">
        <f>Data!AI110-Data!AI109</f>
        <v>0</v>
      </c>
      <c r="AD110" s="16">
        <f>Data!AJ110-Data!AJ109</f>
        <v>8</v>
      </c>
      <c r="AE110" s="16">
        <f>Data!AK110-Data!AK109</f>
        <v>0</v>
      </c>
      <c r="AF110" s="16">
        <f>Data!AL110-Data!AL109</f>
        <v>0</v>
      </c>
      <c r="AG110" s="16">
        <f>Data!AM110-Data!AM109</f>
        <v>14</v>
      </c>
      <c r="AH110" s="16">
        <f>Data!AN110-Data!AN109</f>
        <v>0</v>
      </c>
      <c r="AI110" s="16">
        <f>Data!AO110-Data!AO109</f>
        <v>0</v>
      </c>
      <c r="AJ110" s="16">
        <f>Data!AP110-Data!AP109</f>
        <v>3</v>
      </c>
      <c r="AK110" s="16">
        <f>Data!AQ110-Data!AQ109</f>
        <v>0</v>
      </c>
      <c r="AL110" s="16">
        <f>Data!AR110-Data!AR109</f>
        <v>0</v>
      </c>
      <c r="AM110" s="16">
        <f>Data!E110</f>
        <v>0</v>
      </c>
      <c r="AN110" s="16">
        <f>Data!B110</f>
        <v>43</v>
      </c>
      <c r="AO110" s="16">
        <f>Data!AS110-Data!AS109</f>
        <v>3174</v>
      </c>
      <c r="AP110" s="16">
        <f>Data!AT110-Data!AT109</f>
        <v>0</v>
      </c>
      <c r="AQ110" s="16">
        <f>Data!AV110-Data!AV109</f>
        <v>1975</v>
      </c>
      <c r="AR110" s="16">
        <f>Data!AW110-Data!AW109</f>
        <v>0</v>
      </c>
      <c r="AS110" s="17"/>
      <c r="AT110" s="17" t="str">
        <f t="shared" si="6"/>
        <v>2020-W28</v>
      </c>
      <c r="AU110" s="17">
        <f t="shared" si="7"/>
        <v>1</v>
      </c>
      <c r="AV110" s="18">
        <f>Data!G110</f>
        <v>11</v>
      </c>
      <c r="AW110" s="18">
        <f>Data!AU110+Data!C110</f>
        <v>36</v>
      </c>
      <c r="AX110" s="17"/>
      <c r="AY110" s="18"/>
      <c r="AZ110" s="16"/>
    </row>
    <row r="111" spans="1:53" x14ac:dyDescent="0.3">
      <c r="A111" s="20">
        <f>Data!A111</f>
        <v>44019</v>
      </c>
      <c r="B111" s="8">
        <f t="shared" si="5"/>
        <v>44019</v>
      </c>
      <c r="C111" s="9">
        <f>Data!I111-Data!I110</f>
        <v>1</v>
      </c>
      <c r="D111" s="9">
        <f>Data!J111-Data!J110</f>
        <v>0</v>
      </c>
      <c r="E111" s="10">
        <f>Data!K111-Data!K110</f>
        <v>0</v>
      </c>
      <c r="F111" s="11">
        <f>Data!L111-Data!L110</f>
        <v>10</v>
      </c>
      <c r="G111" s="11">
        <f>Data!M111-Data!M110</f>
        <v>0</v>
      </c>
      <c r="H111" s="11">
        <f>Data!N111-Data!N110</f>
        <v>0</v>
      </c>
      <c r="I111" s="11">
        <f>Data!O111-Data!O110</f>
        <v>12</v>
      </c>
      <c r="J111" s="11">
        <f>Data!P111-Data!P110</f>
        <v>0</v>
      </c>
      <c r="K111" s="11">
        <f>Data!Q111-Data!Q110</f>
        <v>0</v>
      </c>
      <c r="L111" s="11">
        <f>Data!R111-Data!R110</f>
        <v>2</v>
      </c>
      <c r="M111" s="11">
        <f>Data!S111-Data!S110</f>
        <v>1</v>
      </c>
      <c r="N111" s="11">
        <f>Data!T111-Data!T110</f>
        <v>-1</v>
      </c>
      <c r="O111" s="11">
        <f>Data!U111-Data!U110</f>
        <v>2</v>
      </c>
      <c r="P111" s="11">
        <f>Data!V111-Data!V110</f>
        <v>0</v>
      </c>
      <c r="Q111" s="11">
        <f>Data!W111-Data!W110</f>
        <v>0</v>
      </c>
      <c r="R111" s="11">
        <f>Data!X111-Data!X110</f>
        <v>5</v>
      </c>
      <c r="S111" s="11">
        <f>Data!Y111-Data!Y110</f>
        <v>0</v>
      </c>
      <c r="T111" s="11">
        <f>Data!Z111-Data!Z110</f>
        <v>0</v>
      </c>
      <c r="U111" s="11">
        <f>Data!AA111-Data!AA110</f>
        <v>8</v>
      </c>
      <c r="V111" s="11">
        <f>Data!AB111-Data!AB110</f>
        <v>0</v>
      </c>
      <c r="W111" s="11">
        <f>Data!AC111-Data!AC110</f>
        <v>0</v>
      </c>
      <c r="X111" s="11">
        <f>Data!AD111-Data!AD110</f>
        <v>0</v>
      </c>
      <c r="Y111" s="11">
        <f>Data!AE111-Data!AE110</f>
        <v>0</v>
      </c>
      <c r="Z111" s="11">
        <f>Data!AF111-Data!AF110</f>
        <v>0</v>
      </c>
      <c r="AA111" s="11">
        <f>Data!AG111-Data!AG110</f>
        <v>-1</v>
      </c>
      <c r="AB111" s="11">
        <f>Data!AH111-Data!AH110</f>
        <v>0</v>
      </c>
      <c r="AC111" s="11">
        <f>Data!AI111-Data!AI110</f>
        <v>0</v>
      </c>
      <c r="AD111" s="11">
        <f>Data!AJ111-Data!AJ110</f>
        <v>5</v>
      </c>
      <c r="AE111" s="11">
        <f>Data!AK111-Data!AK110</f>
        <v>0</v>
      </c>
      <c r="AF111" s="11">
        <f>Data!AL111-Data!AL110</f>
        <v>0</v>
      </c>
      <c r="AG111" s="11">
        <f>Data!AM111-Data!AM110</f>
        <v>4</v>
      </c>
      <c r="AH111" s="11">
        <f>Data!AN111-Data!AN110</f>
        <v>0</v>
      </c>
      <c r="AI111" s="11">
        <f>Data!AO111-Data!AO110</f>
        <v>0</v>
      </c>
      <c r="AJ111" s="11">
        <f>Data!AP111-Data!AP110</f>
        <v>2</v>
      </c>
      <c r="AK111" s="11">
        <f>Data!AQ111-Data!AQ110</f>
        <v>1</v>
      </c>
      <c r="AL111" s="11">
        <f>Data!AR111-Data!AR110</f>
        <v>-1</v>
      </c>
      <c r="AM111" s="11">
        <f>Data!E111</f>
        <v>1</v>
      </c>
      <c r="AN111" s="11">
        <f>Data!B111</f>
        <v>27</v>
      </c>
      <c r="AO111" s="11">
        <f>Data!AS111-Data!AS110</f>
        <v>8756</v>
      </c>
      <c r="AP111" s="11">
        <f>Data!AT111-Data!AT110</f>
        <v>0</v>
      </c>
      <c r="AQ111" s="11">
        <f>Data!AV111-Data!AV110</f>
        <v>2816</v>
      </c>
      <c r="AR111" s="11">
        <f>Data!AW111-Data!AW110</f>
        <v>4</v>
      </c>
      <c r="AT111" s="7" t="str">
        <f t="shared" si="6"/>
        <v>2020-W28</v>
      </c>
      <c r="AU111" s="7">
        <f t="shared" si="7"/>
        <v>2</v>
      </c>
      <c r="AV111" s="12">
        <f>Data!G111</f>
        <v>10</v>
      </c>
      <c r="AW111" s="12">
        <f>Data!AU111+Data!C111</f>
        <v>14</v>
      </c>
    </row>
    <row r="112" spans="1:53" x14ac:dyDescent="0.3">
      <c r="A112" s="20">
        <f>Data!A112</f>
        <v>44020</v>
      </c>
      <c r="B112" s="8">
        <f t="shared" si="5"/>
        <v>44020</v>
      </c>
      <c r="C112" s="9">
        <f>Data!I112-Data!I111</f>
        <v>3</v>
      </c>
      <c r="D112" s="9">
        <f>Data!J112-Data!J111</f>
        <v>0</v>
      </c>
      <c r="E112" s="10">
        <f>Data!K112-Data!K111</f>
        <v>0</v>
      </c>
      <c r="F112" s="11">
        <f>Data!L112-Data!L111</f>
        <v>5</v>
      </c>
      <c r="G112" s="11">
        <f>Data!M112-Data!M111</f>
        <v>0</v>
      </c>
      <c r="H112" s="11">
        <f>Data!N112-Data!N111</f>
        <v>0</v>
      </c>
      <c r="I112" s="11">
        <f>Data!O112-Data!O111</f>
        <v>11</v>
      </c>
      <c r="J112" s="11">
        <f>Data!P112-Data!P111</f>
        <v>0</v>
      </c>
      <c r="K112" s="11">
        <f>Data!Q112-Data!Q111</f>
        <v>-1</v>
      </c>
      <c r="L112" s="11">
        <f>Data!R112-Data!R111</f>
        <v>3</v>
      </c>
      <c r="M112" s="11">
        <f>Data!S112-Data!S111</f>
        <v>0</v>
      </c>
      <c r="N112" s="11">
        <f>Data!T112-Data!T111</f>
        <v>0</v>
      </c>
      <c r="O112" s="11">
        <f>Data!U112-Data!U111</f>
        <v>1</v>
      </c>
      <c r="P112" s="11">
        <f>Data!V112-Data!V111</f>
        <v>0</v>
      </c>
      <c r="Q112" s="11">
        <f>Data!W112-Data!W111</f>
        <v>0</v>
      </c>
      <c r="R112" s="11">
        <f>Data!X112-Data!X111</f>
        <v>4</v>
      </c>
      <c r="S112" s="11">
        <f>Data!Y112-Data!Y111</f>
        <v>0</v>
      </c>
      <c r="T112" s="11">
        <f>Data!Z112-Data!Z111</f>
        <v>0</v>
      </c>
      <c r="U112" s="11">
        <f>Data!AA112-Data!AA111</f>
        <v>6</v>
      </c>
      <c r="V112" s="11">
        <f>Data!AB112-Data!AB111</f>
        <v>0</v>
      </c>
      <c r="W112" s="11">
        <f>Data!AC112-Data!AC111</f>
        <v>-1</v>
      </c>
      <c r="X112" s="11">
        <f>Data!AD112-Data!AD111</f>
        <v>3</v>
      </c>
      <c r="Y112" s="11">
        <f>Data!AE112-Data!AE111</f>
        <v>0</v>
      </c>
      <c r="Z112" s="11">
        <f>Data!AF112-Data!AF111</f>
        <v>0</v>
      </c>
      <c r="AA112" s="11">
        <f>Data!AG112-Data!AG111</f>
        <v>2</v>
      </c>
      <c r="AB112" s="11">
        <f>Data!AH112-Data!AH111</f>
        <v>0</v>
      </c>
      <c r="AC112" s="11">
        <f>Data!AI112-Data!AI111</f>
        <v>0</v>
      </c>
      <c r="AD112" s="11">
        <f>Data!AJ112-Data!AJ111</f>
        <v>1</v>
      </c>
      <c r="AE112" s="11">
        <f>Data!AK112-Data!AK111</f>
        <v>0</v>
      </c>
      <c r="AF112" s="11">
        <f>Data!AL112-Data!AL111</f>
        <v>0</v>
      </c>
      <c r="AG112" s="11">
        <f>Data!AM112-Data!AM111</f>
        <v>5</v>
      </c>
      <c r="AH112" s="11">
        <f>Data!AN112-Data!AN111</f>
        <v>0</v>
      </c>
      <c r="AI112" s="11">
        <f>Data!AO112-Data!AO111</f>
        <v>0</v>
      </c>
      <c r="AJ112" s="11">
        <f>Data!AP112-Data!AP111</f>
        <v>0</v>
      </c>
      <c r="AK112" s="11">
        <f>Data!AQ112-Data!AQ111</f>
        <v>0</v>
      </c>
      <c r="AL112" s="11">
        <f>Data!AR112-Data!AR111</f>
        <v>0</v>
      </c>
      <c r="AM112" s="11">
        <f>Data!E112</f>
        <v>0</v>
      </c>
      <c r="AN112" s="11">
        <f>Data!B112</f>
        <v>33</v>
      </c>
      <c r="AO112" s="11">
        <f>Data!AS112-Data!AS111</f>
        <v>6106</v>
      </c>
      <c r="AP112" s="11">
        <f>Data!AT112-Data!AT111</f>
        <v>0</v>
      </c>
      <c r="AQ112" s="11">
        <f>Data!AV112-Data!AV111</f>
        <v>812</v>
      </c>
      <c r="AR112" s="11">
        <f>Data!AW112-Data!AW111</f>
        <v>9</v>
      </c>
      <c r="AT112" s="7" t="str">
        <f t="shared" si="6"/>
        <v>2020-W28</v>
      </c>
      <c r="AU112" s="7">
        <f t="shared" si="7"/>
        <v>3</v>
      </c>
      <c r="AV112" s="12">
        <f>Data!G112</f>
        <v>9</v>
      </c>
      <c r="AW112" s="12">
        <f>Data!AU112+Data!C112</f>
        <v>21</v>
      </c>
    </row>
    <row r="113" spans="1:53" x14ac:dyDescent="0.3">
      <c r="A113" s="20">
        <f>Data!A113</f>
        <v>44021</v>
      </c>
      <c r="B113" s="8">
        <f t="shared" si="5"/>
        <v>44021</v>
      </c>
      <c r="C113" s="9">
        <f>Data!I113-Data!I112</f>
        <v>3</v>
      </c>
      <c r="D113" s="9">
        <f>Data!J113-Data!J112</f>
        <v>0</v>
      </c>
      <c r="E113" s="10">
        <f>Data!K113-Data!K112</f>
        <v>0</v>
      </c>
      <c r="F113" s="11">
        <f>Data!L113-Data!L112</f>
        <v>23</v>
      </c>
      <c r="G113" s="11">
        <f>Data!M113-Data!M112</f>
        <v>0</v>
      </c>
      <c r="H113" s="11">
        <f>Data!N113-Data!N112</f>
        <v>0</v>
      </c>
      <c r="I113" s="11">
        <f>Data!O113-Data!O112</f>
        <v>15</v>
      </c>
      <c r="J113" s="11">
        <f>Data!P113-Data!P112</f>
        <v>0</v>
      </c>
      <c r="K113" s="11">
        <f>Data!Q113-Data!Q112</f>
        <v>0</v>
      </c>
      <c r="L113" s="11">
        <f>Data!R113-Data!R112</f>
        <v>4</v>
      </c>
      <c r="M113" s="11">
        <f>Data!S113-Data!S112</f>
        <v>0</v>
      </c>
      <c r="N113" s="11">
        <f>Data!T113-Data!T112</f>
        <v>0</v>
      </c>
      <c r="O113" s="11">
        <f>Data!U113-Data!U112</f>
        <v>0</v>
      </c>
      <c r="P113" s="11">
        <f>Data!V113-Data!V112</f>
        <v>0</v>
      </c>
      <c r="Q113" s="11">
        <f>Data!W113-Data!W112</f>
        <v>0</v>
      </c>
      <c r="R113" s="11">
        <f>Data!X113-Data!X112</f>
        <v>14</v>
      </c>
      <c r="S113" s="11">
        <f>Data!Y113-Data!Y112</f>
        <v>0</v>
      </c>
      <c r="T113" s="11">
        <f>Data!Z113-Data!Z112</f>
        <v>0</v>
      </c>
      <c r="U113" s="11">
        <f>Data!AA113-Data!AA112</f>
        <v>6</v>
      </c>
      <c r="V113" s="11">
        <f>Data!AB113-Data!AB112</f>
        <v>0</v>
      </c>
      <c r="W113" s="11">
        <f>Data!AC113-Data!AC112</f>
        <v>0</v>
      </c>
      <c r="X113" s="11">
        <f>Data!AD113-Data!AD112</f>
        <v>3</v>
      </c>
      <c r="Y113" s="11">
        <f>Data!AE113-Data!AE112</f>
        <v>0</v>
      </c>
      <c r="Z113" s="11">
        <f>Data!AF113-Data!AF112</f>
        <v>0</v>
      </c>
      <c r="AA113" s="11">
        <f>Data!AG113-Data!AG112</f>
        <v>3</v>
      </c>
      <c r="AB113" s="11">
        <f>Data!AH113-Data!AH112</f>
        <v>0</v>
      </c>
      <c r="AC113" s="11">
        <f>Data!AI113-Data!AI112</f>
        <v>0</v>
      </c>
      <c r="AD113" s="11">
        <f>Data!AJ113-Data!AJ112</f>
        <v>9</v>
      </c>
      <c r="AE113" s="11">
        <f>Data!AK113-Data!AK112</f>
        <v>0</v>
      </c>
      <c r="AF113" s="11">
        <f>Data!AL113-Data!AL112</f>
        <v>0</v>
      </c>
      <c r="AG113" s="11">
        <f>Data!AM113-Data!AM112</f>
        <v>9</v>
      </c>
      <c r="AH113" s="11">
        <f>Data!AN113-Data!AN112</f>
        <v>0</v>
      </c>
      <c r="AI113" s="11">
        <f>Data!AO113-Data!AO112</f>
        <v>0</v>
      </c>
      <c r="AJ113" s="11">
        <f>Data!AP113-Data!AP112</f>
        <v>1</v>
      </c>
      <c r="AK113" s="11">
        <f>Data!AQ113-Data!AQ112</f>
        <v>0</v>
      </c>
      <c r="AL113" s="11">
        <f>Data!AR113-Data!AR112</f>
        <v>0</v>
      </c>
      <c r="AM113" s="11">
        <f>Data!E113</f>
        <v>0</v>
      </c>
      <c r="AN113" s="11">
        <f>Data!B113</f>
        <v>50</v>
      </c>
      <c r="AO113" s="11">
        <f>Data!AS113-Data!AS112</f>
        <v>3535</v>
      </c>
      <c r="AP113" s="11">
        <f>Data!AT113-Data!AT112</f>
        <v>0</v>
      </c>
      <c r="AQ113" s="11">
        <f>Data!AV113-Data!AV112</f>
        <v>876</v>
      </c>
      <c r="AR113" s="11">
        <f>Data!AW113-Data!AW112</f>
        <v>3</v>
      </c>
      <c r="AT113" s="7" t="str">
        <f t="shared" si="6"/>
        <v>2020-W28</v>
      </c>
      <c r="AU113" s="7">
        <f t="shared" si="7"/>
        <v>4</v>
      </c>
      <c r="AV113" s="12">
        <f>Data!G113</f>
        <v>9</v>
      </c>
      <c r="AW113" s="12">
        <f>Data!AU113+Data!C113</f>
        <v>24</v>
      </c>
    </row>
    <row r="114" spans="1:53" x14ac:dyDescent="0.3">
      <c r="A114" s="20">
        <f>Data!A114</f>
        <v>44022</v>
      </c>
      <c r="B114" s="8">
        <f t="shared" si="5"/>
        <v>44022</v>
      </c>
      <c r="C114" s="9">
        <f>Data!I114-Data!I113</f>
        <v>2</v>
      </c>
      <c r="D114" s="9">
        <f>Data!J114-Data!J113</f>
        <v>0</v>
      </c>
      <c r="E114" s="10">
        <f>Data!K114-Data!K113</f>
        <v>0</v>
      </c>
      <c r="F114" s="11">
        <f>Data!L114-Data!L113</f>
        <v>32</v>
      </c>
      <c r="G114" s="11">
        <f>Data!M114-Data!M113</f>
        <v>0</v>
      </c>
      <c r="H114" s="11">
        <f>Data!N114-Data!N113</f>
        <v>0</v>
      </c>
      <c r="I114" s="11">
        <f>Data!O114-Data!O113</f>
        <v>27</v>
      </c>
      <c r="J114" s="11">
        <f>Data!P114-Data!P113</f>
        <v>0</v>
      </c>
      <c r="K114" s="11">
        <f>Data!Q114-Data!Q113</f>
        <v>0</v>
      </c>
      <c r="L114" s="11">
        <f>Data!R114-Data!R113</f>
        <v>0</v>
      </c>
      <c r="M114" s="11">
        <f>Data!S114-Data!S113</f>
        <v>0</v>
      </c>
      <c r="N114" s="11">
        <f>Data!T114-Data!T113</f>
        <v>0</v>
      </c>
      <c r="O114" s="11">
        <f>Data!U114-Data!U113</f>
        <v>2</v>
      </c>
      <c r="P114" s="11">
        <f>Data!V114-Data!V113</f>
        <v>0</v>
      </c>
      <c r="Q114" s="11">
        <f>Data!W114-Data!W113</f>
        <v>0</v>
      </c>
      <c r="R114" s="11">
        <f>Data!X114-Data!X113</f>
        <v>13</v>
      </c>
      <c r="S114" s="11">
        <f>Data!Y114-Data!Y113</f>
        <v>0</v>
      </c>
      <c r="T114" s="11">
        <f>Data!Z114-Data!Z113</f>
        <v>0</v>
      </c>
      <c r="U114" s="11">
        <f>Data!AA114-Data!AA113</f>
        <v>15</v>
      </c>
      <c r="V114" s="11">
        <f>Data!AB114-Data!AB113</f>
        <v>0</v>
      </c>
      <c r="W114" s="11">
        <f>Data!AC114-Data!AC113</f>
        <v>0</v>
      </c>
      <c r="X114" s="11">
        <f>Data!AD114-Data!AD113</f>
        <v>0</v>
      </c>
      <c r="Y114" s="11">
        <f>Data!AE114-Data!AE113</f>
        <v>0</v>
      </c>
      <c r="Z114" s="11">
        <f>Data!AF114-Data!AF113</f>
        <v>0</v>
      </c>
      <c r="AA114" s="11">
        <f>Data!AG114-Data!AG113</f>
        <v>0</v>
      </c>
      <c r="AB114" s="11">
        <f>Data!AH114-Data!AH113</f>
        <v>0</v>
      </c>
      <c r="AC114" s="11">
        <f>Data!AI114-Data!AI113</f>
        <v>0</v>
      </c>
      <c r="AD114" s="11">
        <f>Data!AJ114-Data!AJ113</f>
        <v>19</v>
      </c>
      <c r="AE114" s="11">
        <f>Data!AK114-Data!AK113</f>
        <v>0</v>
      </c>
      <c r="AF114" s="11">
        <f>Data!AL114-Data!AL113</f>
        <v>0</v>
      </c>
      <c r="AG114" s="11">
        <f>Data!AM114-Data!AM113</f>
        <v>12</v>
      </c>
      <c r="AH114" s="11">
        <f>Data!AN114-Data!AN113</f>
        <v>0</v>
      </c>
      <c r="AI114" s="11">
        <f>Data!AO114-Data!AO113</f>
        <v>0</v>
      </c>
      <c r="AJ114" s="11">
        <f>Data!AP114-Data!AP113</f>
        <v>0</v>
      </c>
      <c r="AK114" s="11">
        <f>Data!AQ114-Data!AQ113</f>
        <v>0</v>
      </c>
      <c r="AL114" s="11">
        <f>Data!AR114-Data!AR113</f>
        <v>0</v>
      </c>
      <c r="AM114" s="11">
        <f>Data!E114</f>
        <v>0</v>
      </c>
      <c r="AN114" s="11">
        <f>Data!B114</f>
        <v>60</v>
      </c>
      <c r="AO114" s="11">
        <f>Data!AS114-Data!AS113</f>
        <v>4687</v>
      </c>
      <c r="AP114" s="11">
        <f>Data!AT114-Data!AT113</f>
        <v>0</v>
      </c>
      <c r="AQ114" s="11">
        <f>Data!AV114-Data!AV113</f>
        <v>715</v>
      </c>
      <c r="AR114" s="11">
        <f>Data!AW114-Data!AW113</f>
        <v>0</v>
      </c>
      <c r="AT114" s="7" t="str">
        <f t="shared" si="6"/>
        <v>2020-W28</v>
      </c>
      <c r="AU114" s="7">
        <f t="shared" si="7"/>
        <v>5</v>
      </c>
      <c r="AV114" s="12">
        <f>Data!G114</f>
        <v>9</v>
      </c>
      <c r="AW114" s="12">
        <f>Data!AU114+Data!C114</f>
        <v>40</v>
      </c>
    </row>
    <row r="115" spans="1:53" x14ac:dyDescent="0.3">
      <c r="A115" s="20">
        <f>Data!A115</f>
        <v>44023</v>
      </c>
      <c r="B115" s="8">
        <f t="shared" si="5"/>
        <v>44023</v>
      </c>
      <c r="C115" s="9">
        <f>Data!I115-Data!I114</f>
        <v>2</v>
      </c>
      <c r="D115" s="9">
        <f>Data!J115-Data!J114</f>
        <v>0</v>
      </c>
      <c r="E115" s="10">
        <f>Data!K115-Data!K114</f>
        <v>0</v>
      </c>
      <c r="F115" s="11">
        <f>Data!L115-Data!L114</f>
        <v>9</v>
      </c>
      <c r="G115" s="11">
        <f>Data!M115-Data!M114</f>
        <v>0</v>
      </c>
      <c r="H115" s="11">
        <f>Data!N115-Data!N114</f>
        <v>0</v>
      </c>
      <c r="I115" s="11">
        <f>Data!O115-Data!O114</f>
        <v>7</v>
      </c>
      <c r="J115" s="11">
        <f>Data!P115-Data!P114</f>
        <v>0</v>
      </c>
      <c r="K115" s="11">
        <f>Data!Q115-Data!Q114</f>
        <v>0</v>
      </c>
      <c r="L115" s="11">
        <f>Data!R115-Data!R114</f>
        <v>4</v>
      </c>
      <c r="M115" s="11">
        <f>Data!S115-Data!S114</f>
        <v>0</v>
      </c>
      <c r="N115" s="11">
        <f>Data!T115-Data!T114</f>
        <v>0</v>
      </c>
      <c r="O115" s="11">
        <f>Data!U115-Data!U114</f>
        <v>1</v>
      </c>
      <c r="P115" s="11">
        <f>Data!V115-Data!V114</f>
        <v>0</v>
      </c>
      <c r="Q115" s="11">
        <f>Data!W115-Data!W114</f>
        <v>0</v>
      </c>
      <c r="R115" s="11">
        <f>Data!X115-Data!X114</f>
        <v>4</v>
      </c>
      <c r="S115" s="11">
        <f>Data!Y115-Data!Y114</f>
        <v>0</v>
      </c>
      <c r="T115" s="11">
        <f>Data!Z115-Data!Z114</f>
        <v>0</v>
      </c>
      <c r="U115" s="11">
        <f>Data!AA115-Data!AA114</f>
        <v>5</v>
      </c>
      <c r="V115" s="11">
        <f>Data!AB115-Data!AB114</f>
        <v>0</v>
      </c>
      <c r="W115" s="11">
        <f>Data!AC115-Data!AC114</f>
        <v>0</v>
      </c>
      <c r="X115" s="11">
        <f>Data!AD115-Data!AD114</f>
        <v>2</v>
      </c>
      <c r="Y115" s="11">
        <f>Data!AE115-Data!AE114</f>
        <v>0</v>
      </c>
      <c r="Z115" s="11">
        <f>Data!AF115-Data!AF114</f>
        <v>0</v>
      </c>
      <c r="AA115" s="11">
        <f>Data!AG115-Data!AG114</f>
        <v>1</v>
      </c>
      <c r="AB115" s="11">
        <f>Data!AH115-Data!AH114</f>
        <v>0</v>
      </c>
      <c r="AC115" s="11">
        <f>Data!AI115-Data!AI114</f>
        <v>0</v>
      </c>
      <c r="AD115" s="11">
        <f>Data!AJ115-Data!AJ114</f>
        <v>5</v>
      </c>
      <c r="AE115" s="11">
        <f>Data!AK115-Data!AK114</f>
        <v>0</v>
      </c>
      <c r="AF115" s="11">
        <f>Data!AL115-Data!AL114</f>
        <v>0</v>
      </c>
      <c r="AG115" s="11">
        <f>Data!AM115-Data!AM114</f>
        <v>2</v>
      </c>
      <c r="AH115" s="11">
        <f>Data!AN115-Data!AN114</f>
        <v>0</v>
      </c>
      <c r="AI115" s="11">
        <f>Data!AO115-Data!AO114</f>
        <v>0</v>
      </c>
      <c r="AJ115" s="11">
        <f>Data!AP115-Data!AP114</f>
        <v>2</v>
      </c>
      <c r="AK115" s="11">
        <f>Data!AQ115-Data!AQ114</f>
        <v>0</v>
      </c>
      <c r="AL115" s="11">
        <f>Data!AR115-Data!AR114</f>
        <v>0</v>
      </c>
      <c r="AM115" s="11">
        <f>Data!E115</f>
        <v>0</v>
      </c>
      <c r="AN115" s="11">
        <f>Data!B115</f>
        <v>41</v>
      </c>
      <c r="AO115" s="11">
        <f>Data!AS115-Data!AS114</f>
        <v>7755</v>
      </c>
      <c r="AP115" s="11">
        <f>Data!AT115-Data!AT114</f>
        <v>0</v>
      </c>
      <c r="AQ115" s="11">
        <f>Data!AV115-Data!AV114</f>
        <v>835</v>
      </c>
      <c r="AR115" s="11">
        <f>Data!AW115-Data!AW114</f>
        <v>6</v>
      </c>
      <c r="AT115" s="7" t="str">
        <f t="shared" si="6"/>
        <v>2020-W28</v>
      </c>
      <c r="AU115" s="7">
        <f t="shared" si="7"/>
        <v>6</v>
      </c>
      <c r="AV115" s="12">
        <f>Data!G115</f>
        <v>9</v>
      </c>
      <c r="AW115" s="12">
        <f>Data!AU115+Data!C115</f>
        <v>11</v>
      </c>
    </row>
    <row r="116" spans="1:53" x14ac:dyDescent="0.3">
      <c r="A116" s="20">
        <f>Data!A116</f>
        <v>44024</v>
      </c>
      <c r="B116" s="8">
        <f t="shared" si="5"/>
        <v>44024</v>
      </c>
      <c r="C116" s="9">
        <f>Data!I116-Data!I115</f>
        <v>5</v>
      </c>
      <c r="D116" s="9">
        <f>Data!J116-Data!J115</f>
        <v>0</v>
      </c>
      <c r="E116" s="10">
        <f>Data!K116-Data!K115</f>
        <v>0</v>
      </c>
      <c r="F116" s="11">
        <f>Data!L116-Data!L115</f>
        <v>13</v>
      </c>
      <c r="G116" s="11">
        <f>Data!M116-Data!M115</f>
        <v>0</v>
      </c>
      <c r="H116" s="11">
        <f>Data!N116-Data!N115</f>
        <v>1</v>
      </c>
      <c r="I116" s="11">
        <f>Data!O116-Data!O115</f>
        <v>14</v>
      </c>
      <c r="J116" s="11">
        <f>Data!P116-Data!P115</f>
        <v>0</v>
      </c>
      <c r="K116" s="11">
        <f>Data!Q116-Data!Q115</f>
        <v>0</v>
      </c>
      <c r="L116" s="11">
        <f>Data!R116-Data!R115</f>
        <v>5</v>
      </c>
      <c r="M116" s="11">
        <f>Data!S116-Data!S115</f>
        <v>0</v>
      </c>
      <c r="N116" s="11">
        <f>Data!T116-Data!T115</f>
        <v>0</v>
      </c>
      <c r="O116" s="11">
        <f>Data!U116-Data!U115</f>
        <v>2</v>
      </c>
      <c r="P116" s="11">
        <f>Data!V116-Data!V115</f>
        <v>0</v>
      </c>
      <c r="Q116" s="11">
        <f>Data!W116-Data!W115</f>
        <v>0</v>
      </c>
      <c r="R116" s="11">
        <f>Data!X116-Data!X115</f>
        <v>7</v>
      </c>
      <c r="S116" s="11">
        <f>Data!Y116-Data!Y115</f>
        <v>0</v>
      </c>
      <c r="T116" s="11">
        <f>Data!Z116-Data!Z115</f>
        <v>1</v>
      </c>
      <c r="U116" s="11">
        <f>Data!AA116-Data!AA115</f>
        <v>6</v>
      </c>
      <c r="V116" s="11">
        <f>Data!AB116-Data!AB115</f>
        <v>0</v>
      </c>
      <c r="W116" s="11">
        <f>Data!AC116-Data!AC115</f>
        <v>0</v>
      </c>
      <c r="X116" s="11">
        <f>Data!AD116-Data!AD115</f>
        <v>4</v>
      </c>
      <c r="Y116" s="11">
        <f>Data!AE116-Data!AE115</f>
        <v>0</v>
      </c>
      <c r="Z116" s="11">
        <f>Data!AF116-Data!AF115</f>
        <v>0</v>
      </c>
      <c r="AA116" s="11">
        <f>Data!AG116-Data!AG115</f>
        <v>3</v>
      </c>
      <c r="AB116" s="11">
        <f>Data!AH116-Data!AH115</f>
        <v>0</v>
      </c>
      <c r="AC116" s="11">
        <f>Data!AI116-Data!AI115</f>
        <v>0</v>
      </c>
      <c r="AD116" s="11">
        <f>Data!AJ116-Data!AJ115</f>
        <v>6</v>
      </c>
      <c r="AE116" s="11">
        <f>Data!AK116-Data!AK115</f>
        <v>0</v>
      </c>
      <c r="AF116" s="11">
        <f>Data!AL116-Data!AL115</f>
        <v>0</v>
      </c>
      <c r="AG116" s="11">
        <f>Data!AM116-Data!AM115</f>
        <v>8</v>
      </c>
      <c r="AH116" s="11">
        <f>Data!AN116-Data!AN115</f>
        <v>0</v>
      </c>
      <c r="AI116" s="11">
        <f>Data!AO116-Data!AO115</f>
        <v>0</v>
      </c>
      <c r="AJ116" s="11">
        <f>Data!AP116-Data!AP115</f>
        <v>1</v>
      </c>
      <c r="AK116" s="11">
        <f>Data!AQ116-Data!AQ115</f>
        <v>0</v>
      </c>
      <c r="AL116" s="11">
        <f>Data!AR116-Data!AR115</f>
        <v>0</v>
      </c>
      <c r="AM116" s="11">
        <f>Data!E116</f>
        <v>0</v>
      </c>
      <c r="AN116" s="11">
        <f>Data!B116</f>
        <v>31</v>
      </c>
      <c r="AO116" s="11">
        <f>Data!AS116-Data!AS115</f>
        <v>2765</v>
      </c>
      <c r="AP116" s="11">
        <f>Data!AT116-Data!AT115</f>
        <v>0</v>
      </c>
      <c r="AQ116" s="11">
        <f>Data!AV116-Data!AV115</f>
        <v>1037</v>
      </c>
      <c r="AR116" s="11">
        <f>Data!AW116-Data!AW115</f>
        <v>0</v>
      </c>
      <c r="AS116" s="7">
        <v>4</v>
      </c>
      <c r="AT116" s="7" t="str">
        <f t="shared" si="6"/>
        <v>2020-W28</v>
      </c>
      <c r="AU116" s="7">
        <f t="shared" si="7"/>
        <v>7</v>
      </c>
      <c r="AV116" s="12">
        <f>Data!G116</f>
        <v>10</v>
      </c>
      <c r="AW116" s="12">
        <f>Data!AU116+Data!C116</f>
        <v>4</v>
      </c>
      <c r="AX116" s="7">
        <f>Data!BA116-Data!BA109</f>
        <v>3</v>
      </c>
      <c r="AY116" s="12">
        <f>AV109+AS116-AV116-AX116</f>
        <v>2</v>
      </c>
      <c r="AZ116" s="11">
        <v>39</v>
      </c>
      <c r="BA116" s="112">
        <f>AS116/AZ116</f>
        <v>0.10256410256410256</v>
      </c>
    </row>
    <row r="117" spans="1:53" x14ac:dyDescent="0.3">
      <c r="A117" s="21">
        <f>Data!A117</f>
        <v>44025</v>
      </c>
      <c r="B117" s="13">
        <f t="shared" si="5"/>
        <v>44025</v>
      </c>
      <c r="C117" s="14">
        <f>Data!I117-Data!I116</f>
        <v>1</v>
      </c>
      <c r="D117" s="14">
        <f>Data!J117-Data!J116</f>
        <v>0</v>
      </c>
      <c r="E117" s="15">
        <f>Data!K117-Data!K116</f>
        <v>0</v>
      </c>
      <c r="F117" s="16">
        <f>Data!L117-Data!L116</f>
        <v>6</v>
      </c>
      <c r="G117" s="16">
        <f>Data!M117-Data!M116</f>
        <v>0</v>
      </c>
      <c r="H117" s="16">
        <f>Data!N117-Data!N116</f>
        <v>1</v>
      </c>
      <c r="I117" s="16">
        <f>Data!O117-Data!O116</f>
        <v>8</v>
      </c>
      <c r="J117" s="16">
        <f>Data!P117-Data!P116</f>
        <v>0</v>
      </c>
      <c r="K117" s="16">
        <f>Data!Q117-Data!Q116</f>
        <v>0</v>
      </c>
      <c r="L117" s="16">
        <f>Data!R117-Data!R116</f>
        <v>8</v>
      </c>
      <c r="M117" s="16">
        <f>Data!S117-Data!S116</f>
        <v>0</v>
      </c>
      <c r="N117" s="16">
        <f>Data!T117-Data!T116</f>
        <v>1</v>
      </c>
      <c r="O117" s="16">
        <f>Data!U117-Data!U116</f>
        <v>1</v>
      </c>
      <c r="P117" s="16">
        <f>Data!V117-Data!V116</f>
        <v>0</v>
      </c>
      <c r="Q117" s="16">
        <f>Data!W117-Data!W116</f>
        <v>0</v>
      </c>
      <c r="R117" s="16">
        <f>Data!X117-Data!X116</f>
        <v>4</v>
      </c>
      <c r="S117" s="16">
        <f>Data!Y117-Data!Y116</f>
        <v>0</v>
      </c>
      <c r="T117" s="16">
        <f>Data!Z117-Data!Z116</f>
        <v>1</v>
      </c>
      <c r="U117" s="16">
        <f>Data!AA117-Data!AA116</f>
        <v>6</v>
      </c>
      <c r="V117" s="16">
        <f>Data!AB117-Data!AB116</f>
        <v>0</v>
      </c>
      <c r="W117" s="16">
        <f>Data!AC117-Data!AC116</f>
        <v>0</v>
      </c>
      <c r="X117" s="16">
        <f>Data!AD117-Data!AD116</f>
        <v>3</v>
      </c>
      <c r="Y117" s="16">
        <f>Data!AE117-Data!AE116</f>
        <v>0</v>
      </c>
      <c r="Z117" s="16">
        <f>Data!AF117-Data!AF116</f>
        <v>1</v>
      </c>
      <c r="AA117" s="16">
        <f>Data!AG117-Data!AG116</f>
        <v>0</v>
      </c>
      <c r="AB117" s="16">
        <f>Data!AH117-Data!AH116</f>
        <v>0</v>
      </c>
      <c r="AC117" s="16">
        <f>Data!AI117-Data!AI116</f>
        <v>0</v>
      </c>
      <c r="AD117" s="16">
        <f>Data!AJ117-Data!AJ116</f>
        <v>2</v>
      </c>
      <c r="AE117" s="16">
        <f>Data!AK117-Data!AK116</f>
        <v>0</v>
      </c>
      <c r="AF117" s="16">
        <f>Data!AL117-Data!AL116</f>
        <v>0</v>
      </c>
      <c r="AG117" s="16">
        <f>Data!AM117-Data!AM116</f>
        <v>2</v>
      </c>
      <c r="AH117" s="16">
        <f>Data!AN117-Data!AN116</f>
        <v>0</v>
      </c>
      <c r="AI117" s="16">
        <f>Data!AO117-Data!AO116</f>
        <v>0</v>
      </c>
      <c r="AJ117" s="16">
        <f>Data!AP117-Data!AP116</f>
        <v>5</v>
      </c>
      <c r="AK117" s="16">
        <f>Data!AQ117-Data!AQ116</f>
        <v>0</v>
      </c>
      <c r="AL117" s="16">
        <f>Data!AR117-Data!AR116</f>
        <v>0</v>
      </c>
      <c r="AM117" s="16">
        <f>Data!E117</f>
        <v>0</v>
      </c>
      <c r="AN117" s="16">
        <f>Data!B117</f>
        <v>24</v>
      </c>
      <c r="AO117" s="16">
        <f>Data!AS117-Data!AS116</f>
        <v>8520</v>
      </c>
      <c r="AP117" s="16">
        <f>Data!AT117-Data!AT116</f>
        <v>0</v>
      </c>
      <c r="AQ117" s="16">
        <f>Data!AV117-Data!AV116</f>
        <v>234</v>
      </c>
      <c r="AR117" s="16">
        <f>Data!AW117-Data!AW116</f>
        <v>1</v>
      </c>
      <c r="AS117" s="17"/>
      <c r="AT117" s="17" t="str">
        <f t="shared" si="6"/>
        <v>2020-W29</v>
      </c>
      <c r="AU117" s="17">
        <f t="shared" si="7"/>
        <v>1</v>
      </c>
      <c r="AV117" s="18">
        <f>Data!G117</f>
        <v>12</v>
      </c>
      <c r="AW117" s="18">
        <f>Data!AU117+Data!C117</f>
        <v>5</v>
      </c>
      <c r="AX117" s="17"/>
      <c r="AY117" s="18"/>
      <c r="AZ117" s="16"/>
    </row>
    <row r="118" spans="1:53" x14ac:dyDescent="0.3">
      <c r="A118" s="20">
        <f>Data!A118</f>
        <v>44026</v>
      </c>
      <c r="B118" s="8">
        <f t="shared" si="5"/>
        <v>44026</v>
      </c>
      <c r="C118" s="9">
        <f>Data!I118-Data!I117</f>
        <v>9</v>
      </c>
      <c r="D118" s="9">
        <f>Data!J118-Data!J117</f>
        <v>0</v>
      </c>
      <c r="E118" s="10">
        <f>Data!K118-Data!K117</f>
        <v>0</v>
      </c>
      <c r="F118" s="11">
        <f>Data!L118-Data!L117</f>
        <v>20</v>
      </c>
      <c r="G118" s="11">
        <f>Data!M118-Data!M117</f>
        <v>0</v>
      </c>
      <c r="H118" s="11">
        <f>Data!N118-Data!N117</f>
        <v>0</v>
      </c>
      <c r="I118" s="11">
        <f>Data!O118-Data!O117</f>
        <v>19</v>
      </c>
      <c r="J118" s="11">
        <f>Data!P118-Data!P117</f>
        <v>0</v>
      </c>
      <c r="K118" s="11">
        <f>Data!Q118-Data!Q117</f>
        <v>1</v>
      </c>
      <c r="L118" s="11">
        <f>Data!R118-Data!R117</f>
        <v>3</v>
      </c>
      <c r="M118" s="11">
        <f>Data!S118-Data!S117</f>
        <v>0</v>
      </c>
      <c r="N118" s="11">
        <f>Data!T118-Data!T117</f>
        <v>0</v>
      </c>
      <c r="O118" s="11">
        <f>Data!U118-Data!U117</f>
        <v>6</v>
      </c>
      <c r="P118" s="11">
        <f>Data!V118-Data!V117</f>
        <v>0</v>
      </c>
      <c r="Q118" s="11">
        <f>Data!W118-Data!W117</f>
        <v>0</v>
      </c>
      <c r="R118" s="11">
        <f>Data!X118-Data!X117</f>
        <v>16</v>
      </c>
      <c r="S118" s="11">
        <f>Data!Y118-Data!Y117</f>
        <v>0</v>
      </c>
      <c r="T118" s="11">
        <f>Data!Z118-Data!Z117</f>
        <v>0</v>
      </c>
      <c r="U118" s="11">
        <f>Data!AA118-Data!AA117</f>
        <v>7</v>
      </c>
      <c r="V118" s="11">
        <f>Data!AB118-Data!AB117</f>
        <v>0</v>
      </c>
      <c r="W118" s="11">
        <f>Data!AC118-Data!AC117</f>
        <v>1</v>
      </c>
      <c r="X118" s="11">
        <f>Data!AD118-Data!AD117</f>
        <v>3</v>
      </c>
      <c r="Y118" s="11">
        <f>Data!AE118-Data!AE117</f>
        <v>0</v>
      </c>
      <c r="Z118" s="11">
        <f>Data!AF118-Data!AF117</f>
        <v>0</v>
      </c>
      <c r="AA118" s="11">
        <f>Data!AG118-Data!AG117</f>
        <v>3</v>
      </c>
      <c r="AB118" s="11">
        <f>Data!AH118-Data!AH117</f>
        <v>0</v>
      </c>
      <c r="AC118" s="11">
        <f>Data!AI118-Data!AI117</f>
        <v>0</v>
      </c>
      <c r="AD118" s="11">
        <f>Data!AJ118-Data!AJ117</f>
        <v>3</v>
      </c>
      <c r="AE118" s="11">
        <f>Data!AK118-Data!AK117</f>
        <v>0</v>
      </c>
      <c r="AF118" s="11">
        <f>Data!AL118-Data!AL117</f>
        <v>0</v>
      </c>
      <c r="AG118" s="11">
        <f>Data!AM118-Data!AM117</f>
        <v>12</v>
      </c>
      <c r="AH118" s="11">
        <f>Data!AN118-Data!AN117</f>
        <v>0</v>
      </c>
      <c r="AI118" s="11">
        <f>Data!AO118-Data!AO117</f>
        <v>0</v>
      </c>
      <c r="AJ118" s="11">
        <f>Data!AP118-Data!AP117</f>
        <v>0</v>
      </c>
      <c r="AK118" s="11">
        <f>Data!AQ118-Data!AQ117</f>
        <v>0</v>
      </c>
      <c r="AL118" s="11">
        <f>Data!AR118-Data!AR117</f>
        <v>0</v>
      </c>
      <c r="AM118" s="11">
        <f>Data!E118</f>
        <v>0</v>
      </c>
      <c r="AN118" s="11">
        <f>Data!B118</f>
        <v>58</v>
      </c>
      <c r="AO118" s="11">
        <f>Data!AS118-Data!AS117</f>
        <v>3855</v>
      </c>
      <c r="AP118" s="11">
        <f>Data!AT118-Data!AT117</f>
        <v>0</v>
      </c>
      <c r="AQ118" s="11">
        <f>Data!AV118-Data!AV117</f>
        <v>452</v>
      </c>
      <c r="AR118" s="11">
        <f>Data!AW118-Data!AW117</f>
        <v>3</v>
      </c>
      <c r="AT118" s="7" t="str">
        <f t="shared" si="6"/>
        <v>2020-W29</v>
      </c>
      <c r="AU118" s="7">
        <f t="shared" si="7"/>
        <v>2</v>
      </c>
      <c r="AV118" s="12">
        <f>Data!G118</f>
        <v>13</v>
      </c>
      <c r="AW118" s="12">
        <f>Data!AU118+Data!C118</f>
        <v>34</v>
      </c>
    </row>
    <row r="119" spans="1:53" x14ac:dyDescent="0.3">
      <c r="A119" s="20">
        <f>Data!A119</f>
        <v>44027</v>
      </c>
      <c r="B119" s="8">
        <f t="shared" si="5"/>
        <v>44027</v>
      </c>
      <c r="C119" s="9">
        <f>Data!I119-Data!I118</f>
        <v>3</v>
      </c>
      <c r="D119" s="9">
        <f>Data!J119-Data!J118</f>
        <v>0</v>
      </c>
      <c r="E119" s="10">
        <f>Data!K119-Data!K118</f>
        <v>0</v>
      </c>
      <c r="F119" s="11">
        <f>Data!L119-Data!L118</f>
        <v>4</v>
      </c>
      <c r="G119" s="11">
        <f>Data!M119-Data!M118</f>
        <v>0</v>
      </c>
      <c r="H119" s="11">
        <f>Data!N119-Data!N118</f>
        <v>0</v>
      </c>
      <c r="I119" s="11">
        <f>Data!O119-Data!O118</f>
        <v>12</v>
      </c>
      <c r="J119" s="11">
        <f>Data!P119-Data!P118</f>
        <v>0</v>
      </c>
      <c r="K119" s="11">
        <f>Data!Q119-Data!Q118</f>
        <v>0</v>
      </c>
      <c r="L119" s="11">
        <f>Data!R119-Data!R118</f>
        <v>8</v>
      </c>
      <c r="M119" s="11">
        <f>Data!S119-Data!S118</f>
        <v>0</v>
      </c>
      <c r="N119" s="11">
        <f>Data!T119-Data!T118</f>
        <v>0</v>
      </c>
      <c r="O119" s="11">
        <f>Data!U119-Data!U118</f>
        <v>2</v>
      </c>
      <c r="P119" s="11">
        <f>Data!V119-Data!V118</f>
        <v>0</v>
      </c>
      <c r="Q119" s="11">
        <f>Data!W119-Data!W118</f>
        <v>0</v>
      </c>
      <c r="R119" s="11">
        <f>Data!X119-Data!X118</f>
        <v>3</v>
      </c>
      <c r="S119" s="11">
        <f>Data!Y119-Data!Y118</f>
        <v>0</v>
      </c>
      <c r="T119" s="11">
        <f>Data!Z119-Data!Z118</f>
        <v>0</v>
      </c>
      <c r="U119" s="11">
        <f>Data!AA119-Data!AA118</f>
        <v>7</v>
      </c>
      <c r="V119" s="11">
        <f>Data!AB119-Data!AB118</f>
        <v>0</v>
      </c>
      <c r="W119" s="11">
        <f>Data!AC119-Data!AC118</f>
        <v>0</v>
      </c>
      <c r="X119" s="11">
        <f>Data!AD119-Data!AD118</f>
        <v>2</v>
      </c>
      <c r="Y119" s="11">
        <f>Data!AE119-Data!AE118</f>
        <v>0</v>
      </c>
      <c r="Z119" s="11">
        <f>Data!AF119-Data!AF118</f>
        <v>0</v>
      </c>
      <c r="AA119" s="11">
        <f>Data!AG119-Data!AG118</f>
        <v>1</v>
      </c>
      <c r="AB119" s="11">
        <f>Data!AH119-Data!AH118</f>
        <v>0</v>
      </c>
      <c r="AC119" s="11">
        <f>Data!AI119-Data!AI118</f>
        <v>0</v>
      </c>
      <c r="AD119" s="11">
        <f>Data!AJ119-Data!AJ118</f>
        <v>1</v>
      </c>
      <c r="AE119" s="11">
        <f>Data!AK119-Data!AK118</f>
        <v>0</v>
      </c>
      <c r="AF119" s="11">
        <f>Data!AL119-Data!AL118</f>
        <v>0</v>
      </c>
      <c r="AG119" s="11">
        <f>Data!AM119-Data!AM118</f>
        <v>5</v>
      </c>
      <c r="AH119" s="11">
        <f>Data!AN119-Data!AN118</f>
        <v>0</v>
      </c>
      <c r="AI119" s="11">
        <f>Data!AO119-Data!AO118</f>
        <v>0</v>
      </c>
      <c r="AJ119" s="11">
        <f>Data!AP119-Data!AP118</f>
        <v>6</v>
      </c>
      <c r="AK119" s="11">
        <f>Data!AQ119-Data!AQ118</f>
        <v>0</v>
      </c>
      <c r="AL119" s="11">
        <f>Data!AR119-Data!AR118</f>
        <v>0</v>
      </c>
      <c r="AM119" s="11">
        <f>Data!E119</f>
        <v>0</v>
      </c>
      <c r="AN119" s="11">
        <f>Data!B119</f>
        <v>27</v>
      </c>
      <c r="AO119" s="11">
        <f>Data!AS119-Data!AS118</f>
        <v>5466</v>
      </c>
      <c r="AP119" s="11">
        <f>Data!AT119-Data!AT118</f>
        <v>0</v>
      </c>
      <c r="AQ119" s="11">
        <f>Data!AV119-Data!AV118</f>
        <v>812</v>
      </c>
      <c r="AR119" s="11">
        <f>Data!AW119-Data!AW118</f>
        <v>0</v>
      </c>
      <c r="AT119" s="7" t="str">
        <f t="shared" si="6"/>
        <v>2020-W29</v>
      </c>
      <c r="AU119" s="7">
        <f t="shared" si="7"/>
        <v>3</v>
      </c>
      <c r="AV119" s="12">
        <f>Data!G119</f>
        <v>13</v>
      </c>
      <c r="AW119" s="12">
        <f>Data!AU119+Data!C119</f>
        <v>9</v>
      </c>
    </row>
    <row r="120" spans="1:53" x14ac:dyDescent="0.3">
      <c r="A120" s="20">
        <f>Data!A120</f>
        <v>44028</v>
      </c>
      <c r="B120" s="8">
        <f t="shared" si="5"/>
        <v>44028</v>
      </c>
      <c r="C120" s="9">
        <f>Data!I120-Data!I119</f>
        <v>3</v>
      </c>
      <c r="D120" s="9">
        <f>Data!J120-Data!J119</f>
        <v>0</v>
      </c>
      <c r="E120" s="10">
        <f>Data!K120-Data!K119</f>
        <v>0</v>
      </c>
      <c r="F120" s="11">
        <f>Data!L120-Data!L119</f>
        <v>16</v>
      </c>
      <c r="G120" s="11">
        <f>Data!M120-Data!M119</f>
        <v>0</v>
      </c>
      <c r="H120" s="11">
        <f>Data!N120-Data!N119</f>
        <v>0</v>
      </c>
      <c r="I120" s="11">
        <f>Data!O120-Data!O119</f>
        <v>19</v>
      </c>
      <c r="J120" s="11">
        <f>Data!P120-Data!P119</f>
        <v>0</v>
      </c>
      <c r="K120" s="11">
        <f>Data!Q120-Data!Q119</f>
        <v>1</v>
      </c>
      <c r="L120" s="11">
        <f>Data!R120-Data!R119</f>
        <v>5</v>
      </c>
      <c r="M120" s="11">
        <f>Data!S120-Data!S119</f>
        <v>0</v>
      </c>
      <c r="N120" s="11">
        <f>Data!T120-Data!T119</f>
        <v>0</v>
      </c>
      <c r="O120" s="11">
        <f>Data!U120-Data!U119</f>
        <v>2</v>
      </c>
      <c r="P120" s="11">
        <f>Data!V120-Data!V119</f>
        <v>0</v>
      </c>
      <c r="Q120" s="11">
        <f>Data!W120-Data!W119</f>
        <v>0</v>
      </c>
      <c r="R120" s="11">
        <f>Data!X120-Data!X119</f>
        <v>11</v>
      </c>
      <c r="S120" s="11">
        <f>Data!Y120-Data!Y119</f>
        <v>0</v>
      </c>
      <c r="T120" s="11">
        <f>Data!Z120-Data!Z119</f>
        <v>0</v>
      </c>
      <c r="U120" s="11">
        <f>Data!AA120-Data!AA119</f>
        <v>15</v>
      </c>
      <c r="V120" s="11">
        <f>Data!AB120-Data!AB119</f>
        <v>0</v>
      </c>
      <c r="W120" s="11">
        <f>Data!AC120-Data!AC119</f>
        <v>1</v>
      </c>
      <c r="X120" s="11">
        <f>Data!AD120-Data!AD119</f>
        <v>2</v>
      </c>
      <c r="Y120" s="11">
        <f>Data!AE120-Data!AE119</f>
        <v>0</v>
      </c>
      <c r="Z120" s="11">
        <f>Data!AF120-Data!AF119</f>
        <v>0</v>
      </c>
      <c r="AA120" s="11">
        <f>Data!AG120-Data!AG119</f>
        <v>1</v>
      </c>
      <c r="AB120" s="11">
        <f>Data!AH120-Data!AH119</f>
        <v>0</v>
      </c>
      <c r="AC120" s="11">
        <f>Data!AI120-Data!AI119</f>
        <v>0</v>
      </c>
      <c r="AD120" s="11">
        <f>Data!AJ120-Data!AJ119</f>
        <v>6</v>
      </c>
      <c r="AE120" s="11">
        <f>Data!AK120-Data!AK119</f>
        <v>0</v>
      </c>
      <c r="AF120" s="11">
        <f>Data!AL120-Data!AL119</f>
        <v>0</v>
      </c>
      <c r="AG120" s="11">
        <f>Data!AM120-Data!AM119</f>
        <v>4</v>
      </c>
      <c r="AH120" s="11">
        <f>Data!AN120-Data!AN119</f>
        <v>0</v>
      </c>
      <c r="AI120" s="11">
        <f>Data!AO120-Data!AO119</f>
        <v>0</v>
      </c>
      <c r="AJ120" s="11">
        <f>Data!AP120-Data!AP119</f>
        <v>3</v>
      </c>
      <c r="AK120" s="11">
        <f>Data!AQ120-Data!AQ119</f>
        <v>0</v>
      </c>
      <c r="AL120" s="11">
        <f>Data!AR120-Data!AR119</f>
        <v>0</v>
      </c>
      <c r="AM120" s="11">
        <f>Data!E120</f>
        <v>0</v>
      </c>
      <c r="AN120" s="11">
        <f>Data!B120</f>
        <v>35</v>
      </c>
      <c r="AO120" s="11">
        <f>Data!AS120-Data!AS119</f>
        <v>6574</v>
      </c>
      <c r="AP120" s="11">
        <f>Data!AT120-Data!AT119</f>
        <v>0</v>
      </c>
      <c r="AQ120" s="11">
        <f>Data!AV120-Data!AV119</f>
        <v>754</v>
      </c>
      <c r="AR120" s="11">
        <f>Data!AW120-Data!AW119</f>
        <v>2</v>
      </c>
      <c r="AT120" s="7" t="str">
        <f t="shared" si="6"/>
        <v>2020-W29</v>
      </c>
      <c r="AU120" s="7">
        <f t="shared" si="7"/>
        <v>4</v>
      </c>
      <c r="AV120" s="12">
        <f>Data!G120</f>
        <v>14</v>
      </c>
      <c r="AW120" s="12">
        <f>Data!AU120+Data!C120</f>
        <v>18</v>
      </c>
    </row>
    <row r="121" spans="1:53" x14ac:dyDescent="0.3">
      <c r="A121" s="20">
        <f>Data!A121</f>
        <v>44029</v>
      </c>
      <c r="B121" s="8">
        <f t="shared" si="5"/>
        <v>44029</v>
      </c>
      <c r="C121" s="9">
        <f>Data!I121-Data!I120</f>
        <v>2</v>
      </c>
      <c r="D121" s="9">
        <f>Data!J121-Data!J120</f>
        <v>0</v>
      </c>
      <c r="E121" s="10">
        <f>Data!K121-Data!K120</f>
        <v>0</v>
      </c>
      <c r="F121" s="11">
        <f>Data!L121-Data!L120</f>
        <v>10</v>
      </c>
      <c r="G121" s="11">
        <f>Data!M121-Data!M120</f>
        <v>0</v>
      </c>
      <c r="H121" s="11">
        <f>Data!N121-Data!N120</f>
        <v>0</v>
      </c>
      <c r="I121" s="11">
        <f>Data!O121-Data!O120</f>
        <v>19</v>
      </c>
      <c r="J121" s="11">
        <f>Data!P121-Data!P120</f>
        <v>0</v>
      </c>
      <c r="K121" s="11">
        <f>Data!Q121-Data!Q120</f>
        <v>-1</v>
      </c>
      <c r="L121" s="11">
        <f>Data!R121-Data!R120</f>
        <v>5</v>
      </c>
      <c r="M121" s="11">
        <f>Data!S121-Data!S120</f>
        <v>1</v>
      </c>
      <c r="N121" s="11">
        <f>Data!T121-Data!T120</f>
        <v>-1</v>
      </c>
      <c r="O121" s="11">
        <f>Data!U121-Data!U120</f>
        <v>0</v>
      </c>
      <c r="P121" s="11">
        <f>Data!V121-Data!V120</f>
        <v>0</v>
      </c>
      <c r="Q121" s="11">
        <f>Data!W121-Data!W120</f>
        <v>0</v>
      </c>
      <c r="R121" s="11">
        <f>Data!X121-Data!X120</f>
        <v>6</v>
      </c>
      <c r="S121" s="11">
        <f>Data!Y121-Data!Y120</f>
        <v>0</v>
      </c>
      <c r="T121" s="11">
        <f>Data!Z121-Data!Z120</f>
        <v>0</v>
      </c>
      <c r="U121" s="11">
        <f>Data!AA121-Data!AA120</f>
        <v>9</v>
      </c>
      <c r="V121" s="11">
        <f>Data!AB121-Data!AB120</f>
        <v>0</v>
      </c>
      <c r="W121" s="11">
        <f>Data!AC121-Data!AC120</f>
        <v>0</v>
      </c>
      <c r="X121" s="11">
        <f>Data!AD121-Data!AD120</f>
        <v>4</v>
      </c>
      <c r="Y121" s="11">
        <f>Data!AE121-Data!AE120</f>
        <v>0</v>
      </c>
      <c r="Z121" s="11">
        <f>Data!AF121-Data!AF120</f>
        <v>0</v>
      </c>
      <c r="AA121" s="11">
        <f>Data!AG121-Data!AG120</f>
        <v>2</v>
      </c>
      <c r="AB121" s="11">
        <f>Data!AH121-Data!AH120</f>
        <v>0</v>
      </c>
      <c r="AC121" s="11">
        <f>Data!AI121-Data!AI120</f>
        <v>0</v>
      </c>
      <c r="AD121" s="11">
        <f>Data!AJ121-Data!AJ120</f>
        <v>4</v>
      </c>
      <c r="AE121" s="11">
        <f>Data!AK121-Data!AK120</f>
        <v>0</v>
      </c>
      <c r="AF121" s="11">
        <f>Data!AL121-Data!AL120</f>
        <v>0</v>
      </c>
      <c r="AG121" s="11">
        <f>Data!AM121-Data!AM120</f>
        <v>10</v>
      </c>
      <c r="AH121" s="11">
        <f>Data!AN121-Data!AN120</f>
        <v>0</v>
      </c>
      <c r="AI121" s="11">
        <f>Data!AO121-Data!AO120</f>
        <v>-1</v>
      </c>
      <c r="AJ121" s="11">
        <f>Data!AP121-Data!AP120</f>
        <v>1</v>
      </c>
      <c r="AK121" s="11">
        <f>Data!AQ121-Data!AQ120</f>
        <v>1</v>
      </c>
      <c r="AL121" s="11">
        <f>Data!AR121-Data!AR120</f>
        <v>-1</v>
      </c>
      <c r="AM121" s="11">
        <f>Data!E121</f>
        <v>1</v>
      </c>
      <c r="AN121" s="11">
        <f>Data!B121</f>
        <v>28</v>
      </c>
      <c r="AO121" s="11">
        <f>Data!AS121-Data!AS120</f>
        <v>4325</v>
      </c>
      <c r="AP121" s="11">
        <f>Data!AT121-Data!AT120</f>
        <v>0</v>
      </c>
      <c r="AQ121" s="11">
        <f>Data!AV121-Data!AV120</f>
        <v>653</v>
      </c>
      <c r="AR121" s="11">
        <f>Data!AW121-Data!AW120</f>
        <v>1</v>
      </c>
      <c r="AT121" s="7" t="str">
        <f t="shared" si="6"/>
        <v>2020-W29</v>
      </c>
      <c r="AU121" s="7">
        <f t="shared" si="7"/>
        <v>5</v>
      </c>
      <c r="AV121" s="12">
        <f>Data!G121</f>
        <v>12</v>
      </c>
      <c r="AW121" s="12">
        <f>Data!AU121+Data!C121</f>
        <v>16</v>
      </c>
    </row>
    <row r="122" spans="1:53" x14ac:dyDescent="0.3">
      <c r="A122" s="20">
        <f>Data!A122</f>
        <v>44030</v>
      </c>
      <c r="B122" s="8">
        <f t="shared" si="5"/>
        <v>44030</v>
      </c>
      <c r="C122" s="9">
        <f>Data!I122-Data!I121</f>
        <v>3</v>
      </c>
      <c r="D122" s="9">
        <f>Data!J122-Data!J121</f>
        <v>0</v>
      </c>
      <c r="E122" s="10">
        <f>Data!K122-Data!K121</f>
        <v>0</v>
      </c>
      <c r="F122" s="11">
        <f>Data!L122-Data!L121</f>
        <v>7</v>
      </c>
      <c r="G122" s="11">
        <f>Data!M122-Data!M121</f>
        <v>0</v>
      </c>
      <c r="H122" s="11">
        <f>Data!N122-Data!N121</f>
        <v>0</v>
      </c>
      <c r="I122" s="11">
        <f>Data!O122-Data!O121</f>
        <v>9</v>
      </c>
      <c r="J122" s="11">
        <f>Data!P122-Data!P121</f>
        <v>0</v>
      </c>
      <c r="K122" s="11">
        <f>Data!Q122-Data!Q121</f>
        <v>0</v>
      </c>
      <c r="L122" s="11">
        <f>Data!R122-Data!R121</f>
        <v>2</v>
      </c>
      <c r="M122" s="11">
        <f>Data!S122-Data!S121</f>
        <v>0</v>
      </c>
      <c r="N122" s="11">
        <f>Data!T122-Data!T121</f>
        <v>0</v>
      </c>
      <c r="O122" s="11">
        <f>Data!U122-Data!U121</f>
        <v>3</v>
      </c>
      <c r="P122" s="11">
        <f>Data!V122-Data!V121</f>
        <v>0</v>
      </c>
      <c r="Q122" s="11">
        <f>Data!W122-Data!W121</f>
        <v>0</v>
      </c>
      <c r="R122" s="11">
        <f>Data!X122-Data!X121</f>
        <v>1</v>
      </c>
      <c r="S122" s="11">
        <f>Data!Y122-Data!Y121</f>
        <v>0</v>
      </c>
      <c r="T122" s="11">
        <f>Data!Z122-Data!Z121</f>
        <v>0</v>
      </c>
      <c r="U122" s="11">
        <f>Data!AA122-Data!AA121</f>
        <v>3</v>
      </c>
      <c r="V122" s="11">
        <f>Data!AB122-Data!AB121</f>
        <v>0</v>
      </c>
      <c r="W122" s="11">
        <f>Data!AC122-Data!AC121</f>
        <v>0</v>
      </c>
      <c r="X122" s="11">
        <f>Data!AD122-Data!AD121</f>
        <v>1</v>
      </c>
      <c r="Y122" s="11">
        <f>Data!AE122-Data!AE121</f>
        <v>0</v>
      </c>
      <c r="Z122" s="11">
        <f>Data!AF122-Data!AF121</f>
        <v>0</v>
      </c>
      <c r="AA122" s="11">
        <f>Data!AG122-Data!AG121</f>
        <v>0</v>
      </c>
      <c r="AB122" s="11">
        <f>Data!AH122-Data!AH121</f>
        <v>0</v>
      </c>
      <c r="AC122" s="11">
        <f>Data!AI122-Data!AI121</f>
        <v>0</v>
      </c>
      <c r="AD122" s="11">
        <f>Data!AJ122-Data!AJ121</f>
        <v>6</v>
      </c>
      <c r="AE122" s="11">
        <f>Data!AK122-Data!AK121</f>
        <v>0</v>
      </c>
      <c r="AF122" s="11">
        <f>Data!AL122-Data!AL121</f>
        <v>0</v>
      </c>
      <c r="AG122" s="11">
        <f>Data!AM122-Data!AM121</f>
        <v>6</v>
      </c>
      <c r="AH122" s="11">
        <f>Data!AN122-Data!AN121</f>
        <v>0</v>
      </c>
      <c r="AI122" s="11">
        <f>Data!AO122-Data!AO121</f>
        <v>0</v>
      </c>
      <c r="AJ122" s="11">
        <f>Data!AP122-Data!AP121</f>
        <v>1</v>
      </c>
      <c r="AK122" s="11">
        <f>Data!AQ122-Data!AQ121</f>
        <v>0</v>
      </c>
      <c r="AL122" s="11">
        <f>Data!AR122-Data!AR121</f>
        <v>0</v>
      </c>
      <c r="AM122" s="11">
        <f>Data!E122</f>
        <v>0</v>
      </c>
      <c r="AN122" s="11">
        <f>Data!B122</f>
        <v>19</v>
      </c>
      <c r="AO122" s="11">
        <f>Data!AS122-Data!AS121</f>
        <v>3368</v>
      </c>
      <c r="AP122" s="11">
        <f>Data!AT122-Data!AT121</f>
        <v>0</v>
      </c>
      <c r="AQ122" s="11">
        <f>Data!AV122-Data!AV121</f>
        <v>1105</v>
      </c>
      <c r="AR122" s="11">
        <f>Data!AW122-Data!AW121</f>
        <v>0</v>
      </c>
      <c r="AT122" s="7" t="str">
        <f t="shared" si="6"/>
        <v>2020-W29</v>
      </c>
      <c r="AU122" s="7">
        <f t="shared" si="7"/>
        <v>6</v>
      </c>
      <c r="AV122" s="12">
        <f>Data!G122</f>
        <v>12</v>
      </c>
      <c r="AW122" s="12">
        <f>Data!AU122+Data!C122</f>
        <v>3</v>
      </c>
    </row>
    <row r="123" spans="1:53" x14ac:dyDescent="0.3">
      <c r="A123" s="20">
        <f>Data!A123</f>
        <v>44031</v>
      </c>
      <c r="B123" s="8">
        <f t="shared" si="5"/>
        <v>44031</v>
      </c>
      <c r="C123" s="9">
        <f>Data!I123-Data!I122</f>
        <v>0</v>
      </c>
      <c r="D123" s="9">
        <f>Data!J123-Data!J122</f>
        <v>0</v>
      </c>
      <c r="E123" s="10">
        <f>Data!K123-Data!K122</f>
        <v>0</v>
      </c>
      <c r="F123" s="11">
        <f>Data!L123-Data!L122</f>
        <v>6</v>
      </c>
      <c r="G123" s="11">
        <f>Data!M123-Data!M122</f>
        <v>0</v>
      </c>
      <c r="H123" s="11">
        <f>Data!N123-Data!N122</f>
        <v>0</v>
      </c>
      <c r="I123" s="11">
        <f>Data!O123-Data!O122</f>
        <v>10</v>
      </c>
      <c r="J123" s="11">
        <f>Data!P123-Data!P122</f>
        <v>0</v>
      </c>
      <c r="K123" s="11">
        <f>Data!Q123-Data!Q122</f>
        <v>0</v>
      </c>
      <c r="L123" s="11">
        <f>Data!R123-Data!R122</f>
        <v>3</v>
      </c>
      <c r="M123" s="11">
        <f>Data!S123-Data!S122</f>
        <v>0</v>
      </c>
      <c r="N123" s="11">
        <f>Data!T123-Data!T122</f>
        <v>1</v>
      </c>
      <c r="O123" s="11">
        <f>Data!U123-Data!U122</f>
        <v>0</v>
      </c>
      <c r="P123" s="11">
        <f>Data!V123-Data!V122</f>
        <v>0</v>
      </c>
      <c r="Q123" s="11">
        <f>Data!W123-Data!W122</f>
        <v>0</v>
      </c>
      <c r="R123" s="11">
        <f>Data!X123-Data!X122</f>
        <v>3</v>
      </c>
      <c r="S123" s="11">
        <f>Data!Y123-Data!Y122</f>
        <v>0</v>
      </c>
      <c r="T123" s="11">
        <f>Data!Z123-Data!Z122</f>
        <v>0</v>
      </c>
      <c r="U123" s="11">
        <f>Data!AA123-Data!AA122</f>
        <v>4</v>
      </c>
      <c r="V123" s="11">
        <f>Data!AB123-Data!AB122</f>
        <v>0</v>
      </c>
      <c r="W123" s="11">
        <f>Data!AC123-Data!AC122</f>
        <v>0</v>
      </c>
      <c r="X123" s="11">
        <f>Data!AD123-Data!AD122</f>
        <v>1</v>
      </c>
      <c r="Y123" s="11">
        <f>Data!AE123-Data!AE122</f>
        <v>0</v>
      </c>
      <c r="Z123" s="11">
        <f>Data!AF123-Data!AF122</f>
        <v>1</v>
      </c>
      <c r="AA123" s="11">
        <f>Data!AG123-Data!AG122</f>
        <v>0</v>
      </c>
      <c r="AB123" s="11">
        <f>Data!AH123-Data!AH122</f>
        <v>0</v>
      </c>
      <c r="AC123" s="11">
        <f>Data!AI123-Data!AI122</f>
        <v>0</v>
      </c>
      <c r="AD123" s="11">
        <f>Data!AJ123-Data!AJ122</f>
        <v>3</v>
      </c>
      <c r="AE123" s="11">
        <f>Data!AK123-Data!AK122</f>
        <v>0</v>
      </c>
      <c r="AF123" s="11">
        <f>Data!AL123-Data!AL122</f>
        <v>0</v>
      </c>
      <c r="AG123" s="11">
        <f>Data!AM123-Data!AM122</f>
        <v>6</v>
      </c>
      <c r="AH123" s="11">
        <f>Data!AN123-Data!AN122</f>
        <v>0</v>
      </c>
      <c r="AI123" s="11">
        <f>Data!AO123-Data!AO122</f>
        <v>0</v>
      </c>
      <c r="AJ123" s="11">
        <f>Data!AP123-Data!AP122</f>
        <v>2</v>
      </c>
      <c r="AK123" s="11">
        <f>Data!AQ123-Data!AQ122</f>
        <v>0</v>
      </c>
      <c r="AL123" s="11">
        <f>Data!AR123-Data!AR122</f>
        <v>0</v>
      </c>
      <c r="AM123" s="11">
        <f>Data!E123</f>
        <v>0</v>
      </c>
      <c r="AN123" s="11">
        <f>Data!B123</f>
        <v>24</v>
      </c>
      <c r="AO123" s="11">
        <f>Data!AS123-Data!AS122</f>
        <v>4726</v>
      </c>
      <c r="AP123" s="11">
        <f>Data!AT123-Data!AT122</f>
        <v>0</v>
      </c>
      <c r="AQ123" s="11">
        <f>Data!AV123-Data!AV122</f>
        <v>1567</v>
      </c>
      <c r="AR123" s="11">
        <f>Data!AW123-Data!AW122</f>
        <v>2</v>
      </c>
      <c r="AS123" s="7">
        <v>2</v>
      </c>
      <c r="AT123" s="7" t="str">
        <f t="shared" si="6"/>
        <v>2020-W29</v>
      </c>
      <c r="AU123" s="7">
        <f t="shared" si="7"/>
        <v>7</v>
      </c>
      <c r="AV123" s="12">
        <f>Data!G123</f>
        <v>13</v>
      </c>
      <c r="AW123" s="12">
        <f>Data!AU123+Data!C123</f>
        <v>18</v>
      </c>
      <c r="AX123" s="7">
        <f>Data!BA123-Data!BA116</f>
        <v>2</v>
      </c>
      <c r="AY123" s="12">
        <f>AV116+AS123-AV123-AX123</f>
        <v>-3</v>
      </c>
      <c r="AZ123" s="11">
        <v>19</v>
      </c>
      <c r="BA123" s="112">
        <f>AS123/AZ123</f>
        <v>0.10526315789473684</v>
      </c>
    </row>
    <row r="124" spans="1:53" x14ac:dyDescent="0.3">
      <c r="A124" s="21">
        <f>Data!A124</f>
        <v>44032</v>
      </c>
      <c r="B124" s="13">
        <f t="shared" si="5"/>
        <v>44032</v>
      </c>
      <c r="C124" s="14">
        <f>Data!I124-Data!I123</f>
        <v>1</v>
      </c>
      <c r="D124" s="14">
        <f>Data!J124-Data!J123</f>
        <v>0</v>
      </c>
      <c r="E124" s="15">
        <f>Data!K124-Data!K123</f>
        <v>0</v>
      </c>
      <c r="F124" s="16">
        <f>Data!L124-Data!L123</f>
        <v>2</v>
      </c>
      <c r="G124" s="16">
        <f>Data!M124-Data!M123</f>
        <v>0</v>
      </c>
      <c r="H124" s="16">
        <f>Data!N124-Data!N123</f>
        <v>0</v>
      </c>
      <c r="I124" s="16">
        <f>Data!O124-Data!O123</f>
        <v>3</v>
      </c>
      <c r="J124" s="16">
        <f>Data!P124-Data!P123</f>
        <v>0</v>
      </c>
      <c r="K124" s="16">
        <f>Data!Q124-Data!Q123</f>
        <v>0</v>
      </c>
      <c r="L124" s="16">
        <f>Data!R124-Data!R123</f>
        <v>0</v>
      </c>
      <c r="M124" s="16">
        <f>Data!S124-Data!S123</f>
        <v>1</v>
      </c>
      <c r="N124" s="16">
        <f>Data!T124-Data!T123</f>
        <v>-1</v>
      </c>
      <c r="O124" s="16">
        <f>Data!U124-Data!U123</f>
        <v>1</v>
      </c>
      <c r="P124" s="16">
        <f>Data!V124-Data!V123</f>
        <v>0</v>
      </c>
      <c r="Q124" s="16">
        <f>Data!W124-Data!W123</f>
        <v>0</v>
      </c>
      <c r="R124" s="16">
        <f>Data!X124-Data!X123</f>
        <v>1</v>
      </c>
      <c r="S124" s="16">
        <f>Data!Y124-Data!Y123</f>
        <v>0</v>
      </c>
      <c r="T124" s="16">
        <f>Data!Z124-Data!Z123</f>
        <v>0</v>
      </c>
      <c r="U124" s="16">
        <f>Data!AA124-Data!AA123</f>
        <v>3</v>
      </c>
      <c r="V124" s="16">
        <f>Data!AB124-Data!AB123</f>
        <v>0</v>
      </c>
      <c r="W124" s="16">
        <f>Data!AC124-Data!AC123</f>
        <v>-1</v>
      </c>
      <c r="X124" s="16">
        <f>Data!AD124-Data!AD123</f>
        <v>0</v>
      </c>
      <c r="Y124" s="16">
        <f>Data!AE124-Data!AE123</f>
        <v>1</v>
      </c>
      <c r="Z124" s="16">
        <f>Data!AF124-Data!AF123</f>
        <v>-1</v>
      </c>
      <c r="AA124" s="16">
        <f>Data!AG124-Data!AG123</f>
        <v>0</v>
      </c>
      <c r="AB124" s="16">
        <f>Data!AH124-Data!AH123</f>
        <v>0</v>
      </c>
      <c r="AC124" s="16">
        <f>Data!AI124-Data!AI123</f>
        <v>0</v>
      </c>
      <c r="AD124" s="16">
        <f>Data!AJ124-Data!AJ123</f>
        <v>1</v>
      </c>
      <c r="AE124" s="16">
        <f>Data!AK124-Data!AK123</f>
        <v>0</v>
      </c>
      <c r="AF124" s="16">
        <f>Data!AL124-Data!AL123</f>
        <v>0</v>
      </c>
      <c r="AG124" s="16">
        <f>Data!AM124-Data!AM123</f>
        <v>0</v>
      </c>
      <c r="AH124" s="16">
        <f>Data!AN124-Data!AN123</f>
        <v>0</v>
      </c>
      <c r="AI124" s="16">
        <f>Data!AO124-Data!AO123</f>
        <v>1</v>
      </c>
      <c r="AJ124" s="16">
        <f>Data!AP124-Data!AP123</f>
        <v>0</v>
      </c>
      <c r="AK124" s="16">
        <f>Data!AQ124-Data!AQ123</f>
        <v>0</v>
      </c>
      <c r="AL124" s="16">
        <f>Data!AR124-Data!AR123</f>
        <v>0</v>
      </c>
      <c r="AM124" s="16">
        <f>Data!E124</f>
        <v>1</v>
      </c>
      <c r="AN124" s="16">
        <f>Data!B124</f>
        <v>11</v>
      </c>
      <c r="AO124" s="16">
        <f>Data!AS124-Data!AS123</f>
        <v>2994</v>
      </c>
      <c r="AP124" s="16">
        <f>Data!AT124-Data!AT123</f>
        <v>0</v>
      </c>
      <c r="AQ124" s="16">
        <f>Data!AV124-Data!AV123</f>
        <v>-46893</v>
      </c>
      <c r="AR124" s="16">
        <f>Data!AW124-Data!AW123</f>
        <v>-93</v>
      </c>
      <c r="AS124" s="17"/>
      <c r="AT124" s="17" t="str">
        <f t="shared" si="6"/>
        <v>2020-W30</v>
      </c>
      <c r="AU124" s="17">
        <f t="shared" si="7"/>
        <v>1</v>
      </c>
      <c r="AV124" s="18">
        <f>Data!G124</f>
        <v>12</v>
      </c>
      <c r="AW124" s="18">
        <f>Data!AU124+Data!C124</f>
        <v>5</v>
      </c>
      <c r="AX124" s="17"/>
      <c r="AY124" s="18"/>
      <c r="AZ124" s="16"/>
    </row>
    <row r="125" spans="1:53" x14ac:dyDescent="0.3">
      <c r="A125" s="20">
        <f>Data!A125</f>
        <v>44033</v>
      </c>
      <c r="B125" s="8">
        <f t="shared" si="5"/>
        <v>44033</v>
      </c>
      <c r="C125" s="9">
        <f>Data!I125-Data!I124</f>
        <v>1</v>
      </c>
      <c r="D125" s="9">
        <f>Data!J125-Data!J124</f>
        <v>0</v>
      </c>
      <c r="E125" s="10">
        <f>Data!K125-Data!K124</f>
        <v>0</v>
      </c>
      <c r="F125" s="11">
        <f>Data!L125-Data!L124</f>
        <v>9</v>
      </c>
      <c r="G125" s="11">
        <f>Data!M125-Data!M124</f>
        <v>0</v>
      </c>
      <c r="H125" s="11">
        <f>Data!N125-Data!N124</f>
        <v>-1</v>
      </c>
      <c r="I125" s="11">
        <f>Data!O125-Data!O124</f>
        <v>13</v>
      </c>
      <c r="J125" s="11">
        <f>Data!P125-Data!P124</f>
        <v>0</v>
      </c>
      <c r="K125" s="11">
        <f>Data!Q125-Data!Q124</f>
        <v>0</v>
      </c>
      <c r="L125" s="11">
        <f>Data!R125-Data!R124</f>
        <v>13</v>
      </c>
      <c r="M125" s="11">
        <f>Data!S125-Data!S124</f>
        <v>2</v>
      </c>
      <c r="N125" s="11">
        <f>Data!T125-Data!T124</f>
        <v>-1</v>
      </c>
      <c r="O125" s="11">
        <f>Data!U125-Data!U124</f>
        <v>1</v>
      </c>
      <c r="P125" s="11">
        <f>Data!V125-Data!V124</f>
        <v>0</v>
      </c>
      <c r="Q125" s="11">
        <f>Data!W125-Data!W124</f>
        <v>0</v>
      </c>
      <c r="R125" s="11">
        <f>Data!X125-Data!X124</f>
        <v>4</v>
      </c>
      <c r="S125" s="11">
        <f>Data!Y125-Data!Y124</f>
        <v>0</v>
      </c>
      <c r="T125" s="11">
        <f>Data!Z125-Data!Z124</f>
        <v>-1</v>
      </c>
      <c r="U125" s="11">
        <f>Data!AA125-Data!AA124</f>
        <v>4</v>
      </c>
      <c r="V125" s="11">
        <f>Data!AB125-Data!AB124</f>
        <v>0</v>
      </c>
      <c r="W125" s="11">
        <f>Data!AC125-Data!AC124</f>
        <v>0</v>
      </c>
      <c r="X125" s="11">
        <f>Data!AD125-Data!AD124</f>
        <v>5</v>
      </c>
      <c r="Y125" s="11">
        <f>Data!AE125-Data!AE124</f>
        <v>1</v>
      </c>
      <c r="Z125" s="11">
        <f>Data!AF125-Data!AF124</f>
        <v>-1</v>
      </c>
      <c r="AA125" s="11">
        <f>Data!AG125-Data!AG124</f>
        <v>0</v>
      </c>
      <c r="AB125" s="11">
        <f>Data!AH125-Data!AH124</f>
        <v>0</v>
      </c>
      <c r="AC125" s="11">
        <f>Data!AI125-Data!AI124</f>
        <v>0</v>
      </c>
      <c r="AD125" s="11">
        <f>Data!AJ125-Data!AJ124</f>
        <v>5</v>
      </c>
      <c r="AE125" s="11">
        <f>Data!AK125-Data!AK124</f>
        <v>0</v>
      </c>
      <c r="AF125" s="11">
        <f>Data!AL125-Data!AL124</f>
        <v>0</v>
      </c>
      <c r="AG125" s="11">
        <f>Data!AM125-Data!AM124</f>
        <v>9</v>
      </c>
      <c r="AH125" s="11">
        <f>Data!AN125-Data!AN124</f>
        <v>0</v>
      </c>
      <c r="AI125" s="11">
        <f>Data!AO125-Data!AO124</f>
        <v>0</v>
      </c>
      <c r="AJ125" s="11">
        <f>Data!AP125-Data!AP124</f>
        <v>8</v>
      </c>
      <c r="AK125" s="11">
        <f>Data!AQ125-Data!AQ124</f>
        <v>1</v>
      </c>
      <c r="AL125" s="11">
        <f>Data!AR125-Data!AR124</f>
        <v>0</v>
      </c>
      <c r="AM125" s="11">
        <f>Data!E125</f>
        <v>2</v>
      </c>
      <c r="AN125" s="11">
        <f>Data!B125</f>
        <v>36</v>
      </c>
      <c r="AO125" s="11">
        <f>Data!AS125-Data!AS124</f>
        <v>6146</v>
      </c>
      <c r="AP125" s="11">
        <f>Data!AT125-Data!AT124</f>
        <v>0</v>
      </c>
      <c r="AQ125" s="11">
        <f>Data!AV125-Data!AV124</f>
        <v>50105</v>
      </c>
      <c r="AR125" s="11">
        <f>Data!AW125-Data!AW124</f>
        <v>103</v>
      </c>
      <c r="AT125" s="7" t="str">
        <f t="shared" si="6"/>
        <v>2020-W30</v>
      </c>
      <c r="AU125" s="7">
        <f t="shared" si="7"/>
        <v>2</v>
      </c>
      <c r="AV125" s="12">
        <f>Data!G125</f>
        <v>10</v>
      </c>
      <c r="AW125" s="12">
        <f>Data!AU125+Data!C125</f>
        <v>5</v>
      </c>
    </row>
    <row r="126" spans="1:53" x14ac:dyDescent="0.3">
      <c r="A126" s="20">
        <f>Data!A126</f>
        <v>44034</v>
      </c>
      <c r="B126" s="8">
        <f t="shared" si="5"/>
        <v>44034</v>
      </c>
      <c r="C126" s="9">
        <f>Data!I126-Data!I125</f>
        <v>4</v>
      </c>
      <c r="D126" s="9">
        <f>Data!J126-Data!J125</f>
        <v>0</v>
      </c>
      <c r="E126" s="10">
        <f>Data!K126-Data!K125</f>
        <v>0</v>
      </c>
      <c r="F126" s="11">
        <f>Data!L126-Data!L125</f>
        <v>4</v>
      </c>
      <c r="G126" s="11">
        <f>Data!M126-Data!M125</f>
        <v>0</v>
      </c>
      <c r="H126" s="11">
        <f>Data!N126-Data!N125</f>
        <v>0</v>
      </c>
      <c r="I126" s="11">
        <f>Data!O126-Data!O125</f>
        <v>17</v>
      </c>
      <c r="J126" s="11">
        <f>Data!P126-Data!P125</f>
        <v>0</v>
      </c>
      <c r="K126" s="11">
        <f>Data!Q126-Data!Q125</f>
        <v>-2</v>
      </c>
      <c r="L126" s="11">
        <f>Data!R126-Data!R125</f>
        <v>5</v>
      </c>
      <c r="M126" s="11">
        <f>Data!S126-Data!S125</f>
        <v>3</v>
      </c>
      <c r="N126" s="11">
        <f>Data!T126-Data!T125</f>
        <v>2</v>
      </c>
      <c r="O126" s="11">
        <f>Data!U126-Data!U125</f>
        <v>0</v>
      </c>
      <c r="P126" s="11">
        <f>Data!V126-Data!V125</f>
        <v>0</v>
      </c>
      <c r="Q126" s="11">
        <f>Data!W126-Data!W125</f>
        <v>0</v>
      </c>
      <c r="R126" s="11">
        <f>Data!X126-Data!X125</f>
        <v>2</v>
      </c>
      <c r="S126" s="11">
        <f>Data!Y126-Data!Y125</f>
        <v>0</v>
      </c>
      <c r="T126" s="11">
        <f>Data!Z126-Data!Z125</f>
        <v>0</v>
      </c>
      <c r="U126" s="11">
        <f>Data!AA126-Data!AA125</f>
        <v>7</v>
      </c>
      <c r="V126" s="11">
        <f>Data!AB126-Data!AB125</f>
        <v>0</v>
      </c>
      <c r="W126" s="11">
        <f>Data!AC126-Data!AC125</f>
        <v>-1</v>
      </c>
      <c r="X126" s="11">
        <f>Data!AD126-Data!AD125</f>
        <v>2</v>
      </c>
      <c r="Y126" s="11">
        <f>Data!AE126-Data!AE125</f>
        <v>2</v>
      </c>
      <c r="Z126" s="11">
        <f>Data!AF126-Data!AF125</f>
        <v>1</v>
      </c>
      <c r="AA126" s="11">
        <f>Data!AG126-Data!AG125</f>
        <v>4</v>
      </c>
      <c r="AB126" s="11">
        <f>Data!AH126-Data!AH125</f>
        <v>0</v>
      </c>
      <c r="AC126" s="11">
        <f>Data!AI126-Data!AI125</f>
        <v>0</v>
      </c>
      <c r="AD126" s="11">
        <f>Data!AJ126-Data!AJ125</f>
        <v>2</v>
      </c>
      <c r="AE126" s="11">
        <f>Data!AK126-Data!AK125</f>
        <v>0</v>
      </c>
      <c r="AF126" s="11">
        <f>Data!AL126-Data!AL125</f>
        <v>0</v>
      </c>
      <c r="AG126" s="11">
        <f>Data!AM126-Data!AM125</f>
        <v>10</v>
      </c>
      <c r="AH126" s="11">
        <f>Data!AN126-Data!AN125</f>
        <v>0</v>
      </c>
      <c r="AI126" s="11">
        <f>Data!AO126-Data!AO125</f>
        <v>-1</v>
      </c>
      <c r="AJ126" s="11">
        <f>Data!AP126-Data!AP125</f>
        <v>3</v>
      </c>
      <c r="AK126" s="11">
        <f>Data!AQ126-Data!AQ125</f>
        <v>1</v>
      </c>
      <c r="AL126" s="11">
        <f>Data!AR126-Data!AR125</f>
        <v>1</v>
      </c>
      <c r="AM126" s="11">
        <f>Data!E126</f>
        <v>3</v>
      </c>
      <c r="AN126" s="11">
        <f>Data!B126</f>
        <v>32</v>
      </c>
      <c r="AO126" s="11">
        <f>Data!AS126-Data!AS125</f>
        <v>4769</v>
      </c>
      <c r="AP126" s="11">
        <f>Data!AT126-Data!AT125</f>
        <v>0</v>
      </c>
      <c r="AQ126" s="11">
        <f>Data!AV126-Data!AV125</f>
        <v>-50105</v>
      </c>
      <c r="AR126" s="11">
        <f>Data!AW126-Data!AW125</f>
        <v>-103</v>
      </c>
      <c r="AT126" s="7" t="str">
        <f t="shared" si="6"/>
        <v>2020-W30</v>
      </c>
      <c r="AU126" s="7">
        <f t="shared" si="7"/>
        <v>3</v>
      </c>
      <c r="AV126" s="12">
        <f>Data!G126</f>
        <v>10</v>
      </c>
      <c r="AW126" s="12">
        <f>Data!AU126+Data!C126</f>
        <v>14</v>
      </c>
    </row>
    <row r="127" spans="1:53" x14ac:dyDescent="0.3">
      <c r="A127" s="20">
        <f>Data!A127</f>
        <v>44035</v>
      </c>
      <c r="B127" s="8">
        <f t="shared" si="5"/>
        <v>44035</v>
      </c>
      <c r="C127" s="9">
        <f>Data!I127-Data!I126</f>
        <v>2</v>
      </c>
      <c r="D127" s="9">
        <f>Data!J127-Data!J126</f>
        <v>0</v>
      </c>
      <c r="E127" s="10">
        <f>Data!K127-Data!K126</f>
        <v>0</v>
      </c>
      <c r="F127" s="11">
        <f>Data!L127-Data!L126</f>
        <v>8</v>
      </c>
      <c r="G127" s="11">
        <f>Data!M127-Data!M126</f>
        <v>0</v>
      </c>
      <c r="H127" s="11">
        <f>Data!N127-Data!N126</f>
        <v>0</v>
      </c>
      <c r="I127" s="11">
        <f>Data!O127-Data!O126</f>
        <v>16</v>
      </c>
      <c r="J127" s="11">
        <f>Data!P127-Data!P126</f>
        <v>0</v>
      </c>
      <c r="K127" s="11">
        <f>Data!Q127-Data!Q126</f>
        <v>-1</v>
      </c>
      <c r="L127" s="11">
        <f>Data!R127-Data!R126</f>
        <v>9</v>
      </c>
      <c r="M127" s="11">
        <f>Data!S127-Data!S126</f>
        <v>1</v>
      </c>
      <c r="N127" s="11">
        <f>Data!T127-Data!T126</f>
        <v>-1</v>
      </c>
      <c r="O127" s="11">
        <f>Data!U127-Data!U126</f>
        <v>2</v>
      </c>
      <c r="P127" s="11">
        <f>Data!V127-Data!V126</f>
        <v>0</v>
      </c>
      <c r="Q127" s="11">
        <f>Data!W127-Data!W126</f>
        <v>0</v>
      </c>
      <c r="R127" s="11">
        <f>Data!X127-Data!X126</f>
        <v>6</v>
      </c>
      <c r="S127" s="11">
        <f>Data!Y127-Data!Y126</f>
        <v>0</v>
      </c>
      <c r="T127" s="11">
        <f>Data!Z127-Data!Z126</f>
        <v>0</v>
      </c>
      <c r="U127" s="11">
        <f>Data!AA127-Data!AA126</f>
        <v>10</v>
      </c>
      <c r="V127" s="11">
        <f>Data!AB127-Data!AB126</f>
        <v>0</v>
      </c>
      <c r="W127" s="11">
        <f>Data!AC127-Data!AC126</f>
        <v>-1</v>
      </c>
      <c r="X127" s="11">
        <f>Data!AD127-Data!AD126</f>
        <v>4</v>
      </c>
      <c r="Y127" s="11">
        <f>Data!AE127-Data!AE126</f>
        <v>0</v>
      </c>
      <c r="Z127" s="11">
        <f>Data!AF127-Data!AF126</f>
        <v>0</v>
      </c>
      <c r="AA127" s="11">
        <f>Data!AG127-Data!AG126</f>
        <v>0</v>
      </c>
      <c r="AB127" s="11">
        <f>Data!AH127-Data!AH126</f>
        <v>0</v>
      </c>
      <c r="AC127" s="11">
        <f>Data!AI127-Data!AI126</f>
        <v>0</v>
      </c>
      <c r="AD127" s="11">
        <f>Data!AJ127-Data!AJ126</f>
        <v>2</v>
      </c>
      <c r="AE127" s="11">
        <f>Data!AK127-Data!AK126</f>
        <v>0</v>
      </c>
      <c r="AF127" s="11">
        <f>Data!AL127-Data!AL126</f>
        <v>0</v>
      </c>
      <c r="AG127" s="11">
        <f>Data!AM127-Data!AM126</f>
        <v>6</v>
      </c>
      <c r="AH127" s="11">
        <f>Data!AN127-Data!AN126</f>
        <v>0</v>
      </c>
      <c r="AI127" s="11">
        <f>Data!AO127-Data!AO126</f>
        <v>0</v>
      </c>
      <c r="AJ127" s="11">
        <f>Data!AP127-Data!AP126</f>
        <v>5</v>
      </c>
      <c r="AK127" s="11">
        <f>Data!AQ127-Data!AQ126</f>
        <v>1</v>
      </c>
      <c r="AL127" s="11">
        <f>Data!AR127-Data!AR126</f>
        <v>-1</v>
      </c>
      <c r="AM127" s="11">
        <f>Data!E127</f>
        <v>1</v>
      </c>
      <c r="AN127" s="11">
        <f>Data!B127</f>
        <v>33</v>
      </c>
      <c r="AO127" s="11">
        <f>Data!AS127-Data!AS126</f>
        <v>6189</v>
      </c>
      <c r="AP127" s="11">
        <f>Data!AT127-Data!AT126</f>
        <v>0</v>
      </c>
      <c r="AQ127" s="11">
        <f>Data!AV127-Data!AV126</f>
        <v>0</v>
      </c>
      <c r="AR127" s="11">
        <f>Data!AW127-Data!AW126</f>
        <v>0</v>
      </c>
      <c r="AT127" s="7" t="str">
        <f t="shared" si="6"/>
        <v>2020-W30</v>
      </c>
      <c r="AU127" s="7">
        <f t="shared" si="7"/>
        <v>4</v>
      </c>
      <c r="AV127" s="12">
        <f>Data!G127</f>
        <v>8</v>
      </c>
      <c r="AW127" s="12">
        <f>Data!AU127+Data!C127</f>
        <v>15</v>
      </c>
    </row>
    <row r="128" spans="1:53" x14ac:dyDescent="0.3">
      <c r="A128" s="20">
        <f>Data!A128</f>
        <v>44036</v>
      </c>
      <c r="B128" s="8">
        <f t="shared" si="5"/>
        <v>44036</v>
      </c>
      <c r="C128" s="9">
        <f>Data!I128-Data!I127</f>
        <v>0</v>
      </c>
      <c r="D128" s="9">
        <f>Data!J128-Data!J127</f>
        <v>0</v>
      </c>
      <c r="E128" s="10">
        <f>Data!K128-Data!K127</f>
        <v>0</v>
      </c>
      <c r="F128" s="11">
        <f>Data!L128-Data!L127</f>
        <v>9</v>
      </c>
      <c r="G128" s="11">
        <f>Data!M128-Data!M127</f>
        <v>0</v>
      </c>
      <c r="H128" s="11">
        <f>Data!N128-Data!N127</f>
        <v>0</v>
      </c>
      <c r="I128" s="11">
        <f>Data!O128-Data!O127</f>
        <v>13</v>
      </c>
      <c r="J128" s="11">
        <f>Data!P128-Data!P127</f>
        <v>-1</v>
      </c>
      <c r="K128" s="11">
        <f>Data!Q128-Data!Q127</f>
        <v>0</v>
      </c>
      <c r="L128" s="11">
        <f>Data!R128-Data!R127</f>
        <v>3</v>
      </c>
      <c r="M128" s="11">
        <f>Data!S128-Data!S127</f>
        <v>0</v>
      </c>
      <c r="N128" s="11">
        <f>Data!T128-Data!T127</f>
        <v>0</v>
      </c>
      <c r="O128" s="11">
        <f>Data!U128-Data!U127</f>
        <v>0</v>
      </c>
      <c r="P128" s="11">
        <f>Data!V128-Data!V127</f>
        <v>0</v>
      </c>
      <c r="Q128" s="11">
        <f>Data!W128-Data!W127</f>
        <v>0</v>
      </c>
      <c r="R128" s="11">
        <f>Data!X128-Data!X127</f>
        <v>5</v>
      </c>
      <c r="S128" s="11">
        <f>Data!Y128-Data!Y127</f>
        <v>0</v>
      </c>
      <c r="T128" s="11">
        <f>Data!Z128-Data!Z127</f>
        <v>0</v>
      </c>
      <c r="U128" s="11">
        <f>Data!AA128-Data!AA127</f>
        <v>9</v>
      </c>
      <c r="V128" s="11">
        <f>Data!AB128-Data!AB127</f>
        <v>0</v>
      </c>
      <c r="W128" s="11">
        <f>Data!AC128-Data!AC127</f>
        <v>0</v>
      </c>
      <c r="X128" s="11">
        <f>Data!AD128-Data!AD127</f>
        <v>2</v>
      </c>
      <c r="Y128" s="11">
        <f>Data!AE128-Data!AE127</f>
        <v>0</v>
      </c>
      <c r="Z128" s="11">
        <f>Data!AF128-Data!AF127</f>
        <v>0</v>
      </c>
      <c r="AA128" s="11">
        <f>Data!AG128-Data!AG127</f>
        <v>0</v>
      </c>
      <c r="AB128" s="11">
        <f>Data!AH128-Data!AH127</f>
        <v>0</v>
      </c>
      <c r="AC128" s="11">
        <f>Data!AI128-Data!AI127</f>
        <v>0</v>
      </c>
      <c r="AD128" s="11">
        <f>Data!AJ128-Data!AJ127</f>
        <v>4</v>
      </c>
      <c r="AE128" s="11">
        <f>Data!AK128-Data!AK127</f>
        <v>0</v>
      </c>
      <c r="AF128" s="11">
        <f>Data!AL128-Data!AL127</f>
        <v>0</v>
      </c>
      <c r="AG128" s="11">
        <f>Data!AM128-Data!AM127</f>
        <v>4</v>
      </c>
      <c r="AH128" s="11">
        <f>Data!AN128-Data!AN127</f>
        <v>0</v>
      </c>
      <c r="AI128" s="11">
        <f>Data!AO128-Data!AO127</f>
        <v>0</v>
      </c>
      <c r="AJ128" s="11">
        <f>Data!AP128-Data!AP127</f>
        <v>1</v>
      </c>
      <c r="AK128" s="11">
        <f>Data!AQ128-Data!AQ127</f>
        <v>-3</v>
      </c>
      <c r="AL128" s="11">
        <f>Data!AR128-Data!AR127</f>
        <v>0</v>
      </c>
      <c r="AM128" s="11">
        <f>Data!E128</f>
        <v>0</v>
      </c>
      <c r="AN128" s="11">
        <f>Data!B128</f>
        <v>26</v>
      </c>
      <c r="AO128" s="11">
        <f>Data!AS128-Data!AS127</f>
        <v>5646</v>
      </c>
      <c r="AP128" s="11">
        <f>Data!AT128-Data!AT127</f>
        <v>0</v>
      </c>
      <c r="AQ128" s="11">
        <f>Data!AV128-Data!AV127</f>
        <v>0</v>
      </c>
      <c r="AR128" s="11">
        <f>Data!AW128-Data!AW127</f>
        <v>0</v>
      </c>
      <c r="AT128" s="7" t="str">
        <f t="shared" si="6"/>
        <v>2020-W30</v>
      </c>
      <c r="AU128" s="7">
        <f t="shared" si="7"/>
        <v>5</v>
      </c>
      <c r="AV128" s="12">
        <f>Data!G128</f>
        <v>8</v>
      </c>
      <c r="AW128" s="12">
        <f>Data!AU128+Data!C128</f>
        <v>10</v>
      </c>
    </row>
    <row r="129" spans="1:53" x14ac:dyDescent="0.3">
      <c r="A129" s="20">
        <f>Data!A129</f>
        <v>44037</v>
      </c>
      <c r="B129" s="8">
        <f t="shared" si="5"/>
        <v>44037</v>
      </c>
      <c r="C129" s="9">
        <f>Data!I129-Data!I128</f>
        <v>0</v>
      </c>
      <c r="D129" s="9">
        <f>Data!J129-Data!J128</f>
        <v>0</v>
      </c>
      <c r="E129" s="10">
        <f>Data!K129-Data!K128</f>
        <v>0</v>
      </c>
      <c r="F129" s="11">
        <f>Data!L129-Data!L128</f>
        <v>11</v>
      </c>
      <c r="G129" s="11">
        <f>Data!M129-Data!M128</f>
        <v>0</v>
      </c>
      <c r="H129" s="11">
        <f>Data!N129-Data!N128</f>
        <v>0</v>
      </c>
      <c r="I129" s="11">
        <f>Data!O129-Data!O128</f>
        <v>15</v>
      </c>
      <c r="J129" s="11">
        <f>Data!P129-Data!P128</f>
        <v>1</v>
      </c>
      <c r="K129" s="11">
        <f>Data!Q129-Data!Q128</f>
        <v>0</v>
      </c>
      <c r="L129" s="11">
        <f>Data!R129-Data!R128</f>
        <v>2</v>
      </c>
      <c r="M129" s="11">
        <f>Data!S129-Data!S128</f>
        <v>0</v>
      </c>
      <c r="N129" s="11">
        <f>Data!T129-Data!T128</f>
        <v>2</v>
      </c>
      <c r="O129" s="11">
        <f>Data!U129-Data!U128</f>
        <v>0</v>
      </c>
      <c r="P129" s="11">
        <f>Data!V129-Data!V128</f>
        <v>0</v>
      </c>
      <c r="Q129" s="11">
        <f>Data!W129-Data!W128</f>
        <v>0</v>
      </c>
      <c r="R129" s="11">
        <f>Data!X129-Data!X128</f>
        <v>4</v>
      </c>
      <c r="S129" s="11">
        <f>Data!Y129-Data!Y128</f>
        <v>0</v>
      </c>
      <c r="T129" s="11">
        <f>Data!Z129-Data!Z128</f>
        <v>0</v>
      </c>
      <c r="U129" s="11">
        <f>Data!AA129-Data!AA128</f>
        <v>12</v>
      </c>
      <c r="V129" s="11">
        <f>Data!AB129-Data!AB128</f>
        <v>0</v>
      </c>
      <c r="W129" s="11">
        <f>Data!AC129-Data!AC128</f>
        <v>0</v>
      </c>
      <c r="X129" s="11">
        <f>Data!AD129-Data!AD128</f>
        <v>1</v>
      </c>
      <c r="Y129" s="11">
        <f>Data!AE129-Data!AE128</f>
        <v>0</v>
      </c>
      <c r="Z129" s="11">
        <f>Data!AF129-Data!AF128</f>
        <v>1</v>
      </c>
      <c r="AA129" s="11">
        <f>Data!AG129-Data!AG128</f>
        <v>0</v>
      </c>
      <c r="AB129" s="11">
        <f>Data!AH129-Data!AH128</f>
        <v>0</v>
      </c>
      <c r="AC129" s="11">
        <f>Data!AI129-Data!AI128</f>
        <v>0</v>
      </c>
      <c r="AD129" s="11">
        <f>Data!AJ129-Data!AJ128</f>
        <v>7</v>
      </c>
      <c r="AE129" s="11">
        <f>Data!AK129-Data!AK128</f>
        <v>0</v>
      </c>
      <c r="AF129" s="11">
        <f>Data!AL129-Data!AL128</f>
        <v>0</v>
      </c>
      <c r="AG129" s="11">
        <f>Data!AM129-Data!AM128</f>
        <v>3</v>
      </c>
      <c r="AH129" s="11">
        <f>Data!AN129-Data!AN128</f>
        <v>0</v>
      </c>
      <c r="AI129" s="11">
        <f>Data!AO129-Data!AO128</f>
        <v>0</v>
      </c>
      <c r="AJ129" s="11">
        <f>Data!AP129-Data!AP128</f>
        <v>1</v>
      </c>
      <c r="AK129" s="11">
        <f>Data!AQ129-Data!AQ128</f>
        <v>3</v>
      </c>
      <c r="AL129" s="11">
        <f>Data!AR129-Data!AR128</f>
        <v>1</v>
      </c>
      <c r="AM129" s="11">
        <f>Data!E129</f>
        <v>0</v>
      </c>
      <c r="AN129" s="11">
        <f>Data!B129</f>
        <v>31</v>
      </c>
      <c r="AO129" s="11">
        <f>Data!AS129-Data!AS128</f>
        <v>3646</v>
      </c>
      <c r="AP129" s="11">
        <f>Data!AT129-Data!AT128</f>
        <v>0</v>
      </c>
      <c r="AQ129" s="11">
        <f>Data!AV129-Data!AV128</f>
        <v>0</v>
      </c>
      <c r="AR129" s="11">
        <f>Data!AW129-Data!AW128</f>
        <v>0</v>
      </c>
      <c r="AT129" s="7" t="str">
        <f t="shared" si="6"/>
        <v>2020-W30</v>
      </c>
      <c r="AU129" s="7">
        <f t="shared" si="7"/>
        <v>6</v>
      </c>
      <c r="AV129" s="12">
        <f>Data!G129</f>
        <v>10</v>
      </c>
      <c r="AW129" s="12">
        <f>Data!AU129+Data!C129</f>
        <v>11</v>
      </c>
    </row>
    <row r="130" spans="1:53" x14ac:dyDescent="0.3">
      <c r="A130" s="20">
        <f>Data!A130</f>
        <v>44038</v>
      </c>
      <c r="B130" s="8">
        <f t="shared" si="5"/>
        <v>44038</v>
      </c>
      <c r="C130" s="9">
        <f>Data!I130-Data!I129</f>
        <v>2</v>
      </c>
      <c r="D130" s="9">
        <f>Data!J130-Data!J129</f>
        <v>0</v>
      </c>
      <c r="E130" s="10">
        <f>Data!K130-Data!K129</f>
        <v>0</v>
      </c>
      <c r="F130" s="11">
        <f>Data!L130-Data!L129</f>
        <v>7</v>
      </c>
      <c r="G130" s="11">
        <f>Data!M130-Data!M129</f>
        <v>0</v>
      </c>
      <c r="H130" s="11">
        <f>Data!N130-Data!N129</f>
        <v>0</v>
      </c>
      <c r="I130" s="11">
        <f>Data!O130-Data!O129</f>
        <v>11</v>
      </c>
      <c r="J130" s="11">
        <f>Data!P130-Data!P129</f>
        <v>1</v>
      </c>
      <c r="K130" s="11">
        <f>Data!Q130-Data!Q129</f>
        <v>-1</v>
      </c>
      <c r="L130" s="11">
        <f>Data!R130-Data!R129</f>
        <v>6</v>
      </c>
      <c r="M130" s="11">
        <f>Data!S130-Data!S129</f>
        <v>0</v>
      </c>
      <c r="N130" s="11">
        <f>Data!T130-Data!T129</f>
        <v>0</v>
      </c>
      <c r="O130" s="11">
        <f>Data!U130-Data!U129</f>
        <v>1</v>
      </c>
      <c r="P130" s="11">
        <f>Data!V130-Data!V129</f>
        <v>0</v>
      </c>
      <c r="Q130" s="11">
        <f>Data!W130-Data!W129</f>
        <v>0</v>
      </c>
      <c r="R130" s="11">
        <f>Data!X130-Data!X129</f>
        <v>3</v>
      </c>
      <c r="S130" s="11">
        <f>Data!Y130-Data!Y129</f>
        <v>0</v>
      </c>
      <c r="T130" s="11">
        <f>Data!Z130-Data!Z129</f>
        <v>0</v>
      </c>
      <c r="U130" s="11">
        <f>Data!AA130-Data!AA129</f>
        <v>6</v>
      </c>
      <c r="V130" s="11">
        <f>Data!AB130-Data!AB129</f>
        <v>1</v>
      </c>
      <c r="W130" s="11">
        <f>Data!AC130-Data!AC129</f>
        <v>-1</v>
      </c>
      <c r="X130" s="11">
        <f>Data!AD130-Data!AD129</f>
        <v>5</v>
      </c>
      <c r="Y130" s="11">
        <f>Data!AE130-Data!AE129</f>
        <v>0</v>
      </c>
      <c r="Z130" s="11">
        <f>Data!AF130-Data!AF129</f>
        <v>0</v>
      </c>
      <c r="AA130" s="11">
        <f>Data!AG130-Data!AG129</f>
        <v>1</v>
      </c>
      <c r="AB130" s="11">
        <f>Data!AH130-Data!AH129</f>
        <v>0</v>
      </c>
      <c r="AC130" s="11">
        <f>Data!AI130-Data!AI129</f>
        <v>0</v>
      </c>
      <c r="AD130" s="11">
        <f>Data!AJ130-Data!AJ129</f>
        <v>4</v>
      </c>
      <c r="AE130" s="11">
        <f>Data!AK130-Data!AK129</f>
        <v>0</v>
      </c>
      <c r="AF130" s="11">
        <f>Data!AL130-Data!AL129</f>
        <v>0</v>
      </c>
      <c r="AG130" s="11">
        <f>Data!AM130-Data!AM129</f>
        <v>5</v>
      </c>
      <c r="AH130" s="11">
        <f>Data!AN130-Data!AN129</f>
        <v>0</v>
      </c>
      <c r="AI130" s="11">
        <f>Data!AO130-Data!AO129</f>
        <v>0</v>
      </c>
      <c r="AJ130" s="11">
        <f>Data!AP130-Data!AP129</f>
        <v>1</v>
      </c>
      <c r="AK130" s="11">
        <f>Data!AQ130-Data!AQ129</f>
        <v>0</v>
      </c>
      <c r="AL130" s="11">
        <f>Data!AR130-Data!AR129</f>
        <v>0</v>
      </c>
      <c r="AM130" s="11">
        <f>Data!E130</f>
        <v>1</v>
      </c>
      <c r="AN130" s="11">
        <f>Data!B130</f>
        <v>27</v>
      </c>
      <c r="AO130" s="11">
        <f>Data!AS130-Data!AS129</f>
        <v>7529</v>
      </c>
      <c r="AP130" s="11">
        <f>Data!AT130-Data!AT129</f>
        <v>0</v>
      </c>
      <c r="AQ130" s="11">
        <f>Data!AV130-Data!AV129</f>
        <v>0</v>
      </c>
      <c r="AR130" s="11">
        <f>Data!AW130-Data!AW129</f>
        <v>0</v>
      </c>
      <c r="AS130" s="7">
        <v>7</v>
      </c>
      <c r="AT130" s="7" t="str">
        <f t="shared" si="6"/>
        <v>2020-W30</v>
      </c>
      <c r="AU130" s="7">
        <f t="shared" si="7"/>
        <v>7</v>
      </c>
      <c r="AV130" s="12">
        <f>Data!G130</f>
        <v>9</v>
      </c>
      <c r="AW130" s="12">
        <f>Data!AU130+Data!C130</f>
        <v>8</v>
      </c>
      <c r="AX130" s="7">
        <f>Data!BA130-Data!BA123</f>
        <v>3</v>
      </c>
      <c r="AY130" s="12">
        <f>AV123+AS130-AV130-AX130</f>
        <v>8</v>
      </c>
      <c r="AZ130" s="11">
        <v>68</v>
      </c>
      <c r="BA130" s="112">
        <f>AS130/AZ130</f>
        <v>0.10294117647058823</v>
      </c>
    </row>
    <row r="131" spans="1:53" x14ac:dyDescent="0.3">
      <c r="A131" s="21">
        <f>Data!A131</f>
        <v>44039</v>
      </c>
      <c r="B131" s="13">
        <f t="shared" ref="B131:B194" si="8">A131</f>
        <v>44039</v>
      </c>
      <c r="C131" s="14">
        <f>Data!I131-Data!I130</f>
        <v>5</v>
      </c>
      <c r="D131" s="14">
        <f>Data!J131-Data!J130</f>
        <v>0</v>
      </c>
      <c r="E131" s="15">
        <f>Data!K131-Data!K130</f>
        <v>0</v>
      </c>
      <c r="F131" s="16">
        <f>Data!L131-Data!L130</f>
        <v>6</v>
      </c>
      <c r="G131" s="16">
        <f>Data!M131-Data!M130</f>
        <v>0</v>
      </c>
      <c r="H131" s="16">
        <f>Data!N131-Data!N130</f>
        <v>0</v>
      </c>
      <c r="I131" s="16">
        <f>Data!O131-Data!O130</f>
        <v>18</v>
      </c>
      <c r="J131" s="16">
        <f>Data!P131-Data!P130</f>
        <v>0</v>
      </c>
      <c r="K131" s="16">
        <f>Data!Q131-Data!Q130</f>
        <v>1</v>
      </c>
      <c r="L131" s="16">
        <f>Data!R131-Data!R130</f>
        <v>2</v>
      </c>
      <c r="M131" s="16">
        <f>Data!S131-Data!S130</f>
        <v>0</v>
      </c>
      <c r="N131" s="16">
        <f>Data!T131-Data!T130</f>
        <v>-1</v>
      </c>
      <c r="O131" s="16">
        <f>Data!U131-Data!U130</f>
        <v>3</v>
      </c>
      <c r="P131" s="16">
        <f>Data!V131-Data!V130</f>
        <v>0</v>
      </c>
      <c r="Q131" s="16">
        <f>Data!W131-Data!W130</f>
        <v>0</v>
      </c>
      <c r="R131" s="16">
        <f>Data!X131-Data!X130</f>
        <v>2</v>
      </c>
      <c r="S131" s="16">
        <f>Data!Y131-Data!Y130</f>
        <v>0</v>
      </c>
      <c r="T131" s="16">
        <f>Data!Z131-Data!Z130</f>
        <v>0</v>
      </c>
      <c r="U131" s="16">
        <f>Data!AA131-Data!AA130</f>
        <v>8</v>
      </c>
      <c r="V131" s="16">
        <f>Data!AB131-Data!AB130</f>
        <v>0</v>
      </c>
      <c r="W131" s="16">
        <f>Data!AC131-Data!AC130</f>
        <v>1</v>
      </c>
      <c r="X131" s="16">
        <f>Data!AD131-Data!AD130</f>
        <v>2</v>
      </c>
      <c r="Y131" s="16">
        <f>Data!AE131-Data!AE130</f>
        <v>0</v>
      </c>
      <c r="Z131" s="16">
        <f>Data!AF131-Data!AF130</f>
        <v>-1</v>
      </c>
      <c r="AA131" s="16">
        <f>Data!AG131-Data!AG130</f>
        <v>2</v>
      </c>
      <c r="AB131" s="16">
        <f>Data!AH131-Data!AH130</f>
        <v>0</v>
      </c>
      <c r="AC131" s="16">
        <f>Data!AI131-Data!AI130</f>
        <v>0</v>
      </c>
      <c r="AD131" s="16">
        <f>Data!AJ131-Data!AJ130</f>
        <v>4</v>
      </c>
      <c r="AE131" s="16">
        <f>Data!AK131-Data!AK130</f>
        <v>0</v>
      </c>
      <c r="AF131" s="16">
        <f>Data!AL131-Data!AL130</f>
        <v>0</v>
      </c>
      <c r="AG131" s="16">
        <f>Data!AM131-Data!AM130</f>
        <v>10</v>
      </c>
      <c r="AH131" s="16">
        <f>Data!AN131-Data!AN130</f>
        <v>0</v>
      </c>
      <c r="AI131" s="16">
        <f>Data!AO131-Data!AO130</f>
        <v>0</v>
      </c>
      <c r="AJ131" s="16">
        <f>Data!AP131-Data!AP130</f>
        <v>0</v>
      </c>
      <c r="AK131" s="16">
        <f>Data!AQ131-Data!AQ130</f>
        <v>0</v>
      </c>
      <c r="AL131" s="16">
        <f>Data!AR131-Data!AR130</f>
        <v>0</v>
      </c>
      <c r="AM131" s="16">
        <f>Data!E131</f>
        <v>0</v>
      </c>
      <c r="AN131" s="16">
        <f>Data!B131</f>
        <v>35</v>
      </c>
      <c r="AO131" s="16">
        <f>Data!AS131-Data!AS130</f>
        <v>3632</v>
      </c>
      <c r="AP131" s="16">
        <f>Data!AT131-Data!AT130</f>
        <v>0</v>
      </c>
      <c r="AQ131" s="16">
        <f>Data!AV131-Data!AV130</f>
        <v>0</v>
      </c>
      <c r="AR131" s="16">
        <f>Data!AW131-Data!AW130</f>
        <v>0</v>
      </c>
      <c r="AS131" s="17"/>
      <c r="AT131" s="17" t="str">
        <f t="shared" si="6"/>
        <v>2020-W31</v>
      </c>
      <c r="AU131" s="17">
        <f t="shared" si="7"/>
        <v>1</v>
      </c>
      <c r="AV131" s="18">
        <f>Data!G131</f>
        <v>9</v>
      </c>
      <c r="AW131" s="18">
        <f>Data!AU131+Data!C131</f>
        <v>9</v>
      </c>
      <c r="AX131" s="17"/>
      <c r="AY131" s="18"/>
      <c r="AZ131" s="16"/>
    </row>
    <row r="132" spans="1:53" x14ac:dyDescent="0.3">
      <c r="A132" s="20">
        <f>Data!A132</f>
        <v>44040</v>
      </c>
      <c r="B132" s="8">
        <f t="shared" si="8"/>
        <v>44040</v>
      </c>
      <c r="C132" s="9">
        <f>Data!I132-Data!I131</f>
        <v>5</v>
      </c>
      <c r="D132" s="9">
        <f>Data!J132-Data!J131</f>
        <v>0</v>
      </c>
      <c r="E132" s="10">
        <f>Data!K132-Data!K131</f>
        <v>0</v>
      </c>
      <c r="F132" s="11">
        <f>Data!L132-Data!L131</f>
        <v>16</v>
      </c>
      <c r="G132" s="11">
        <f>Data!M132-Data!M131</f>
        <v>0</v>
      </c>
      <c r="H132" s="11">
        <f>Data!N132-Data!N131</f>
        <v>0</v>
      </c>
      <c r="I132" s="11">
        <f>Data!O132-Data!O131</f>
        <v>24</v>
      </c>
      <c r="J132" s="11">
        <f>Data!P132-Data!P131</f>
        <v>0</v>
      </c>
      <c r="K132" s="11">
        <f>Data!Q132-Data!Q131</f>
        <v>0</v>
      </c>
      <c r="L132" s="11">
        <f>Data!R132-Data!R131</f>
        <v>7</v>
      </c>
      <c r="M132" s="11">
        <f>Data!S132-Data!S131</f>
        <v>1</v>
      </c>
      <c r="N132" s="11">
        <f>Data!T132-Data!T131</f>
        <v>-1</v>
      </c>
      <c r="O132" s="11">
        <f>Data!U132-Data!U131</f>
        <v>0</v>
      </c>
      <c r="P132" s="11">
        <f>Data!V132-Data!V131</f>
        <v>0</v>
      </c>
      <c r="Q132" s="11">
        <f>Data!W132-Data!W131</f>
        <v>0</v>
      </c>
      <c r="R132" s="11">
        <f>Data!X132-Data!X131</f>
        <v>8</v>
      </c>
      <c r="S132" s="11">
        <f>Data!Y132-Data!Y131</f>
        <v>0</v>
      </c>
      <c r="T132" s="11">
        <f>Data!Z132-Data!Z131</f>
        <v>0</v>
      </c>
      <c r="U132" s="11">
        <f>Data!AA132-Data!AA131</f>
        <v>13</v>
      </c>
      <c r="V132" s="11">
        <f>Data!AB132-Data!AB131</f>
        <v>0</v>
      </c>
      <c r="W132" s="11">
        <f>Data!AC132-Data!AC131</f>
        <v>0</v>
      </c>
      <c r="X132" s="11">
        <f>Data!AD132-Data!AD131</f>
        <v>2</v>
      </c>
      <c r="Y132" s="11">
        <f>Data!AE132-Data!AE131</f>
        <v>1</v>
      </c>
      <c r="Z132" s="11">
        <f>Data!AF132-Data!AF131</f>
        <v>-1</v>
      </c>
      <c r="AA132" s="11">
        <f>Data!AG132-Data!AG131</f>
        <v>5</v>
      </c>
      <c r="AB132" s="11">
        <f>Data!AH132-Data!AH131</f>
        <v>0</v>
      </c>
      <c r="AC132" s="11">
        <f>Data!AI132-Data!AI131</f>
        <v>0</v>
      </c>
      <c r="AD132" s="11">
        <f>Data!AJ132-Data!AJ131</f>
        <v>8</v>
      </c>
      <c r="AE132" s="11">
        <f>Data!AK132-Data!AK131</f>
        <v>0</v>
      </c>
      <c r="AF132" s="11">
        <f>Data!AL132-Data!AL131</f>
        <v>0</v>
      </c>
      <c r="AG132" s="11">
        <f>Data!AM132-Data!AM131</f>
        <v>11</v>
      </c>
      <c r="AH132" s="11">
        <f>Data!AN132-Data!AN131</f>
        <v>0</v>
      </c>
      <c r="AI132" s="11">
        <f>Data!AO132-Data!AO131</f>
        <v>0</v>
      </c>
      <c r="AJ132" s="11">
        <f>Data!AP132-Data!AP131</f>
        <v>5</v>
      </c>
      <c r="AK132" s="11">
        <f>Data!AQ132-Data!AQ131</f>
        <v>0</v>
      </c>
      <c r="AL132" s="11">
        <f>Data!AR132-Data!AR131</f>
        <v>0</v>
      </c>
      <c r="AM132" s="11">
        <f>Data!E132</f>
        <v>1</v>
      </c>
      <c r="AN132" s="11">
        <f>Data!B132</f>
        <v>52</v>
      </c>
      <c r="AO132" s="11">
        <f>Data!AS132-Data!AS131</f>
        <v>6223</v>
      </c>
      <c r="AP132" s="11">
        <f>Data!AT132-Data!AT131</f>
        <v>0</v>
      </c>
      <c r="AQ132" s="11">
        <f>Data!AV132-Data!AV131</f>
        <v>0</v>
      </c>
      <c r="AR132" s="11">
        <f>Data!AW132-Data!AW131</f>
        <v>0</v>
      </c>
      <c r="AT132" s="7" t="str">
        <f t="shared" ref="AT132:AT195" si="9">_xlfn.CONCAT(YEAR(A132),"-W",_xlfn.ISOWEEKNUM(A132))</f>
        <v>2020-W31</v>
      </c>
      <c r="AU132" s="7">
        <f t="shared" ref="AU132:AU195" si="10">WEEKDAY(A132,2)</f>
        <v>2</v>
      </c>
      <c r="AV132" s="12">
        <f>Data!G132</f>
        <v>8</v>
      </c>
      <c r="AW132" s="12">
        <f>Data!AU132+Data!C132</f>
        <v>11</v>
      </c>
    </row>
    <row r="133" spans="1:53" x14ac:dyDescent="0.3">
      <c r="A133" s="20">
        <f>Data!A133</f>
        <v>44041</v>
      </c>
      <c r="B133" s="8">
        <f t="shared" si="8"/>
        <v>44041</v>
      </c>
      <c r="C133" s="9">
        <f>Data!I133-Data!I132</f>
        <v>6</v>
      </c>
      <c r="D133" s="9">
        <f>Data!J133-Data!J132</f>
        <v>0</v>
      </c>
      <c r="E133" s="10">
        <f>Data!K133-Data!K132</f>
        <v>0</v>
      </c>
      <c r="F133" s="11">
        <f>Data!L133-Data!L132</f>
        <v>20</v>
      </c>
      <c r="G133" s="11">
        <f>Data!M133-Data!M132</f>
        <v>0</v>
      </c>
      <c r="H133" s="11">
        <f>Data!N133-Data!N132</f>
        <v>0</v>
      </c>
      <c r="I133" s="11">
        <f>Data!O133-Data!O132</f>
        <v>25</v>
      </c>
      <c r="J133" s="11">
        <f>Data!P133-Data!P132</f>
        <v>0</v>
      </c>
      <c r="K133" s="11">
        <f>Data!Q133-Data!Q132</f>
        <v>0</v>
      </c>
      <c r="L133" s="11">
        <f>Data!R133-Data!R132</f>
        <v>8</v>
      </c>
      <c r="M133" s="11">
        <f>Data!S133-Data!S132</f>
        <v>0</v>
      </c>
      <c r="N133" s="11">
        <f>Data!T133-Data!T132</f>
        <v>0</v>
      </c>
      <c r="O133" s="11">
        <f>Data!U133-Data!U132</f>
        <v>3</v>
      </c>
      <c r="P133" s="11">
        <f>Data!V133-Data!V132</f>
        <v>0</v>
      </c>
      <c r="Q133" s="11">
        <f>Data!W133-Data!W132</f>
        <v>0</v>
      </c>
      <c r="R133" s="11">
        <f>Data!X133-Data!X132</f>
        <v>10</v>
      </c>
      <c r="S133" s="11">
        <f>Data!Y133-Data!Y132</f>
        <v>0</v>
      </c>
      <c r="T133" s="11">
        <f>Data!Z133-Data!Z132</f>
        <v>0</v>
      </c>
      <c r="U133" s="11">
        <f>Data!AA133-Data!AA132</f>
        <v>12</v>
      </c>
      <c r="V133" s="11">
        <f>Data!AB133-Data!AB132</f>
        <v>0</v>
      </c>
      <c r="W133" s="11">
        <f>Data!AC133-Data!AC132</f>
        <v>0</v>
      </c>
      <c r="X133" s="11">
        <f>Data!AD133-Data!AD132</f>
        <v>4</v>
      </c>
      <c r="Y133" s="11">
        <f>Data!AE133-Data!AE132</f>
        <v>0</v>
      </c>
      <c r="Z133" s="11">
        <f>Data!AF133-Data!AF132</f>
        <v>0</v>
      </c>
      <c r="AA133" s="11">
        <f>Data!AG133-Data!AG132</f>
        <v>3</v>
      </c>
      <c r="AB133" s="11">
        <f>Data!AH133-Data!AH132</f>
        <v>0</v>
      </c>
      <c r="AC133" s="11">
        <f>Data!AI133-Data!AI132</f>
        <v>0</v>
      </c>
      <c r="AD133" s="11">
        <f>Data!AJ133-Data!AJ132</f>
        <v>10</v>
      </c>
      <c r="AE133" s="11">
        <f>Data!AK133-Data!AK132</f>
        <v>0</v>
      </c>
      <c r="AF133" s="11">
        <f>Data!AL133-Data!AL132</f>
        <v>0</v>
      </c>
      <c r="AG133" s="11">
        <f>Data!AM133-Data!AM132</f>
        <v>13</v>
      </c>
      <c r="AH133" s="11">
        <f>Data!AN133-Data!AN132</f>
        <v>0</v>
      </c>
      <c r="AI133" s="11">
        <f>Data!AO133-Data!AO132</f>
        <v>0</v>
      </c>
      <c r="AJ133" s="11">
        <f>Data!AP133-Data!AP132</f>
        <v>4</v>
      </c>
      <c r="AK133" s="11">
        <f>Data!AQ133-Data!AQ132</f>
        <v>0</v>
      </c>
      <c r="AL133" s="11">
        <f>Data!AR133-Data!AR132</f>
        <v>0</v>
      </c>
      <c r="AM133" s="11">
        <f>Data!E133</f>
        <v>0</v>
      </c>
      <c r="AN133" s="11">
        <f>Data!B133</f>
        <v>57</v>
      </c>
      <c r="AO133" s="11">
        <f>Data!AS133-Data!AS132</f>
        <v>53889</v>
      </c>
      <c r="AP133" s="11">
        <f>Data!AT133-Data!AT132</f>
        <v>0</v>
      </c>
      <c r="AQ133" s="11">
        <f>Data!AV133-Data!AV132</f>
        <v>0</v>
      </c>
      <c r="AR133" s="11">
        <f>Data!AW133-Data!AW132</f>
        <v>0</v>
      </c>
      <c r="AT133" s="7" t="str">
        <f t="shared" si="9"/>
        <v>2020-W31</v>
      </c>
      <c r="AU133" s="7">
        <f t="shared" si="10"/>
        <v>3</v>
      </c>
      <c r="AV133" s="12">
        <f>Data!G133</f>
        <v>8</v>
      </c>
      <c r="AW133" s="12">
        <f>Data!AU133+Data!C133</f>
        <v>13</v>
      </c>
    </row>
    <row r="134" spans="1:53" x14ac:dyDescent="0.3">
      <c r="A134" s="20">
        <f>Data!A134</f>
        <v>44042</v>
      </c>
      <c r="B134" s="8">
        <f t="shared" si="8"/>
        <v>44042</v>
      </c>
      <c r="C134" s="9">
        <f>Data!I134-Data!I133</f>
        <v>1</v>
      </c>
      <c r="D134" s="9">
        <f>Data!J134-Data!J133</f>
        <v>0</v>
      </c>
      <c r="E134" s="10">
        <f>Data!K134-Data!K133</f>
        <v>0</v>
      </c>
      <c r="F134" s="11">
        <f>Data!L134-Data!L133</f>
        <v>35</v>
      </c>
      <c r="G134" s="11">
        <f>Data!M134-Data!M133</f>
        <v>0</v>
      </c>
      <c r="H134" s="11">
        <f>Data!N134-Data!N133</f>
        <v>0</v>
      </c>
      <c r="I134" s="11">
        <f>Data!O134-Data!O133</f>
        <v>26</v>
      </c>
      <c r="J134" s="11">
        <f>Data!P134-Data!P133</f>
        <v>0</v>
      </c>
      <c r="K134" s="11">
        <f>Data!Q134-Data!Q133</f>
        <v>0</v>
      </c>
      <c r="L134" s="11">
        <f>Data!R134-Data!R133</f>
        <v>3</v>
      </c>
      <c r="M134" s="11">
        <f>Data!S134-Data!S133</f>
        <v>0</v>
      </c>
      <c r="N134" s="11">
        <f>Data!T134-Data!T133</f>
        <v>-1</v>
      </c>
      <c r="O134" s="11">
        <f>Data!U134-Data!U133</f>
        <v>1</v>
      </c>
      <c r="P134" s="11">
        <f>Data!V134-Data!V133</f>
        <v>0</v>
      </c>
      <c r="Q134" s="11">
        <f>Data!W134-Data!W133</f>
        <v>0</v>
      </c>
      <c r="R134" s="11">
        <f>Data!X134-Data!X133</f>
        <v>26</v>
      </c>
      <c r="S134" s="11">
        <f>Data!Y134-Data!Y133</f>
        <v>0</v>
      </c>
      <c r="T134" s="11">
        <f>Data!Z134-Data!Z133</f>
        <v>0</v>
      </c>
      <c r="U134" s="11">
        <f>Data!AA134-Data!AA133</f>
        <v>16</v>
      </c>
      <c r="V134" s="11">
        <f>Data!AB134-Data!AB133</f>
        <v>0</v>
      </c>
      <c r="W134" s="11">
        <f>Data!AC134-Data!AC133</f>
        <v>0</v>
      </c>
      <c r="X134" s="11">
        <f>Data!AD134-Data!AD133</f>
        <v>1</v>
      </c>
      <c r="Y134" s="11">
        <f>Data!AE134-Data!AE133</f>
        <v>0</v>
      </c>
      <c r="Z134" s="11">
        <f>Data!AF134-Data!AF133</f>
        <v>0</v>
      </c>
      <c r="AA134" s="11">
        <f>Data!AG134-Data!AG133</f>
        <v>0</v>
      </c>
      <c r="AB134" s="11">
        <f>Data!AH134-Data!AH133</f>
        <v>0</v>
      </c>
      <c r="AC134" s="11">
        <f>Data!AI134-Data!AI133</f>
        <v>0</v>
      </c>
      <c r="AD134" s="11">
        <f>Data!AJ134-Data!AJ133</f>
        <v>9</v>
      </c>
      <c r="AE134" s="11">
        <f>Data!AK134-Data!AK133</f>
        <v>0</v>
      </c>
      <c r="AF134" s="11">
        <f>Data!AL134-Data!AL133</f>
        <v>0</v>
      </c>
      <c r="AG134" s="11">
        <f>Data!AM134-Data!AM133</f>
        <v>10</v>
      </c>
      <c r="AH134" s="11">
        <f>Data!AN134-Data!AN133</f>
        <v>0</v>
      </c>
      <c r="AI134" s="11">
        <f>Data!AO134-Data!AO133</f>
        <v>0</v>
      </c>
      <c r="AJ134" s="11">
        <f>Data!AP134-Data!AP133</f>
        <v>2</v>
      </c>
      <c r="AK134" s="11">
        <f>Data!AQ134-Data!AQ133</f>
        <v>0</v>
      </c>
      <c r="AL134" s="11">
        <f>Data!AR134-Data!AR133</f>
        <v>-1</v>
      </c>
      <c r="AM134" s="11">
        <f>Data!E134</f>
        <v>0</v>
      </c>
      <c r="AN134" s="11">
        <f>Data!B134</f>
        <v>65</v>
      </c>
      <c r="AO134" s="11">
        <f>Data!AS134-Data!AS133</f>
        <v>8458</v>
      </c>
      <c r="AP134" s="11">
        <f>Data!AT134-Data!AT133</f>
        <v>0</v>
      </c>
      <c r="AQ134" s="11">
        <f>Data!AV134-Data!AV133</f>
        <v>0</v>
      </c>
      <c r="AR134" s="11">
        <f>Data!AW134-Data!AW133</f>
        <v>0</v>
      </c>
      <c r="AT134" s="7" t="str">
        <f t="shared" si="9"/>
        <v>2020-W31</v>
      </c>
      <c r="AU134" s="7">
        <f t="shared" si="10"/>
        <v>4</v>
      </c>
      <c r="AV134" s="12">
        <f>Data!G134</f>
        <v>7</v>
      </c>
      <c r="AW134" s="12">
        <f>Data!AU134+Data!C134</f>
        <v>34</v>
      </c>
    </row>
    <row r="135" spans="1:53" x14ac:dyDescent="0.3">
      <c r="A135" s="20">
        <f>Data!A135</f>
        <v>44043</v>
      </c>
      <c r="B135" s="8">
        <f t="shared" si="8"/>
        <v>44043</v>
      </c>
      <c r="C135" s="9">
        <f>Data!I135-Data!I134</f>
        <v>4</v>
      </c>
      <c r="D135" s="9">
        <f>Data!J135-Data!J134</f>
        <v>0</v>
      </c>
      <c r="E135" s="10">
        <f>Data!K135-Data!K134</f>
        <v>0</v>
      </c>
      <c r="F135" s="11">
        <f>Data!L135-Data!L134</f>
        <v>39</v>
      </c>
      <c r="G135" s="11">
        <f>Data!M135-Data!M134</f>
        <v>0</v>
      </c>
      <c r="H135" s="11">
        <f>Data!N135-Data!N134</f>
        <v>0</v>
      </c>
      <c r="I135" s="11">
        <f>Data!O135-Data!O134</f>
        <v>16</v>
      </c>
      <c r="J135" s="11">
        <f>Data!P135-Data!P134</f>
        <v>1</v>
      </c>
      <c r="K135" s="11">
        <f>Data!Q135-Data!Q134</f>
        <v>0</v>
      </c>
      <c r="L135" s="11">
        <f>Data!R135-Data!R134</f>
        <v>4</v>
      </c>
      <c r="M135" s="11">
        <f>Data!S135-Data!S134</f>
        <v>2</v>
      </c>
      <c r="N135" s="11">
        <f>Data!T135-Data!T134</f>
        <v>2</v>
      </c>
      <c r="O135" s="11">
        <f>Data!U135-Data!U134</f>
        <v>2</v>
      </c>
      <c r="P135" s="11">
        <f>Data!V135-Data!V134</f>
        <v>0</v>
      </c>
      <c r="Q135" s="11">
        <f>Data!W135-Data!W134</f>
        <v>0</v>
      </c>
      <c r="R135" s="11">
        <f>Data!X135-Data!X134</f>
        <v>24</v>
      </c>
      <c r="S135" s="11">
        <f>Data!Y135-Data!Y134</f>
        <v>0</v>
      </c>
      <c r="T135" s="11">
        <f>Data!Z135-Data!Z134</f>
        <v>0</v>
      </c>
      <c r="U135" s="11">
        <f>Data!AA135-Data!AA134</f>
        <v>10</v>
      </c>
      <c r="V135" s="11">
        <f>Data!AB135-Data!AB134</f>
        <v>1</v>
      </c>
      <c r="W135" s="11">
        <f>Data!AC135-Data!AC134</f>
        <v>0</v>
      </c>
      <c r="X135" s="11">
        <f>Data!AD135-Data!AD134</f>
        <v>4</v>
      </c>
      <c r="Y135" s="11">
        <f>Data!AE135-Data!AE134</f>
        <v>2</v>
      </c>
      <c r="Z135" s="11">
        <f>Data!AF135-Data!AF134</f>
        <v>1</v>
      </c>
      <c r="AA135" s="11">
        <f>Data!AG135-Data!AG134</f>
        <v>2</v>
      </c>
      <c r="AB135" s="11">
        <f>Data!AH135-Data!AH134</f>
        <v>0</v>
      </c>
      <c r="AC135" s="11">
        <f>Data!AI135-Data!AI134</f>
        <v>0</v>
      </c>
      <c r="AD135" s="11">
        <f>Data!AJ135-Data!AJ134</f>
        <v>15</v>
      </c>
      <c r="AE135" s="11">
        <f>Data!AK135-Data!AK134</f>
        <v>0</v>
      </c>
      <c r="AF135" s="11">
        <f>Data!AL135-Data!AL134</f>
        <v>0</v>
      </c>
      <c r="AG135" s="11">
        <f>Data!AM135-Data!AM134</f>
        <v>6</v>
      </c>
      <c r="AH135" s="11">
        <f>Data!AN135-Data!AN134</f>
        <v>0</v>
      </c>
      <c r="AI135" s="11">
        <f>Data!AO135-Data!AO134</f>
        <v>0</v>
      </c>
      <c r="AJ135" s="11">
        <f>Data!AP135-Data!AP134</f>
        <v>0</v>
      </c>
      <c r="AK135" s="11">
        <f>Data!AQ135-Data!AQ134</f>
        <v>0</v>
      </c>
      <c r="AL135" s="11">
        <f>Data!AR135-Data!AR134</f>
        <v>1</v>
      </c>
      <c r="AM135" s="11">
        <f>Data!E135</f>
        <v>3</v>
      </c>
      <c r="AN135" s="11">
        <f>Data!B135</f>
        <v>78</v>
      </c>
      <c r="AO135" s="11">
        <f>Data!AS135-Data!AS134</f>
        <v>9968</v>
      </c>
      <c r="AP135" s="11">
        <f>Data!AT135-Data!AT134</f>
        <v>0</v>
      </c>
      <c r="AQ135" s="11">
        <f>Data!AV135-Data!AV134</f>
        <v>0</v>
      </c>
      <c r="AR135" s="11">
        <f>Data!AW135-Data!AW134</f>
        <v>0</v>
      </c>
      <c r="AT135" s="7" t="str">
        <f t="shared" si="9"/>
        <v>2020-W31</v>
      </c>
      <c r="AU135" s="7">
        <f t="shared" si="10"/>
        <v>5</v>
      </c>
      <c r="AV135" s="12">
        <f>Data!G135</f>
        <v>9</v>
      </c>
      <c r="AW135" s="12">
        <f>Data!AU135+Data!C135</f>
        <v>17</v>
      </c>
    </row>
    <row r="136" spans="1:53" x14ac:dyDescent="0.3">
      <c r="A136" s="20">
        <f>Data!A136</f>
        <v>44044</v>
      </c>
      <c r="B136" s="8">
        <f t="shared" si="8"/>
        <v>44044</v>
      </c>
      <c r="C136" s="9">
        <f>Data!I136-Data!I135</f>
        <v>3</v>
      </c>
      <c r="D136" s="9">
        <f>Data!J136-Data!J135</f>
        <v>0</v>
      </c>
      <c r="E136" s="10">
        <f>Data!K136-Data!K135</f>
        <v>0</v>
      </c>
      <c r="F136" s="11">
        <f>Data!L136-Data!L135</f>
        <v>56</v>
      </c>
      <c r="G136" s="11">
        <f>Data!M136-Data!M135</f>
        <v>0</v>
      </c>
      <c r="H136" s="11">
        <f>Data!N136-Data!N135</f>
        <v>0</v>
      </c>
      <c r="I136" s="11">
        <f>Data!O136-Data!O135</f>
        <v>42</v>
      </c>
      <c r="J136" s="11">
        <f>Data!P136-Data!P135</f>
        <v>0</v>
      </c>
      <c r="K136" s="11">
        <f>Data!Q136-Data!Q135</f>
        <v>-1</v>
      </c>
      <c r="L136" s="11">
        <f>Data!R136-Data!R135</f>
        <v>3</v>
      </c>
      <c r="M136" s="11">
        <f>Data!S136-Data!S135</f>
        <v>0</v>
      </c>
      <c r="N136" s="11">
        <f>Data!T136-Data!T135</f>
        <v>1</v>
      </c>
      <c r="O136" s="11">
        <f>Data!U136-Data!U135</f>
        <v>3</v>
      </c>
      <c r="P136" s="11">
        <f>Data!V136-Data!V135</f>
        <v>0</v>
      </c>
      <c r="Q136" s="11">
        <f>Data!W136-Data!W135</f>
        <v>0</v>
      </c>
      <c r="R136" s="11">
        <f>Data!X136-Data!X135</f>
        <v>33</v>
      </c>
      <c r="S136" s="11">
        <f>Data!Y136-Data!Y135</f>
        <v>0</v>
      </c>
      <c r="T136" s="11">
        <f>Data!Z136-Data!Z135</f>
        <v>0</v>
      </c>
      <c r="U136" s="11">
        <f>Data!AA136-Data!AA135</f>
        <v>19</v>
      </c>
      <c r="V136" s="11">
        <f>Data!AB136-Data!AB135</f>
        <v>0</v>
      </c>
      <c r="W136" s="11">
        <f>Data!AC136-Data!AC135</f>
        <v>-1</v>
      </c>
      <c r="X136" s="11">
        <f>Data!AD136-Data!AD135</f>
        <v>3</v>
      </c>
      <c r="Y136" s="11">
        <f>Data!AE136-Data!AE135</f>
        <v>0</v>
      </c>
      <c r="Z136" s="11">
        <f>Data!AF136-Data!AF135</f>
        <v>1</v>
      </c>
      <c r="AA136" s="11">
        <f>Data!AG136-Data!AG135</f>
        <v>0</v>
      </c>
      <c r="AB136" s="11">
        <f>Data!AH136-Data!AH135</f>
        <v>0</v>
      </c>
      <c r="AC136" s="11">
        <f>Data!AI136-Data!AI135</f>
        <v>0</v>
      </c>
      <c r="AD136" s="11">
        <f>Data!AJ136-Data!AJ135</f>
        <v>23</v>
      </c>
      <c r="AE136" s="11">
        <f>Data!AK136-Data!AK135</f>
        <v>0</v>
      </c>
      <c r="AF136" s="11">
        <f>Data!AL136-Data!AL135</f>
        <v>0</v>
      </c>
      <c r="AG136" s="11">
        <f>Data!AM136-Data!AM135</f>
        <v>23</v>
      </c>
      <c r="AH136" s="11">
        <f>Data!AN136-Data!AN135</f>
        <v>0</v>
      </c>
      <c r="AI136" s="11">
        <f>Data!AO136-Data!AO135</f>
        <v>0</v>
      </c>
      <c r="AJ136" s="11">
        <f>Data!AP136-Data!AP135</f>
        <v>0</v>
      </c>
      <c r="AK136" s="11">
        <f>Data!AQ136-Data!AQ135</f>
        <v>0</v>
      </c>
      <c r="AL136" s="11">
        <f>Data!AR136-Data!AR135</f>
        <v>0</v>
      </c>
      <c r="AM136" s="11">
        <f>Data!E136</f>
        <v>0</v>
      </c>
      <c r="AN136" s="11">
        <f>Data!B136</f>
        <v>110</v>
      </c>
      <c r="AO136" s="11">
        <f>Data!AS136-Data!AS135</f>
        <v>9638</v>
      </c>
      <c r="AP136" s="11">
        <f>Data!AT136-Data!AT135</f>
        <v>0</v>
      </c>
      <c r="AQ136" s="11">
        <f>Data!AV136-Data!AV135</f>
        <v>0</v>
      </c>
      <c r="AR136" s="11">
        <f>Data!AW136-Data!AW135</f>
        <v>0</v>
      </c>
      <c r="AT136" s="7" t="str">
        <f t="shared" si="9"/>
        <v>2020-W31</v>
      </c>
      <c r="AU136" s="7">
        <f t="shared" si="10"/>
        <v>6</v>
      </c>
      <c r="AV136" s="12">
        <f>Data!G136</f>
        <v>10</v>
      </c>
      <c r="AW136" s="12">
        <f>Data!AU136+Data!C136</f>
        <v>12</v>
      </c>
    </row>
    <row r="137" spans="1:53" x14ac:dyDescent="0.3">
      <c r="A137" s="20">
        <f>Data!A137</f>
        <v>44045</v>
      </c>
      <c r="B137" s="8">
        <f t="shared" si="8"/>
        <v>44045</v>
      </c>
      <c r="C137" s="9">
        <f>Data!I137-Data!I136</f>
        <v>9</v>
      </c>
      <c r="D137" s="9">
        <f>Data!J137-Data!J136</f>
        <v>0</v>
      </c>
      <c r="E137" s="10">
        <f>Data!K137-Data!K136</f>
        <v>0</v>
      </c>
      <c r="F137" s="11">
        <f>Data!L137-Data!L136</f>
        <v>37</v>
      </c>
      <c r="G137" s="11">
        <f>Data!M137-Data!M136</f>
        <v>0</v>
      </c>
      <c r="H137" s="11">
        <f>Data!N137-Data!N136</f>
        <v>0</v>
      </c>
      <c r="I137" s="11">
        <f>Data!O137-Data!O136</f>
        <v>24</v>
      </c>
      <c r="J137" s="11">
        <f>Data!P137-Data!P136</f>
        <v>0</v>
      </c>
      <c r="K137" s="11">
        <f>Data!Q137-Data!Q136</f>
        <v>1</v>
      </c>
      <c r="L137" s="11">
        <f>Data!R137-Data!R136</f>
        <v>8</v>
      </c>
      <c r="M137" s="11">
        <f>Data!S137-Data!S136</f>
        <v>2</v>
      </c>
      <c r="N137" s="11">
        <f>Data!T137-Data!T136</f>
        <v>2</v>
      </c>
      <c r="O137" s="11">
        <f>Data!U137-Data!U136</f>
        <v>2</v>
      </c>
      <c r="P137" s="11">
        <f>Data!V137-Data!V136</f>
        <v>0</v>
      </c>
      <c r="Q137" s="11">
        <f>Data!W137-Data!W136</f>
        <v>0</v>
      </c>
      <c r="R137" s="11">
        <f>Data!X137-Data!X136</f>
        <v>22</v>
      </c>
      <c r="S137" s="11">
        <f>Data!Y137-Data!Y136</f>
        <v>0</v>
      </c>
      <c r="T137" s="11">
        <f>Data!Z137-Data!Z136</f>
        <v>0</v>
      </c>
      <c r="U137" s="11">
        <f>Data!AA137-Data!AA136</f>
        <v>11</v>
      </c>
      <c r="V137" s="11">
        <f>Data!AB137-Data!AB136</f>
        <v>0</v>
      </c>
      <c r="W137" s="11">
        <f>Data!AC137-Data!AC136</f>
        <v>1</v>
      </c>
      <c r="X137" s="11">
        <f>Data!AD137-Data!AD136</f>
        <v>5</v>
      </c>
      <c r="Y137" s="11">
        <f>Data!AE137-Data!AE136</f>
        <v>1</v>
      </c>
      <c r="Z137" s="11">
        <f>Data!AF137-Data!AF136</f>
        <v>2</v>
      </c>
      <c r="AA137" s="11">
        <f>Data!AG137-Data!AG136</f>
        <v>7</v>
      </c>
      <c r="AB137" s="11">
        <f>Data!AH137-Data!AH136</f>
        <v>0</v>
      </c>
      <c r="AC137" s="11">
        <f>Data!AI137-Data!AI136</f>
        <v>0</v>
      </c>
      <c r="AD137" s="11">
        <f>Data!AJ137-Data!AJ136</f>
        <v>15</v>
      </c>
      <c r="AE137" s="11">
        <f>Data!AK137-Data!AK136</f>
        <v>0</v>
      </c>
      <c r="AF137" s="11">
        <f>Data!AL137-Data!AL136</f>
        <v>0</v>
      </c>
      <c r="AG137" s="11">
        <f>Data!AM137-Data!AM136</f>
        <v>13</v>
      </c>
      <c r="AH137" s="11">
        <f>Data!AN137-Data!AN136</f>
        <v>0</v>
      </c>
      <c r="AI137" s="11">
        <f>Data!AO137-Data!AO136</f>
        <v>0</v>
      </c>
      <c r="AJ137" s="11">
        <f>Data!AP137-Data!AP136</f>
        <v>3</v>
      </c>
      <c r="AK137" s="11">
        <f>Data!AQ137-Data!AQ136</f>
        <v>1</v>
      </c>
      <c r="AL137" s="11">
        <f>Data!AR137-Data!AR136</f>
        <v>0</v>
      </c>
      <c r="AM137" s="11">
        <f>Data!E137</f>
        <v>2</v>
      </c>
      <c r="AN137" s="11">
        <f>Data!B137</f>
        <v>75</v>
      </c>
      <c r="AO137" s="11">
        <f>Data!AS137-Data!AS136</f>
        <v>5946</v>
      </c>
      <c r="AP137" s="11">
        <f>Data!AT137-Data!AT136</f>
        <v>0</v>
      </c>
      <c r="AQ137" s="11">
        <f>Data!AV137-Data!AV136</f>
        <v>0</v>
      </c>
      <c r="AR137" s="11">
        <f>Data!AW137-Data!AW136</f>
        <v>0</v>
      </c>
      <c r="AS137" s="7">
        <v>11</v>
      </c>
      <c r="AT137" s="7" t="str">
        <f t="shared" si="9"/>
        <v>2020-W31</v>
      </c>
      <c r="AU137" s="7">
        <f t="shared" si="10"/>
        <v>7</v>
      </c>
      <c r="AV137" s="12">
        <f>Data!G137</f>
        <v>12</v>
      </c>
      <c r="AW137" s="12">
        <f>Data!AU137+Data!C137</f>
        <v>9</v>
      </c>
      <c r="AX137" s="7">
        <f>Data!BA137-Data!BA130</f>
        <v>1</v>
      </c>
      <c r="AY137" s="12">
        <f>AV130+AS137-AV137-AX137</f>
        <v>7</v>
      </c>
      <c r="AZ137" s="11">
        <v>106</v>
      </c>
      <c r="BA137" s="112">
        <f>AS137/AZ137</f>
        <v>0.10377358490566038</v>
      </c>
    </row>
    <row r="138" spans="1:53" x14ac:dyDescent="0.3">
      <c r="A138" s="21">
        <f>Data!A138</f>
        <v>44046</v>
      </c>
      <c r="B138" s="13">
        <f t="shared" si="8"/>
        <v>44046</v>
      </c>
      <c r="C138" s="14">
        <f>Data!I138-Data!I137</f>
        <v>6</v>
      </c>
      <c r="D138" s="14">
        <f>Data!J138-Data!J137</f>
        <v>0</v>
      </c>
      <c r="E138" s="15">
        <f>Data!K138-Data!K137</f>
        <v>0</v>
      </c>
      <c r="F138" s="16">
        <f>Data!L138-Data!L137</f>
        <v>29</v>
      </c>
      <c r="G138" s="16">
        <f>Data!M138-Data!M137</f>
        <v>0</v>
      </c>
      <c r="H138" s="16">
        <f>Data!N138-Data!N137</f>
        <v>0</v>
      </c>
      <c r="I138" s="16">
        <f>Data!O138-Data!O137</f>
        <v>22</v>
      </c>
      <c r="J138" s="16">
        <f>Data!P138-Data!P137</f>
        <v>0</v>
      </c>
      <c r="K138" s="16">
        <f>Data!Q138-Data!Q137</f>
        <v>0</v>
      </c>
      <c r="L138" s="16">
        <f>Data!R138-Data!R137</f>
        <v>6</v>
      </c>
      <c r="M138" s="16">
        <f>Data!S138-Data!S137</f>
        <v>1</v>
      </c>
      <c r="N138" s="16">
        <f>Data!T138-Data!T137</f>
        <v>1</v>
      </c>
      <c r="O138" s="16">
        <f>Data!U138-Data!U137</f>
        <v>4</v>
      </c>
      <c r="P138" s="16">
        <f>Data!V138-Data!V137</f>
        <v>0</v>
      </c>
      <c r="Q138" s="16">
        <f>Data!W138-Data!W137</f>
        <v>0</v>
      </c>
      <c r="R138" s="16">
        <f>Data!X138-Data!X137</f>
        <v>16</v>
      </c>
      <c r="S138" s="16">
        <f>Data!Y138-Data!Y137</f>
        <v>0</v>
      </c>
      <c r="T138" s="16">
        <f>Data!Z138-Data!Z137</f>
        <v>0</v>
      </c>
      <c r="U138" s="16">
        <f>Data!AA138-Data!AA137</f>
        <v>9</v>
      </c>
      <c r="V138" s="16">
        <f>Data!AB138-Data!AB137</f>
        <v>0</v>
      </c>
      <c r="W138" s="16">
        <f>Data!AC138-Data!AC137</f>
        <v>0</v>
      </c>
      <c r="X138" s="16">
        <f>Data!AD138-Data!AD137</f>
        <v>4</v>
      </c>
      <c r="Y138" s="16">
        <f>Data!AE138-Data!AE137</f>
        <v>1</v>
      </c>
      <c r="Z138" s="16">
        <f>Data!AF138-Data!AF137</f>
        <v>0</v>
      </c>
      <c r="AA138" s="16">
        <f>Data!AG138-Data!AG137</f>
        <v>2</v>
      </c>
      <c r="AB138" s="16">
        <f>Data!AH138-Data!AH137</f>
        <v>0</v>
      </c>
      <c r="AC138" s="16">
        <f>Data!AI138-Data!AI137</f>
        <v>0</v>
      </c>
      <c r="AD138" s="16">
        <f>Data!AJ138-Data!AJ137</f>
        <v>13</v>
      </c>
      <c r="AE138" s="16">
        <f>Data!AK138-Data!AK137</f>
        <v>0</v>
      </c>
      <c r="AF138" s="16">
        <f>Data!AL138-Data!AL137</f>
        <v>0</v>
      </c>
      <c r="AG138" s="16">
        <f>Data!AM138-Data!AM137</f>
        <v>13</v>
      </c>
      <c r="AH138" s="16">
        <f>Data!AN138-Data!AN137</f>
        <v>0</v>
      </c>
      <c r="AI138" s="16">
        <f>Data!AO138-Data!AO137</f>
        <v>0</v>
      </c>
      <c r="AJ138" s="16">
        <f>Data!AP138-Data!AP137</f>
        <v>2</v>
      </c>
      <c r="AK138" s="16">
        <f>Data!AQ138-Data!AQ137</f>
        <v>0</v>
      </c>
      <c r="AL138" s="16">
        <f>Data!AR138-Data!AR137</f>
        <v>1</v>
      </c>
      <c r="AM138" s="16">
        <f>Data!E138</f>
        <v>1</v>
      </c>
      <c r="AN138" s="16">
        <f>Data!B138</f>
        <v>77</v>
      </c>
      <c r="AO138" s="16">
        <f>Data!AS138-Data!AS137</f>
        <v>19417</v>
      </c>
      <c r="AP138" s="16">
        <f>Data!AT138-Data!AT137</f>
        <v>0</v>
      </c>
      <c r="AQ138" s="16">
        <f>Data!AV138-Data!AV137</f>
        <v>0</v>
      </c>
      <c r="AR138" s="16">
        <f>Data!AW138-Data!AW137</f>
        <v>0</v>
      </c>
      <c r="AS138" s="17"/>
      <c r="AT138" s="17" t="str">
        <f t="shared" si="9"/>
        <v>2020-W32</v>
      </c>
      <c r="AU138" s="17">
        <f t="shared" si="10"/>
        <v>1</v>
      </c>
      <c r="AV138" s="18">
        <f>Data!G138</f>
        <v>13</v>
      </c>
      <c r="AW138" s="18">
        <f>Data!AU138+Data!C138</f>
        <v>10</v>
      </c>
      <c r="AX138" s="17"/>
      <c r="AY138" s="18"/>
      <c r="AZ138" s="16"/>
    </row>
    <row r="139" spans="1:53" x14ac:dyDescent="0.3">
      <c r="A139" s="20">
        <f>Data!A139</f>
        <v>44047</v>
      </c>
      <c r="B139" s="8">
        <f t="shared" si="8"/>
        <v>44047</v>
      </c>
      <c r="C139" s="9">
        <f>Data!I139-Data!I138</f>
        <v>9</v>
      </c>
      <c r="D139" s="9">
        <f>Data!J139-Data!J138</f>
        <v>0</v>
      </c>
      <c r="E139" s="10">
        <f>Data!K139-Data!K138</f>
        <v>0</v>
      </c>
      <c r="F139" s="11">
        <f>Data!L139-Data!L138</f>
        <v>67</v>
      </c>
      <c r="G139" s="11">
        <f>Data!M139-Data!M138</f>
        <v>0</v>
      </c>
      <c r="H139" s="11">
        <f>Data!N139-Data!N138</f>
        <v>0</v>
      </c>
      <c r="I139" s="11">
        <f>Data!O139-Data!O138</f>
        <v>45</v>
      </c>
      <c r="J139" s="11">
        <f>Data!P139-Data!P138</f>
        <v>0</v>
      </c>
      <c r="K139" s="11">
        <f>Data!Q139-Data!Q138</f>
        <v>-1</v>
      </c>
      <c r="L139" s="11">
        <f>Data!R139-Data!R138</f>
        <v>14</v>
      </c>
      <c r="M139" s="11">
        <f>Data!S139-Data!S138</f>
        <v>0</v>
      </c>
      <c r="N139" s="11">
        <f>Data!T139-Data!T138</f>
        <v>1</v>
      </c>
      <c r="O139" s="11">
        <f>Data!U139-Data!U138</f>
        <v>4</v>
      </c>
      <c r="P139" s="11">
        <f>Data!V139-Data!V138</f>
        <v>0</v>
      </c>
      <c r="Q139" s="11">
        <f>Data!W139-Data!W138</f>
        <v>0</v>
      </c>
      <c r="R139" s="11">
        <f>Data!X139-Data!X138</f>
        <v>34</v>
      </c>
      <c r="S139" s="11">
        <f>Data!Y139-Data!Y138</f>
        <v>0</v>
      </c>
      <c r="T139" s="11">
        <f>Data!Z139-Data!Z138</f>
        <v>0</v>
      </c>
      <c r="U139" s="11">
        <f>Data!AA139-Data!AA138</f>
        <v>25</v>
      </c>
      <c r="V139" s="11">
        <f>Data!AB139-Data!AB138</f>
        <v>0</v>
      </c>
      <c r="W139" s="11">
        <f>Data!AC139-Data!AC138</f>
        <v>0</v>
      </c>
      <c r="X139" s="11">
        <f>Data!AD139-Data!AD138</f>
        <v>5</v>
      </c>
      <c r="Y139" s="11">
        <f>Data!AE139-Data!AE138</f>
        <v>0</v>
      </c>
      <c r="Z139" s="11">
        <f>Data!AF139-Data!AF138</f>
        <v>0</v>
      </c>
      <c r="AA139" s="11">
        <f>Data!AG139-Data!AG138</f>
        <v>5</v>
      </c>
      <c r="AB139" s="11">
        <f>Data!AH139-Data!AH138</f>
        <v>0</v>
      </c>
      <c r="AC139" s="11">
        <f>Data!AI139-Data!AI138</f>
        <v>0</v>
      </c>
      <c r="AD139" s="11">
        <f>Data!AJ139-Data!AJ138</f>
        <v>33</v>
      </c>
      <c r="AE139" s="11">
        <f>Data!AK139-Data!AK138</f>
        <v>0</v>
      </c>
      <c r="AF139" s="11">
        <f>Data!AL139-Data!AL138</f>
        <v>0</v>
      </c>
      <c r="AG139" s="11">
        <f>Data!AM139-Data!AM138</f>
        <v>19</v>
      </c>
      <c r="AH139" s="11">
        <f>Data!AN139-Data!AN138</f>
        <v>0</v>
      </c>
      <c r="AI139" s="11">
        <f>Data!AO139-Data!AO138</f>
        <v>-1</v>
      </c>
      <c r="AJ139" s="11">
        <f>Data!AP139-Data!AP138</f>
        <v>9</v>
      </c>
      <c r="AK139" s="11">
        <f>Data!AQ139-Data!AQ138</f>
        <v>0</v>
      </c>
      <c r="AL139" s="11">
        <f>Data!AR139-Data!AR138</f>
        <v>1</v>
      </c>
      <c r="AM139" s="11">
        <f>Data!E139</f>
        <v>0</v>
      </c>
      <c r="AN139" s="11">
        <f>Data!B139</f>
        <v>121</v>
      </c>
      <c r="AO139" s="11">
        <f>Data!AS139-Data!AS138</f>
        <v>34853</v>
      </c>
      <c r="AP139" s="11">
        <f>Data!AT139-Data!AT138</f>
        <v>0</v>
      </c>
      <c r="AQ139" s="11">
        <f>Data!AV139-Data!AV138</f>
        <v>0</v>
      </c>
      <c r="AR139" s="11">
        <f>Data!AW139-Data!AW138</f>
        <v>0</v>
      </c>
      <c r="AT139" s="7" t="str">
        <f t="shared" si="9"/>
        <v>2020-W32</v>
      </c>
      <c r="AU139" s="7">
        <f t="shared" si="10"/>
        <v>2</v>
      </c>
      <c r="AV139" s="12">
        <f>Data!G139</f>
        <v>13</v>
      </c>
      <c r="AW139" s="12">
        <f>Data!AU139+Data!C139</f>
        <v>12</v>
      </c>
    </row>
    <row r="140" spans="1:53" x14ac:dyDescent="0.3">
      <c r="A140" s="20">
        <f>Data!A140</f>
        <v>44048</v>
      </c>
      <c r="B140" s="8">
        <f t="shared" si="8"/>
        <v>44048</v>
      </c>
      <c r="C140" s="9">
        <f>Data!I140-Data!I139</f>
        <v>5</v>
      </c>
      <c r="D140" s="9">
        <f>Data!J140-Data!J139</f>
        <v>0</v>
      </c>
      <c r="E140" s="10">
        <f>Data!K140-Data!K139</f>
        <v>0</v>
      </c>
      <c r="F140" s="11">
        <f>Data!L140-Data!L139</f>
        <v>54</v>
      </c>
      <c r="G140" s="11">
        <f>Data!M140-Data!M139</f>
        <v>0</v>
      </c>
      <c r="H140" s="11">
        <f>Data!N140-Data!N139</f>
        <v>0</v>
      </c>
      <c r="I140" s="11">
        <f>Data!O140-Data!O139</f>
        <v>47</v>
      </c>
      <c r="J140" s="11">
        <f>Data!P140-Data!P139</f>
        <v>0</v>
      </c>
      <c r="K140" s="11">
        <f>Data!Q140-Data!Q139</f>
        <v>0</v>
      </c>
      <c r="L140" s="11">
        <f>Data!R140-Data!R139</f>
        <v>8</v>
      </c>
      <c r="M140" s="11">
        <f>Data!S140-Data!S139</f>
        <v>1</v>
      </c>
      <c r="N140" s="11">
        <f>Data!T140-Data!T139</f>
        <v>0</v>
      </c>
      <c r="O140" s="11">
        <f>Data!U140-Data!U139</f>
        <v>3</v>
      </c>
      <c r="P140" s="11">
        <f>Data!V140-Data!V139</f>
        <v>0</v>
      </c>
      <c r="Q140" s="11">
        <f>Data!W140-Data!W139</f>
        <v>0</v>
      </c>
      <c r="R140" s="11">
        <f>Data!X140-Data!X139</f>
        <v>29</v>
      </c>
      <c r="S140" s="11">
        <f>Data!Y140-Data!Y139</f>
        <v>0</v>
      </c>
      <c r="T140" s="11">
        <f>Data!Z140-Data!Z139</f>
        <v>0</v>
      </c>
      <c r="U140" s="11">
        <f>Data!AA140-Data!AA139</f>
        <v>23</v>
      </c>
      <c r="V140" s="11">
        <f>Data!AB140-Data!AB139</f>
        <v>0</v>
      </c>
      <c r="W140" s="11">
        <f>Data!AC140-Data!AC139</f>
        <v>-1</v>
      </c>
      <c r="X140" s="11">
        <f>Data!AD140-Data!AD139</f>
        <v>7</v>
      </c>
      <c r="Y140" s="11">
        <f>Data!AE140-Data!AE139</f>
        <v>1</v>
      </c>
      <c r="Z140" s="11">
        <f>Data!AF140-Data!AF139</f>
        <v>1</v>
      </c>
      <c r="AA140" s="11">
        <f>Data!AG140-Data!AG139</f>
        <v>2</v>
      </c>
      <c r="AB140" s="11">
        <f>Data!AH140-Data!AH139</f>
        <v>0</v>
      </c>
      <c r="AC140" s="11">
        <f>Data!AI140-Data!AI139</f>
        <v>0</v>
      </c>
      <c r="AD140" s="11">
        <f>Data!AJ140-Data!AJ139</f>
        <v>25</v>
      </c>
      <c r="AE140" s="11">
        <f>Data!AK140-Data!AK139</f>
        <v>0</v>
      </c>
      <c r="AF140" s="11">
        <f>Data!AL140-Data!AL139</f>
        <v>0</v>
      </c>
      <c r="AG140" s="11">
        <f>Data!AM140-Data!AM139</f>
        <v>24</v>
      </c>
      <c r="AH140" s="11">
        <f>Data!AN140-Data!AN139</f>
        <v>0</v>
      </c>
      <c r="AI140" s="11">
        <f>Data!AO140-Data!AO139</f>
        <v>1</v>
      </c>
      <c r="AJ140" s="11">
        <f>Data!AP140-Data!AP139</f>
        <v>1</v>
      </c>
      <c r="AK140" s="11">
        <f>Data!AQ140-Data!AQ139</f>
        <v>0</v>
      </c>
      <c r="AL140" s="11">
        <f>Data!AR140-Data!AR139</f>
        <v>-1</v>
      </c>
      <c r="AM140" s="11">
        <f>Data!E140</f>
        <v>1</v>
      </c>
      <c r="AN140" s="11">
        <f>Data!B140</f>
        <v>124</v>
      </c>
      <c r="AO140" s="11">
        <f>Data!AS140-Data!AS139</f>
        <v>8874</v>
      </c>
      <c r="AP140" s="11">
        <f>Data!AT140-Data!AT139</f>
        <v>0</v>
      </c>
      <c r="AQ140" s="11">
        <f>Data!AV140-Data!AV139</f>
        <v>0</v>
      </c>
      <c r="AR140" s="11">
        <f>Data!AW140-Data!AW139</f>
        <v>0</v>
      </c>
      <c r="AT140" s="7" t="str">
        <f t="shared" si="9"/>
        <v>2020-W32</v>
      </c>
      <c r="AU140" s="7">
        <f t="shared" si="10"/>
        <v>3</v>
      </c>
      <c r="AV140" s="12">
        <f>Data!G140</f>
        <v>13</v>
      </c>
      <c r="AW140" s="12">
        <f>Data!AU140+Data!C140</f>
        <v>24</v>
      </c>
    </row>
    <row r="141" spans="1:53" x14ac:dyDescent="0.3">
      <c r="A141" s="20">
        <f>Data!A141</f>
        <v>44049</v>
      </c>
      <c r="B141" s="8">
        <f t="shared" si="8"/>
        <v>44049</v>
      </c>
      <c r="C141" s="9">
        <f>Data!I141-Data!I140</f>
        <v>5</v>
      </c>
      <c r="D141" s="9">
        <f>Data!J141-Data!J140</f>
        <v>0</v>
      </c>
      <c r="E141" s="10">
        <f>Data!K141-Data!K140</f>
        <v>0</v>
      </c>
      <c r="F141" s="11">
        <f>Data!L141-Data!L140</f>
        <v>85</v>
      </c>
      <c r="G141" s="11">
        <f>Data!M141-Data!M140</f>
        <v>0</v>
      </c>
      <c r="H141" s="11">
        <f>Data!N141-Data!N140</f>
        <v>1</v>
      </c>
      <c r="I141" s="11">
        <f>Data!O141-Data!O140</f>
        <v>42</v>
      </c>
      <c r="J141" s="11">
        <f>Data!P141-Data!P140</f>
        <v>0</v>
      </c>
      <c r="K141" s="11">
        <f>Data!Q141-Data!Q140</f>
        <v>0</v>
      </c>
      <c r="L141" s="11">
        <f>Data!R141-Data!R140</f>
        <v>9</v>
      </c>
      <c r="M141" s="11">
        <f>Data!S141-Data!S140</f>
        <v>0</v>
      </c>
      <c r="N141" s="11">
        <f>Data!T141-Data!T140</f>
        <v>0</v>
      </c>
      <c r="O141" s="11">
        <f>Data!U141-Data!U140</f>
        <v>1</v>
      </c>
      <c r="P141" s="11">
        <f>Data!V141-Data!V140</f>
        <v>0</v>
      </c>
      <c r="Q141" s="11">
        <f>Data!W141-Data!W140</f>
        <v>0</v>
      </c>
      <c r="R141" s="11">
        <f>Data!X141-Data!X140</f>
        <v>45</v>
      </c>
      <c r="S141" s="11">
        <f>Data!Y141-Data!Y140</f>
        <v>0</v>
      </c>
      <c r="T141" s="11">
        <f>Data!Z141-Data!Z140</f>
        <v>1</v>
      </c>
      <c r="U141" s="11">
        <f>Data!AA141-Data!AA140</f>
        <v>22</v>
      </c>
      <c r="V141" s="11">
        <f>Data!AB141-Data!AB140</f>
        <v>0</v>
      </c>
      <c r="W141" s="11">
        <f>Data!AC141-Data!AC140</f>
        <v>0</v>
      </c>
      <c r="X141" s="11">
        <f>Data!AD141-Data!AD140</f>
        <v>6</v>
      </c>
      <c r="Y141" s="11">
        <f>Data!AE141-Data!AE140</f>
        <v>0</v>
      </c>
      <c r="Z141" s="11">
        <f>Data!AF141-Data!AF140</f>
        <v>0</v>
      </c>
      <c r="AA141" s="11">
        <f>Data!AG141-Data!AG140</f>
        <v>4</v>
      </c>
      <c r="AB141" s="11">
        <f>Data!AH141-Data!AH140</f>
        <v>0</v>
      </c>
      <c r="AC141" s="11">
        <f>Data!AI141-Data!AI140</f>
        <v>0</v>
      </c>
      <c r="AD141" s="11">
        <f>Data!AJ141-Data!AJ140</f>
        <v>40</v>
      </c>
      <c r="AE141" s="11">
        <f>Data!AK141-Data!AK140</f>
        <v>0</v>
      </c>
      <c r="AF141" s="11">
        <f>Data!AL141-Data!AL140</f>
        <v>0</v>
      </c>
      <c r="AG141" s="11">
        <f>Data!AM141-Data!AM140</f>
        <v>21</v>
      </c>
      <c r="AH141" s="11">
        <f>Data!AN141-Data!AN140</f>
        <v>0</v>
      </c>
      <c r="AI141" s="11">
        <f>Data!AO141-Data!AO140</f>
        <v>0</v>
      </c>
      <c r="AJ141" s="11">
        <f>Data!AP141-Data!AP140</f>
        <v>3</v>
      </c>
      <c r="AK141" s="11">
        <f>Data!AQ141-Data!AQ140</f>
        <v>0</v>
      </c>
      <c r="AL141" s="11">
        <f>Data!AR141-Data!AR140</f>
        <v>0</v>
      </c>
      <c r="AM141" s="11">
        <f>Data!E141</f>
        <v>0</v>
      </c>
      <c r="AN141" s="11">
        <f>Data!B141</f>
        <v>153</v>
      </c>
      <c r="AO141" s="11">
        <f>Data!AS141-Data!AS140</f>
        <v>10810</v>
      </c>
      <c r="AP141" s="11">
        <f>Data!AT141-Data!AT140</f>
        <v>0</v>
      </c>
      <c r="AQ141" s="11">
        <f>Data!AV141-Data!AV140</f>
        <v>0</v>
      </c>
      <c r="AR141" s="11">
        <f>Data!AW141-Data!AW140</f>
        <v>0</v>
      </c>
      <c r="AT141" s="7" t="str">
        <f t="shared" si="9"/>
        <v>2020-W32</v>
      </c>
      <c r="AU141" s="7">
        <f t="shared" si="10"/>
        <v>4</v>
      </c>
      <c r="AV141" s="12">
        <f>Data!G141</f>
        <v>14</v>
      </c>
      <c r="AW141" s="12">
        <f>Data!AU141+Data!C141</f>
        <v>18</v>
      </c>
    </row>
    <row r="142" spans="1:53" x14ac:dyDescent="0.3">
      <c r="A142" s="20">
        <f>Data!A142</f>
        <v>44050</v>
      </c>
      <c r="B142" s="8">
        <f t="shared" si="8"/>
        <v>44050</v>
      </c>
      <c r="C142" s="9">
        <f>Data!I142-Data!I141</f>
        <v>7</v>
      </c>
      <c r="D142" s="9">
        <f>Data!J142-Data!J141</f>
        <v>0</v>
      </c>
      <c r="E142" s="10">
        <f>Data!K142-Data!K141</f>
        <v>0</v>
      </c>
      <c r="F142" s="11">
        <f>Data!L142-Data!L141</f>
        <v>77</v>
      </c>
      <c r="G142" s="11">
        <f>Data!M142-Data!M141</f>
        <v>0</v>
      </c>
      <c r="H142" s="11">
        <f>Data!N142-Data!N141</f>
        <v>0</v>
      </c>
      <c r="I142" s="11">
        <f>Data!O142-Data!O141</f>
        <v>24</v>
      </c>
      <c r="J142" s="11">
        <f>Data!P142-Data!P141</f>
        <v>0</v>
      </c>
      <c r="K142" s="11">
        <f>Data!Q142-Data!Q141</f>
        <v>0</v>
      </c>
      <c r="L142" s="11">
        <f>Data!R142-Data!R141</f>
        <v>11</v>
      </c>
      <c r="M142" s="11">
        <f>Data!S142-Data!S141</f>
        <v>0</v>
      </c>
      <c r="N142" s="11">
        <f>Data!T142-Data!T141</f>
        <v>0</v>
      </c>
      <c r="O142" s="11">
        <f>Data!U142-Data!U141</f>
        <v>5</v>
      </c>
      <c r="P142" s="11">
        <f>Data!V142-Data!V141</f>
        <v>0</v>
      </c>
      <c r="Q142" s="11">
        <f>Data!W142-Data!W141</f>
        <v>0</v>
      </c>
      <c r="R142" s="11">
        <f>Data!X142-Data!X141</f>
        <v>44</v>
      </c>
      <c r="S142" s="11">
        <f>Data!Y142-Data!Y141</f>
        <v>0</v>
      </c>
      <c r="T142" s="11">
        <f>Data!Z142-Data!Z141</f>
        <v>0</v>
      </c>
      <c r="U142" s="11">
        <f>Data!AA142-Data!AA141</f>
        <v>15</v>
      </c>
      <c r="V142" s="11">
        <f>Data!AB142-Data!AB141</f>
        <v>0</v>
      </c>
      <c r="W142" s="11">
        <f>Data!AC142-Data!AC141</f>
        <v>0</v>
      </c>
      <c r="X142" s="11">
        <f>Data!AD142-Data!AD141</f>
        <v>3</v>
      </c>
      <c r="Y142" s="11">
        <f>Data!AE142-Data!AE141</f>
        <v>0</v>
      </c>
      <c r="Z142" s="11">
        <f>Data!AF142-Data!AF141</f>
        <v>0</v>
      </c>
      <c r="AA142" s="11">
        <f>Data!AG142-Data!AG141</f>
        <v>2</v>
      </c>
      <c r="AB142" s="11">
        <f>Data!AH142-Data!AH141</f>
        <v>0</v>
      </c>
      <c r="AC142" s="11">
        <f>Data!AI142-Data!AI141</f>
        <v>0</v>
      </c>
      <c r="AD142" s="11">
        <f>Data!AJ142-Data!AJ141</f>
        <v>33</v>
      </c>
      <c r="AE142" s="11">
        <f>Data!AK142-Data!AK141</f>
        <v>0</v>
      </c>
      <c r="AF142" s="11">
        <f>Data!AL142-Data!AL141</f>
        <v>0</v>
      </c>
      <c r="AG142" s="11">
        <f>Data!AM142-Data!AM141</f>
        <v>9</v>
      </c>
      <c r="AH142" s="11">
        <f>Data!AN142-Data!AN141</f>
        <v>0</v>
      </c>
      <c r="AI142" s="11">
        <f>Data!AO142-Data!AO141</f>
        <v>0</v>
      </c>
      <c r="AJ142" s="11">
        <f>Data!AP142-Data!AP141</f>
        <v>8</v>
      </c>
      <c r="AK142" s="11">
        <f>Data!AQ142-Data!AQ141</f>
        <v>0</v>
      </c>
      <c r="AL142" s="11">
        <f>Data!AR142-Data!AR141</f>
        <v>0</v>
      </c>
      <c r="AM142" s="11">
        <f>Data!E142</f>
        <v>0</v>
      </c>
      <c r="AN142" s="11">
        <f>Data!B142</f>
        <v>151</v>
      </c>
      <c r="AO142" s="11">
        <f>Data!AS142-Data!AS141</f>
        <v>11590</v>
      </c>
      <c r="AP142" s="11">
        <f>Data!AT142-Data!AT141</f>
        <v>0</v>
      </c>
      <c r="AQ142" s="11">
        <f>Data!AV142-Data!AV141</f>
        <v>0</v>
      </c>
      <c r="AR142" s="11">
        <f>Data!AW142-Data!AW141</f>
        <v>0</v>
      </c>
      <c r="AT142" s="7" t="str">
        <f t="shared" si="9"/>
        <v>2020-W32</v>
      </c>
      <c r="AU142" s="7">
        <f t="shared" si="10"/>
        <v>5</v>
      </c>
      <c r="AV142" s="12">
        <f>Data!G142</f>
        <v>14</v>
      </c>
      <c r="AW142" s="12">
        <f>Data!AU142+Data!C142</f>
        <v>12</v>
      </c>
    </row>
    <row r="143" spans="1:53" x14ac:dyDescent="0.3">
      <c r="A143" s="20">
        <f>Data!A143</f>
        <v>44051</v>
      </c>
      <c r="B143" s="8">
        <f t="shared" si="8"/>
        <v>44051</v>
      </c>
      <c r="C143" s="9">
        <f>Data!I143-Data!I142</f>
        <v>8</v>
      </c>
      <c r="D143" s="9">
        <f>Data!J143-Data!J142</f>
        <v>0</v>
      </c>
      <c r="E143" s="10">
        <f>Data!K143-Data!K142</f>
        <v>0</v>
      </c>
      <c r="F143" s="11">
        <f>Data!L143-Data!L142</f>
        <v>94</v>
      </c>
      <c r="G143" s="11">
        <f>Data!M143-Data!M142</f>
        <v>0</v>
      </c>
      <c r="H143" s="11">
        <f>Data!N143-Data!N142</f>
        <v>0</v>
      </c>
      <c r="I143" s="11">
        <f>Data!O143-Data!O142</f>
        <v>36</v>
      </c>
      <c r="J143" s="11">
        <f>Data!P143-Data!P142</f>
        <v>0</v>
      </c>
      <c r="K143" s="11">
        <f>Data!Q143-Data!Q142</f>
        <v>3</v>
      </c>
      <c r="L143" s="11">
        <f>Data!R143-Data!R142</f>
        <v>17</v>
      </c>
      <c r="M143" s="11">
        <f>Data!S143-Data!S142</f>
        <v>1</v>
      </c>
      <c r="N143" s="11">
        <f>Data!T143-Data!T142</f>
        <v>0</v>
      </c>
      <c r="O143" s="11">
        <f>Data!U143-Data!U142</f>
        <v>4</v>
      </c>
      <c r="P143" s="11">
        <f>Data!V143-Data!V142</f>
        <v>0</v>
      </c>
      <c r="Q143" s="11">
        <f>Data!W143-Data!W142</f>
        <v>0</v>
      </c>
      <c r="R143" s="11">
        <f>Data!X143-Data!X142</f>
        <v>50</v>
      </c>
      <c r="S143" s="11">
        <f>Data!Y143-Data!Y142</f>
        <v>0</v>
      </c>
      <c r="T143" s="11">
        <f>Data!Z143-Data!Z142</f>
        <v>0</v>
      </c>
      <c r="U143" s="11">
        <f>Data!AA143-Data!AA142</f>
        <v>22</v>
      </c>
      <c r="V143" s="11">
        <f>Data!AB143-Data!AB142</f>
        <v>0</v>
      </c>
      <c r="W143" s="11">
        <f>Data!AC143-Data!AC142</f>
        <v>2</v>
      </c>
      <c r="X143" s="11">
        <f>Data!AD143-Data!AD142</f>
        <v>12</v>
      </c>
      <c r="Y143" s="11">
        <f>Data!AE143-Data!AE142</f>
        <v>0</v>
      </c>
      <c r="Z143" s="11">
        <f>Data!AF143-Data!AF142</f>
        <v>0</v>
      </c>
      <c r="AA143" s="11">
        <f>Data!AG143-Data!AG142</f>
        <v>4</v>
      </c>
      <c r="AB143" s="11">
        <f>Data!AH143-Data!AH142</f>
        <v>0</v>
      </c>
      <c r="AC143" s="11">
        <f>Data!AI143-Data!AI142</f>
        <v>0</v>
      </c>
      <c r="AD143" s="11">
        <f>Data!AJ143-Data!AJ142</f>
        <v>44</v>
      </c>
      <c r="AE143" s="11">
        <f>Data!AK143-Data!AK142</f>
        <v>0</v>
      </c>
      <c r="AF143" s="11">
        <f>Data!AL143-Data!AL142</f>
        <v>0</v>
      </c>
      <c r="AG143" s="11">
        <f>Data!AM143-Data!AM142</f>
        <v>14</v>
      </c>
      <c r="AH143" s="11">
        <f>Data!AN143-Data!AN142</f>
        <v>0</v>
      </c>
      <c r="AI143" s="11">
        <f>Data!AO143-Data!AO142</f>
        <v>1</v>
      </c>
      <c r="AJ143" s="11">
        <f>Data!AP143-Data!AP142</f>
        <v>5</v>
      </c>
      <c r="AK143" s="11">
        <f>Data!AQ143-Data!AQ142</f>
        <v>1</v>
      </c>
      <c r="AL143" s="11">
        <f>Data!AR143-Data!AR142</f>
        <v>0</v>
      </c>
      <c r="AM143" s="11">
        <f>Data!E143</f>
        <v>1</v>
      </c>
      <c r="AN143" s="11">
        <f>Data!B143</f>
        <v>152</v>
      </c>
      <c r="AO143" s="11">
        <f>Data!AS143-Data!AS142</f>
        <v>9314</v>
      </c>
      <c r="AP143" s="11">
        <f>Data!AT143-Data!AT142</f>
        <v>0</v>
      </c>
      <c r="AQ143" s="11">
        <f>Data!AV143-Data!AV142</f>
        <v>0</v>
      </c>
      <c r="AR143" s="11">
        <f>Data!AW143-Data!AW142</f>
        <v>0</v>
      </c>
      <c r="AT143" s="7" t="str">
        <f t="shared" si="9"/>
        <v>2020-W32</v>
      </c>
      <c r="AU143" s="7">
        <f t="shared" si="10"/>
        <v>6</v>
      </c>
      <c r="AV143" s="12">
        <f>Data!G143</f>
        <v>17</v>
      </c>
      <c r="AW143" s="12">
        <f>Data!AU143+Data!C143</f>
        <v>25</v>
      </c>
    </row>
    <row r="144" spans="1:53" x14ac:dyDescent="0.3">
      <c r="A144" s="20">
        <f>Data!A144</f>
        <v>44052</v>
      </c>
      <c r="B144" s="8">
        <f t="shared" si="8"/>
        <v>44052</v>
      </c>
      <c r="C144" s="9">
        <f>Data!I144-Data!I143</f>
        <v>4</v>
      </c>
      <c r="D144" s="9">
        <f>Data!J144-Data!J143</f>
        <v>0</v>
      </c>
      <c r="E144" s="10">
        <f>Data!K144-Data!K143</f>
        <v>0</v>
      </c>
      <c r="F144" s="11">
        <f>Data!L144-Data!L143</f>
        <v>113</v>
      </c>
      <c r="G144" s="11">
        <f>Data!M144-Data!M143</f>
        <v>0</v>
      </c>
      <c r="H144" s="11">
        <f>Data!N144-Data!N143</f>
        <v>-1</v>
      </c>
      <c r="I144" s="11">
        <f>Data!O144-Data!O143</f>
        <v>72</v>
      </c>
      <c r="J144" s="11">
        <f>Data!P144-Data!P143</f>
        <v>0</v>
      </c>
      <c r="K144" s="11">
        <f>Data!Q144-Data!Q143</f>
        <v>4</v>
      </c>
      <c r="L144" s="11">
        <f>Data!R144-Data!R143</f>
        <v>7</v>
      </c>
      <c r="M144" s="11">
        <f>Data!S144-Data!S143</f>
        <v>1</v>
      </c>
      <c r="N144" s="11">
        <f>Data!T144-Data!T143</f>
        <v>2</v>
      </c>
      <c r="O144" s="11">
        <f>Data!U144-Data!U143</f>
        <v>3</v>
      </c>
      <c r="P144" s="11">
        <f>Data!V144-Data!V143</f>
        <v>0</v>
      </c>
      <c r="Q144" s="11">
        <f>Data!W144-Data!W143</f>
        <v>0</v>
      </c>
      <c r="R144" s="11">
        <f>Data!X144-Data!X143</f>
        <v>79</v>
      </c>
      <c r="S144" s="11">
        <f>Data!Y144-Data!Y143</f>
        <v>0</v>
      </c>
      <c r="T144" s="11">
        <f>Data!Z144-Data!Z143</f>
        <v>-1</v>
      </c>
      <c r="U144" s="11">
        <f>Data!AA144-Data!AA143</f>
        <v>37</v>
      </c>
      <c r="V144" s="11">
        <f>Data!AB144-Data!AB143</f>
        <v>0</v>
      </c>
      <c r="W144" s="11">
        <f>Data!AC144-Data!AC143</f>
        <v>3</v>
      </c>
      <c r="X144" s="11">
        <f>Data!AD144-Data!AD143</f>
        <v>1</v>
      </c>
      <c r="Y144" s="11">
        <f>Data!AE144-Data!AE143</f>
        <v>0</v>
      </c>
      <c r="Z144" s="11">
        <f>Data!AF144-Data!AF143</f>
        <v>2</v>
      </c>
      <c r="AA144" s="11">
        <f>Data!AG144-Data!AG143</f>
        <v>1</v>
      </c>
      <c r="AB144" s="11">
        <f>Data!AH144-Data!AH143</f>
        <v>0</v>
      </c>
      <c r="AC144" s="11">
        <f>Data!AI144-Data!AI143</f>
        <v>0</v>
      </c>
      <c r="AD144" s="11">
        <f>Data!AJ144-Data!AJ143</f>
        <v>34</v>
      </c>
      <c r="AE144" s="11">
        <f>Data!AK144-Data!AK143</f>
        <v>0</v>
      </c>
      <c r="AF144" s="11">
        <f>Data!AL144-Data!AL143</f>
        <v>0</v>
      </c>
      <c r="AG144" s="11">
        <f>Data!AM144-Data!AM143</f>
        <v>35</v>
      </c>
      <c r="AH144" s="11">
        <f>Data!AN144-Data!AN143</f>
        <v>0</v>
      </c>
      <c r="AI144" s="11">
        <f>Data!AO144-Data!AO143</f>
        <v>1</v>
      </c>
      <c r="AJ144" s="11">
        <f>Data!AP144-Data!AP143</f>
        <v>6</v>
      </c>
      <c r="AK144" s="11">
        <f>Data!AQ144-Data!AQ143</f>
        <v>1</v>
      </c>
      <c r="AL144" s="11">
        <f>Data!AR144-Data!AR143</f>
        <v>0</v>
      </c>
      <c r="AM144" s="11">
        <f>Data!E144</f>
        <v>1</v>
      </c>
      <c r="AN144" s="11">
        <f>Data!B144</f>
        <v>203</v>
      </c>
      <c r="AO144" s="11">
        <f>Data!AS144-Data!AS143</f>
        <v>10701</v>
      </c>
      <c r="AP144" s="11">
        <f>Data!AT144-Data!AT143</f>
        <v>0</v>
      </c>
      <c r="AQ144" s="11">
        <f>Data!AV144-Data!AV143</f>
        <v>0</v>
      </c>
      <c r="AR144" s="11">
        <f>Data!AW144-Data!AW143</f>
        <v>0</v>
      </c>
      <c r="AS144" s="7">
        <v>16</v>
      </c>
      <c r="AT144" s="7" t="str">
        <f t="shared" si="9"/>
        <v>2020-W32</v>
      </c>
      <c r="AU144" s="7">
        <f t="shared" si="10"/>
        <v>7</v>
      </c>
      <c r="AV144" s="12">
        <f>Data!G144</f>
        <v>22</v>
      </c>
      <c r="AW144" s="12">
        <f>Data!AU144+Data!C144</f>
        <v>33</v>
      </c>
      <c r="AX144" s="7">
        <f>Data!BA144-Data!BA137</f>
        <v>1</v>
      </c>
      <c r="AY144" s="12">
        <f>AV137+AS144-AV144-AX144</f>
        <v>5</v>
      </c>
      <c r="AZ144" s="11">
        <v>106.00000000000001</v>
      </c>
      <c r="BA144" s="112">
        <f>AS144/AZ144</f>
        <v>0.15094339622641506</v>
      </c>
    </row>
    <row r="145" spans="1:53" x14ac:dyDescent="0.3">
      <c r="A145" s="21">
        <f>Data!A145</f>
        <v>44053</v>
      </c>
      <c r="B145" s="13">
        <f t="shared" si="8"/>
        <v>44053</v>
      </c>
      <c r="C145" s="14">
        <f>Data!I145-Data!I144</f>
        <v>17</v>
      </c>
      <c r="D145" s="14">
        <f>Data!J145-Data!J144</f>
        <v>0</v>
      </c>
      <c r="E145" s="15">
        <f>Data!K145-Data!K144</f>
        <v>0</v>
      </c>
      <c r="F145" s="16">
        <f>Data!L145-Data!L144</f>
        <v>83</v>
      </c>
      <c r="G145" s="16">
        <f>Data!M145-Data!M144</f>
        <v>0</v>
      </c>
      <c r="H145" s="16">
        <f>Data!N145-Data!N144</f>
        <v>1</v>
      </c>
      <c r="I145" s="16">
        <f>Data!O145-Data!O144</f>
        <v>21</v>
      </c>
      <c r="J145" s="16">
        <f>Data!P145-Data!P144</f>
        <v>0</v>
      </c>
      <c r="K145" s="16">
        <f>Data!Q145-Data!Q144</f>
        <v>0</v>
      </c>
      <c r="L145" s="16">
        <f>Data!R145-Data!R144</f>
        <v>7</v>
      </c>
      <c r="M145" s="16">
        <f>Data!S145-Data!S144</f>
        <v>1</v>
      </c>
      <c r="N145" s="16">
        <f>Data!T145-Data!T144</f>
        <v>1</v>
      </c>
      <c r="O145" s="16">
        <f>Data!U145-Data!U144</f>
        <v>15</v>
      </c>
      <c r="P145" s="16">
        <f>Data!V145-Data!V144</f>
        <v>0</v>
      </c>
      <c r="Q145" s="16">
        <f>Data!W145-Data!W144</f>
        <v>0</v>
      </c>
      <c r="R145" s="16">
        <f>Data!X145-Data!X144</f>
        <v>53</v>
      </c>
      <c r="S145" s="16">
        <f>Data!Y145-Data!Y144</f>
        <v>0</v>
      </c>
      <c r="T145" s="16">
        <f>Data!Z145-Data!Z144</f>
        <v>1</v>
      </c>
      <c r="U145" s="16">
        <f>Data!AA145-Data!AA144</f>
        <v>8</v>
      </c>
      <c r="V145" s="16">
        <f>Data!AB145-Data!AB144</f>
        <v>0</v>
      </c>
      <c r="W145" s="16">
        <f>Data!AC145-Data!AC144</f>
        <v>0</v>
      </c>
      <c r="X145" s="16">
        <f>Data!AD145-Data!AD144</f>
        <v>1</v>
      </c>
      <c r="Y145" s="16">
        <f>Data!AE145-Data!AE144</f>
        <v>0</v>
      </c>
      <c r="Z145" s="16">
        <f>Data!AF145-Data!AF144</f>
        <v>0</v>
      </c>
      <c r="AA145" s="16">
        <f>Data!AG145-Data!AG144</f>
        <v>2</v>
      </c>
      <c r="AB145" s="16">
        <f>Data!AH145-Data!AH144</f>
        <v>0</v>
      </c>
      <c r="AC145" s="16">
        <f>Data!AI145-Data!AI144</f>
        <v>0</v>
      </c>
      <c r="AD145" s="16">
        <f>Data!AJ145-Data!AJ144</f>
        <v>30</v>
      </c>
      <c r="AE145" s="16">
        <f>Data!AK145-Data!AK144</f>
        <v>0</v>
      </c>
      <c r="AF145" s="16">
        <f>Data!AL145-Data!AL144</f>
        <v>0</v>
      </c>
      <c r="AG145" s="16">
        <f>Data!AM145-Data!AM144</f>
        <v>13</v>
      </c>
      <c r="AH145" s="16">
        <f>Data!AN145-Data!AN144</f>
        <v>0</v>
      </c>
      <c r="AI145" s="16">
        <f>Data!AO145-Data!AO144</f>
        <v>0</v>
      </c>
      <c r="AJ145" s="16">
        <f>Data!AP145-Data!AP144</f>
        <v>6</v>
      </c>
      <c r="AK145" s="16">
        <f>Data!AQ145-Data!AQ144</f>
        <v>1</v>
      </c>
      <c r="AL145" s="16">
        <f>Data!AR145-Data!AR144</f>
        <v>1</v>
      </c>
      <c r="AM145" s="16">
        <f>Data!E145</f>
        <v>1</v>
      </c>
      <c r="AN145" s="16">
        <f>Data!B145</f>
        <v>126</v>
      </c>
      <c r="AO145" s="16">
        <f>Data!AS145-Data!AS144</f>
        <v>7180</v>
      </c>
      <c r="AP145" s="16">
        <f>Data!AT145-Data!AT144</f>
        <v>0</v>
      </c>
      <c r="AQ145" s="16">
        <f>Data!AV145-Data!AV144</f>
        <v>0</v>
      </c>
      <c r="AR145" s="16">
        <f>Data!AW145-Data!AW144</f>
        <v>0</v>
      </c>
      <c r="AS145" s="17"/>
      <c r="AT145" s="17" t="str">
        <f t="shared" si="9"/>
        <v>2020-W33</v>
      </c>
      <c r="AU145" s="17">
        <f t="shared" si="10"/>
        <v>1</v>
      </c>
      <c r="AV145" s="18">
        <f>Data!G145</f>
        <v>24</v>
      </c>
      <c r="AW145" s="18">
        <f>Data!AU145+Data!C145</f>
        <v>36</v>
      </c>
      <c r="AX145" s="17"/>
      <c r="AY145" s="18"/>
      <c r="AZ145" s="16"/>
    </row>
    <row r="146" spans="1:53" x14ac:dyDescent="0.3">
      <c r="A146" s="20">
        <f>Data!A146</f>
        <v>44054</v>
      </c>
      <c r="B146" s="8">
        <f t="shared" si="8"/>
        <v>44054</v>
      </c>
      <c r="C146" s="9">
        <f>Data!I146-Data!I145</f>
        <v>6</v>
      </c>
      <c r="D146" s="9">
        <f>Data!J146-Data!J145</f>
        <v>0</v>
      </c>
      <c r="E146" s="10">
        <f>Data!K146-Data!K145</f>
        <v>0</v>
      </c>
      <c r="F146" s="11">
        <f>Data!L146-Data!L145</f>
        <v>123</v>
      </c>
      <c r="G146" s="11">
        <f>Data!M146-Data!M145</f>
        <v>0</v>
      </c>
      <c r="H146" s="11">
        <f>Data!N146-Data!N145</f>
        <v>0</v>
      </c>
      <c r="I146" s="11">
        <f>Data!O146-Data!O145</f>
        <v>40</v>
      </c>
      <c r="J146" s="11">
        <f>Data!P146-Data!P145</f>
        <v>0</v>
      </c>
      <c r="K146" s="11">
        <f>Data!Q146-Data!Q145</f>
        <v>0</v>
      </c>
      <c r="L146" s="11">
        <f>Data!R146-Data!R145</f>
        <v>15</v>
      </c>
      <c r="M146" s="11">
        <f>Data!S146-Data!S145</f>
        <v>1</v>
      </c>
      <c r="N146" s="11">
        <f>Data!T146-Data!T145</f>
        <v>2</v>
      </c>
      <c r="O146" s="11">
        <f>Data!U146-Data!U145</f>
        <v>4</v>
      </c>
      <c r="P146" s="11">
        <f>Data!V146-Data!V145</f>
        <v>0</v>
      </c>
      <c r="Q146" s="11">
        <f>Data!W146-Data!W145</f>
        <v>0</v>
      </c>
      <c r="R146" s="11">
        <f>Data!X146-Data!X145</f>
        <v>65</v>
      </c>
      <c r="S146" s="11">
        <f>Data!Y146-Data!Y145</f>
        <v>0</v>
      </c>
      <c r="T146" s="11">
        <f>Data!Z146-Data!Z145</f>
        <v>0</v>
      </c>
      <c r="U146" s="11">
        <f>Data!AA146-Data!AA145</f>
        <v>20</v>
      </c>
      <c r="V146" s="11">
        <f>Data!AB146-Data!AB145</f>
        <v>0</v>
      </c>
      <c r="W146" s="11">
        <f>Data!AC146-Data!AC145</f>
        <v>0</v>
      </c>
      <c r="X146" s="11">
        <f>Data!AD146-Data!AD145</f>
        <v>6</v>
      </c>
      <c r="Y146" s="11">
        <f>Data!AE146-Data!AE145</f>
        <v>0</v>
      </c>
      <c r="Z146" s="11">
        <f>Data!AF146-Data!AF145</f>
        <v>0</v>
      </c>
      <c r="AA146" s="11">
        <f>Data!AG146-Data!AG145</f>
        <v>2</v>
      </c>
      <c r="AB146" s="11">
        <f>Data!AH146-Data!AH145</f>
        <v>0</v>
      </c>
      <c r="AC146" s="11">
        <f>Data!AI146-Data!AI145</f>
        <v>0</v>
      </c>
      <c r="AD146" s="11">
        <f>Data!AJ146-Data!AJ145</f>
        <v>57</v>
      </c>
      <c r="AE146" s="11">
        <f>Data!AK146-Data!AK145</f>
        <v>0</v>
      </c>
      <c r="AF146" s="11">
        <f>Data!AL146-Data!AL145</f>
        <v>0</v>
      </c>
      <c r="AG146" s="11">
        <f>Data!AM146-Data!AM145</f>
        <v>20</v>
      </c>
      <c r="AH146" s="11">
        <f>Data!AN146-Data!AN145</f>
        <v>0</v>
      </c>
      <c r="AI146" s="11">
        <f>Data!AO146-Data!AO145</f>
        <v>0</v>
      </c>
      <c r="AJ146" s="11">
        <f>Data!AP146-Data!AP145</f>
        <v>9</v>
      </c>
      <c r="AK146" s="11">
        <f>Data!AQ146-Data!AQ145</f>
        <v>1</v>
      </c>
      <c r="AL146" s="11">
        <f>Data!AR146-Data!AR145</f>
        <v>2</v>
      </c>
      <c r="AM146" s="11">
        <f>Data!E146</f>
        <v>1</v>
      </c>
      <c r="AN146" s="11">
        <f>Data!B146</f>
        <v>196</v>
      </c>
      <c r="AO146" s="11">
        <f>Data!AS146-Data!AS145</f>
        <v>10561</v>
      </c>
      <c r="AP146" s="11">
        <f>Data!AT146-Data!AT145</f>
        <v>0</v>
      </c>
      <c r="AQ146" s="11">
        <f>Data!AV146-Data!AV145</f>
        <v>0</v>
      </c>
      <c r="AR146" s="11">
        <f>Data!AW146-Data!AW145</f>
        <v>0</v>
      </c>
      <c r="AT146" s="7" t="str">
        <f t="shared" si="9"/>
        <v>2020-W33</v>
      </c>
      <c r="AU146" s="7">
        <f t="shared" si="10"/>
        <v>2</v>
      </c>
      <c r="AV146" s="12">
        <f>Data!G146</f>
        <v>26</v>
      </c>
      <c r="AW146" s="12">
        <f>Data!AU146+Data!C146</f>
        <v>26</v>
      </c>
    </row>
    <row r="147" spans="1:53" x14ac:dyDescent="0.3">
      <c r="A147" s="20">
        <f>Data!A147</f>
        <v>44055</v>
      </c>
      <c r="B147" s="8">
        <f t="shared" si="8"/>
        <v>44055</v>
      </c>
      <c r="C147" s="9">
        <f>Data!I147-Data!I146</f>
        <v>19</v>
      </c>
      <c r="D147" s="9">
        <f>Data!J147-Data!J146</f>
        <v>0</v>
      </c>
      <c r="E147" s="10">
        <f>Data!K147-Data!K146</f>
        <v>0</v>
      </c>
      <c r="F147" s="11">
        <f>Data!L147-Data!L146</f>
        <v>114</v>
      </c>
      <c r="G147" s="11">
        <f>Data!M147-Data!M146</f>
        <v>0</v>
      </c>
      <c r="H147" s="11">
        <f>Data!N147-Data!N146</f>
        <v>0</v>
      </c>
      <c r="I147" s="11">
        <f>Data!O147-Data!O146</f>
        <v>58</v>
      </c>
      <c r="J147" s="11">
        <f>Data!P147-Data!P146</f>
        <v>0</v>
      </c>
      <c r="K147" s="11">
        <f>Data!Q147-Data!Q146</f>
        <v>0</v>
      </c>
      <c r="L147" s="11">
        <f>Data!R147-Data!R146</f>
        <v>47</v>
      </c>
      <c r="M147" s="11">
        <f>Data!S147-Data!S146</f>
        <v>2</v>
      </c>
      <c r="N147" s="11">
        <f>Data!T147-Data!T146</f>
        <v>-2</v>
      </c>
      <c r="O147" s="11">
        <f>Data!U147-Data!U146</f>
        <v>12</v>
      </c>
      <c r="P147" s="11">
        <f>Data!V147-Data!V146</f>
        <v>0</v>
      </c>
      <c r="Q147" s="11">
        <f>Data!W147-Data!W146</f>
        <v>0</v>
      </c>
      <c r="R147" s="11">
        <f>Data!X147-Data!X146</f>
        <v>60</v>
      </c>
      <c r="S147" s="11">
        <f>Data!Y147-Data!Y146</f>
        <v>0</v>
      </c>
      <c r="T147" s="11">
        <f>Data!Z147-Data!Z146</f>
        <v>-1</v>
      </c>
      <c r="U147" s="11">
        <f>Data!AA147-Data!AA146</f>
        <v>39</v>
      </c>
      <c r="V147" s="11">
        <f>Data!AB147-Data!AB146</f>
        <v>0</v>
      </c>
      <c r="W147" s="11">
        <f>Data!AC147-Data!AC146</f>
        <v>0</v>
      </c>
      <c r="X147" s="11">
        <f>Data!AD147-Data!AD146</f>
        <v>12</v>
      </c>
      <c r="Y147" s="11">
        <f>Data!AE147-Data!AE146</f>
        <v>0</v>
      </c>
      <c r="Z147" s="11">
        <f>Data!AF147-Data!AF146</f>
        <v>-1</v>
      </c>
      <c r="AA147" s="11">
        <f>Data!AG147-Data!AG146</f>
        <v>7</v>
      </c>
      <c r="AB147" s="11">
        <f>Data!AH147-Data!AH146</f>
        <v>0</v>
      </c>
      <c r="AC147" s="11">
        <f>Data!AI147-Data!AI146</f>
        <v>0</v>
      </c>
      <c r="AD147" s="11">
        <f>Data!AJ147-Data!AJ146</f>
        <v>53</v>
      </c>
      <c r="AE147" s="11">
        <f>Data!AK147-Data!AK146</f>
        <v>0</v>
      </c>
      <c r="AF147" s="11">
        <f>Data!AL147-Data!AL146</f>
        <v>1</v>
      </c>
      <c r="AG147" s="11">
        <f>Data!AM147-Data!AM146</f>
        <v>19</v>
      </c>
      <c r="AH147" s="11">
        <f>Data!AN147-Data!AN146</f>
        <v>0</v>
      </c>
      <c r="AI147" s="11">
        <f>Data!AO147-Data!AO146</f>
        <v>0</v>
      </c>
      <c r="AJ147" s="11">
        <f>Data!AP147-Data!AP146</f>
        <v>35</v>
      </c>
      <c r="AK147" s="11">
        <f>Data!AQ147-Data!AQ146</f>
        <v>2</v>
      </c>
      <c r="AL147" s="11">
        <f>Data!AR147-Data!AR146</f>
        <v>-1</v>
      </c>
      <c r="AM147" s="11">
        <f>Data!E147</f>
        <v>2</v>
      </c>
      <c r="AN147" s="11">
        <f>Data!B147</f>
        <v>262</v>
      </c>
      <c r="AO147" s="11">
        <f>Data!AS147-Data!AS146</f>
        <v>11046</v>
      </c>
      <c r="AP147" s="11">
        <f>Data!AT147-Data!AT146</f>
        <v>0</v>
      </c>
      <c r="AQ147" s="11">
        <f>Data!AV147-Data!AV146</f>
        <v>0</v>
      </c>
      <c r="AR147" s="11">
        <f>Data!AW147-Data!AW146</f>
        <v>0</v>
      </c>
      <c r="AT147" s="7" t="str">
        <f t="shared" si="9"/>
        <v>2020-W33</v>
      </c>
      <c r="AU147" s="7">
        <f t="shared" si="10"/>
        <v>3</v>
      </c>
      <c r="AV147" s="12">
        <f>Data!G147</f>
        <v>24</v>
      </c>
      <c r="AW147" s="12">
        <f>Data!AU147+Data!C147</f>
        <v>29</v>
      </c>
    </row>
    <row r="148" spans="1:53" x14ac:dyDescent="0.3">
      <c r="A148" s="20">
        <f>Data!A148</f>
        <v>44056</v>
      </c>
      <c r="B148" s="8">
        <f t="shared" si="8"/>
        <v>44056</v>
      </c>
      <c r="C148" s="9">
        <f>Data!I148-Data!I147</f>
        <v>21</v>
      </c>
      <c r="D148" s="9">
        <f>Data!J148-Data!J147</f>
        <v>0</v>
      </c>
      <c r="E148" s="10">
        <f>Data!K148-Data!K147</f>
        <v>0</v>
      </c>
      <c r="F148" s="11">
        <f>Data!L148-Data!L147</f>
        <v>114</v>
      </c>
      <c r="G148" s="11">
        <f>Data!M148-Data!M147</f>
        <v>0</v>
      </c>
      <c r="H148" s="11">
        <f>Data!N148-Data!N147</f>
        <v>-1</v>
      </c>
      <c r="I148" s="11">
        <f>Data!O148-Data!O147</f>
        <v>44</v>
      </c>
      <c r="J148" s="11">
        <f>Data!P148-Data!P147</f>
        <v>0</v>
      </c>
      <c r="K148" s="11">
        <f>Data!Q148-Data!Q147</f>
        <v>-1</v>
      </c>
      <c r="L148" s="11">
        <f>Data!R148-Data!R147</f>
        <v>19</v>
      </c>
      <c r="M148" s="11">
        <f>Data!S148-Data!S147</f>
        <v>5</v>
      </c>
      <c r="N148" s="11">
        <f>Data!T148-Data!T147</f>
        <v>0</v>
      </c>
      <c r="O148" s="11">
        <f>Data!U148-Data!U147</f>
        <v>16</v>
      </c>
      <c r="P148" s="11">
        <f>Data!V148-Data!V147</f>
        <v>0</v>
      </c>
      <c r="Q148" s="11">
        <f>Data!W148-Data!W147</f>
        <v>0</v>
      </c>
      <c r="R148" s="11">
        <f>Data!X148-Data!X147</f>
        <v>69</v>
      </c>
      <c r="S148" s="11">
        <f>Data!Y148-Data!Y147</f>
        <v>0</v>
      </c>
      <c r="T148" s="11">
        <f>Data!Z148-Data!Z147</f>
        <v>0</v>
      </c>
      <c r="U148" s="11">
        <f>Data!AA148-Data!AA147</f>
        <v>25</v>
      </c>
      <c r="V148" s="11">
        <f>Data!AB148-Data!AB147</f>
        <v>0</v>
      </c>
      <c r="W148" s="11">
        <f>Data!AC148-Data!AC147</f>
        <v>-1</v>
      </c>
      <c r="X148" s="11">
        <f>Data!AD148-Data!AD147</f>
        <v>10</v>
      </c>
      <c r="Y148" s="11">
        <f>Data!AE148-Data!AE147</f>
        <v>3</v>
      </c>
      <c r="Z148" s="11">
        <f>Data!AF148-Data!AF147</f>
        <v>0</v>
      </c>
      <c r="AA148" s="11">
        <f>Data!AG148-Data!AG147</f>
        <v>5</v>
      </c>
      <c r="AB148" s="11">
        <f>Data!AH148-Data!AH147</f>
        <v>0</v>
      </c>
      <c r="AC148" s="11">
        <f>Data!AI148-Data!AI147</f>
        <v>0</v>
      </c>
      <c r="AD148" s="11">
        <f>Data!AJ148-Data!AJ147</f>
        <v>45</v>
      </c>
      <c r="AE148" s="11">
        <f>Data!AK148-Data!AK147</f>
        <v>0</v>
      </c>
      <c r="AF148" s="11">
        <f>Data!AL148-Data!AL147</f>
        <v>-1</v>
      </c>
      <c r="AG148" s="11">
        <f>Data!AM148-Data!AM147</f>
        <v>19</v>
      </c>
      <c r="AH148" s="11">
        <f>Data!AN148-Data!AN147</f>
        <v>0</v>
      </c>
      <c r="AI148" s="11">
        <f>Data!AO148-Data!AO147</f>
        <v>0</v>
      </c>
      <c r="AJ148" s="11">
        <f>Data!AP148-Data!AP147</f>
        <v>9</v>
      </c>
      <c r="AK148" s="11">
        <f>Data!AQ148-Data!AQ147</f>
        <v>2</v>
      </c>
      <c r="AL148" s="11">
        <f>Data!AR148-Data!AR147</f>
        <v>0</v>
      </c>
      <c r="AM148" s="11">
        <f>Data!E148</f>
        <v>5</v>
      </c>
      <c r="AN148" s="11">
        <f>Data!B148</f>
        <v>204</v>
      </c>
      <c r="AO148" s="11">
        <f>Data!AS148-Data!AS147</f>
        <v>7553</v>
      </c>
      <c r="AP148" s="11">
        <f>Data!AT148-Data!AT147</f>
        <v>0</v>
      </c>
      <c r="AQ148" s="11">
        <f>Data!AV148-Data!AV147</f>
        <v>0</v>
      </c>
      <c r="AR148" s="11">
        <f>Data!AW148-Data!AW147</f>
        <v>0</v>
      </c>
      <c r="AT148" s="7" t="str">
        <f t="shared" si="9"/>
        <v>2020-W33</v>
      </c>
      <c r="AU148" s="7">
        <f t="shared" si="10"/>
        <v>4</v>
      </c>
      <c r="AV148" s="12">
        <f>Data!G148</f>
        <v>22</v>
      </c>
      <c r="AW148" s="12">
        <f>Data!AU148+Data!C148</f>
        <v>23</v>
      </c>
    </row>
    <row r="149" spans="1:53" x14ac:dyDescent="0.3">
      <c r="A149" s="20">
        <f>Data!A149</f>
        <v>44057</v>
      </c>
      <c r="B149" s="8">
        <f t="shared" si="8"/>
        <v>44057</v>
      </c>
      <c r="C149" s="9">
        <f>Data!I149-Data!I148</f>
        <v>19</v>
      </c>
      <c r="D149" s="9">
        <f>Data!J149-Data!J148</f>
        <v>0</v>
      </c>
      <c r="E149" s="10">
        <f>Data!K149-Data!K148</f>
        <v>0</v>
      </c>
      <c r="F149" s="11">
        <f>Data!L149-Data!L148</f>
        <v>133</v>
      </c>
      <c r="G149" s="11">
        <f>Data!M149-Data!M148</f>
        <v>0</v>
      </c>
      <c r="H149" s="11">
        <f>Data!N149-Data!N148</f>
        <v>0</v>
      </c>
      <c r="I149" s="11">
        <f>Data!O149-Data!O148</f>
        <v>63</v>
      </c>
      <c r="J149" s="11">
        <f>Data!P149-Data!P148</f>
        <v>0</v>
      </c>
      <c r="K149" s="11">
        <f>Data!Q149-Data!Q148</f>
        <v>1</v>
      </c>
      <c r="L149" s="11">
        <f>Data!R149-Data!R148</f>
        <v>19</v>
      </c>
      <c r="M149" s="11">
        <f>Data!S149-Data!S148</f>
        <v>2</v>
      </c>
      <c r="N149" s="11">
        <f>Data!T149-Data!T148</f>
        <v>-1</v>
      </c>
      <c r="O149" s="11">
        <f>Data!U149-Data!U148</f>
        <v>11</v>
      </c>
      <c r="P149" s="11">
        <f>Data!V149-Data!V148</f>
        <v>0</v>
      </c>
      <c r="Q149" s="11">
        <f>Data!W149-Data!W148</f>
        <v>0</v>
      </c>
      <c r="R149" s="11">
        <f>Data!X149-Data!X148</f>
        <v>78</v>
      </c>
      <c r="S149" s="11">
        <f>Data!Y149-Data!Y148</f>
        <v>0</v>
      </c>
      <c r="T149" s="11">
        <f>Data!Z149-Data!Z148</f>
        <v>-1</v>
      </c>
      <c r="U149" s="11">
        <f>Data!AA149-Data!AA148</f>
        <v>32</v>
      </c>
      <c r="V149" s="11">
        <f>Data!AB149-Data!AB148</f>
        <v>0</v>
      </c>
      <c r="W149" s="11">
        <f>Data!AC149-Data!AC148</f>
        <v>1</v>
      </c>
      <c r="X149" s="11">
        <f>Data!AD149-Data!AD148</f>
        <v>9</v>
      </c>
      <c r="Y149" s="11">
        <f>Data!AE149-Data!AE148</f>
        <v>0</v>
      </c>
      <c r="Z149" s="11">
        <f>Data!AF149-Data!AF148</f>
        <v>0</v>
      </c>
      <c r="AA149" s="11">
        <f>Data!AG149-Data!AG148</f>
        <v>8</v>
      </c>
      <c r="AB149" s="11">
        <f>Data!AH149-Data!AH148</f>
        <v>0</v>
      </c>
      <c r="AC149" s="11">
        <f>Data!AI149-Data!AI148</f>
        <v>0</v>
      </c>
      <c r="AD149" s="11">
        <f>Data!AJ149-Data!AJ148</f>
        <v>55</v>
      </c>
      <c r="AE149" s="11">
        <f>Data!AK149-Data!AK148</f>
        <v>0</v>
      </c>
      <c r="AF149" s="11">
        <f>Data!AL149-Data!AL148</f>
        <v>1</v>
      </c>
      <c r="AG149" s="11">
        <f>Data!AM149-Data!AM148</f>
        <v>31</v>
      </c>
      <c r="AH149" s="11">
        <f>Data!AN149-Data!AN148</f>
        <v>0</v>
      </c>
      <c r="AI149" s="11">
        <f>Data!AO149-Data!AO148</f>
        <v>0</v>
      </c>
      <c r="AJ149" s="11">
        <f>Data!AP149-Data!AP148</f>
        <v>10</v>
      </c>
      <c r="AK149" s="11">
        <f>Data!AQ149-Data!AQ148</f>
        <v>2</v>
      </c>
      <c r="AL149" s="11">
        <f>Data!AR149-Data!AR148</f>
        <v>-1</v>
      </c>
      <c r="AM149" s="11">
        <f>Data!E149</f>
        <v>2</v>
      </c>
      <c r="AN149" s="11">
        <f>Data!B149</f>
        <v>254</v>
      </c>
      <c r="AO149" s="11">
        <f>Data!AS149-Data!AS148</f>
        <v>17583</v>
      </c>
      <c r="AP149" s="11">
        <f>Data!AT149-Data!AT148</f>
        <v>0</v>
      </c>
      <c r="AQ149" s="11">
        <f>Data!AV149-Data!AV148</f>
        <v>0</v>
      </c>
      <c r="AR149" s="11">
        <f>Data!AW149-Data!AW148</f>
        <v>0</v>
      </c>
      <c r="AT149" s="7" t="str">
        <f t="shared" si="9"/>
        <v>2020-W33</v>
      </c>
      <c r="AU149" s="7">
        <f t="shared" si="10"/>
        <v>5</v>
      </c>
      <c r="AV149" s="12">
        <f>Data!G149</f>
        <v>22</v>
      </c>
      <c r="AW149" s="12">
        <f>Data!AU149+Data!C149</f>
        <v>22</v>
      </c>
    </row>
    <row r="150" spans="1:53" x14ac:dyDescent="0.3">
      <c r="A150" s="20">
        <f>Data!A150</f>
        <v>44058</v>
      </c>
      <c r="B150" s="8">
        <f t="shared" si="8"/>
        <v>44058</v>
      </c>
      <c r="C150" s="9">
        <f>Data!I150-Data!I149</f>
        <v>11</v>
      </c>
      <c r="D150" s="9">
        <f>Data!J150-Data!J149</f>
        <v>0</v>
      </c>
      <c r="E150" s="10">
        <f>Data!K150-Data!K149</f>
        <v>1</v>
      </c>
      <c r="F150" s="11">
        <f>Data!L150-Data!L149</f>
        <v>149</v>
      </c>
      <c r="G150" s="11">
        <f>Data!M150-Data!M149</f>
        <v>0</v>
      </c>
      <c r="H150" s="11">
        <f>Data!N150-Data!N149</f>
        <v>0</v>
      </c>
      <c r="I150" s="11">
        <f>Data!O150-Data!O149</f>
        <v>49</v>
      </c>
      <c r="J150" s="11">
        <f>Data!P150-Data!P149</f>
        <v>0</v>
      </c>
      <c r="K150" s="11">
        <f>Data!Q150-Data!Q149</f>
        <v>1</v>
      </c>
      <c r="L150" s="11">
        <f>Data!R150-Data!R149</f>
        <v>10</v>
      </c>
      <c r="M150" s="11">
        <f>Data!S150-Data!S149</f>
        <v>3</v>
      </c>
      <c r="N150" s="11">
        <f>Data!T150-Data!T149</f>
        <v>-1</v>
      </c>
      <c r="O150" s="11">
        <f>Data!U150-Data!U149</f>
        <v>7</v>
      </c>
      <c r="P150" s="11">
        <f>Data!V150-Data!V149</f>
        <v>0</v>
      </c>
      <c r="Q150" s="11">
        <f>Data!W150-Data!W149</f>
        <v>0</v>
      </c>
      <c r="R150" s="11">
        <f>Data!X150-Data!X149</f>
        <v>97</v>
      </c>
      <c r="S150" s="11">
        <f>Data!Y150-Data!Y149</f>
        <v>0</v>
      </c>
      <c r="T150" s="11">
        <f>Data!Z150-Data!Z149</f>
        <v>0</v>
      </c>
      <c r="U150" s="11">
        <f>Data!AA150-Data!AA149</f>
        <v>23</v>
      </c>
      <c r="V150" s="11">
        <f>Data!AB150-Data!AB149</f>
        <v>0</v>
      </c>
      <c r="W150" s="11">
        <f>Data!AC150-Data!AC149</f>
        <v>1</v>
      </c>
      <c r="X150" s="11">
        <f>Data!AD150-Data!AD149</f>
        <v>7</v>
      </c>
      <c r="Y150" s="11">
        <f>Data!AE150-Data!AE149</f>
        <v>2</v>
      </c>
      <c r="Z150" s="11">
        <f>Data!AF150-Data!AF149</f>
        <v>-1</v>
      </c>
      <c r="AA150" s="11">
        <f>Data!AG150-Data!AG149</f>
        <v>4</v>
      </c>
      <c r="AB150" s="11">
        <f>Data!AH150-Data!AH149</f>
        <v>0</v>
      </c>
      <c r="AC150" s="11">
        <f>Data!AI150-Data!AI149</f>
        <v>1</v>
      </c>
      <c r="AD150" s="11">
        <f>Data!AJ150-Data!AJ149</f>
        <v>51</v>
      </c>
      <c r="AE150" s="11">
        <f>Data!AK150-Data!AK149</f>
        <v>0</v>
      </c>
      <c r="AF150" s="11">
        <f>Data!AL150-Data!AL149</f>
        <v>0</v>
      </c>
      <c r="AG150" s="11">
        <f>Data!AM150-Data!AM149</f>
        <v>26</v>
      </c>
      <c r="AH150" s="11">
        <f>Data!AN150-Data!AN149</f>
        <v>0</v>
      </c>
      <c r="AI150" s="11">
        <f>Data!AO150-Data!AO149</f>
        <v>0</v>
      </c>
      <c r="AJ150" s="11">
        <f>Data!AP150-Data!AP149</f>
        <v>3</v>
      </c>
      <c r="AK150" s="11">
        <f>Data!AQ150-Data!AQ149</f>
        <v>1</v>
      </c>
      <c r="AL150" s="11">
        <f>Data!AR150-Data!AR149</f>
        <v>0</v>
      </c>
      <c r="AM150" s="11">
        <f>Data!E150</f>
        <v>3</v>
      </c>
      <c r="AN150" s="11">
        <f>Data!B150</f>
        <v>230</v>
      </c>
      <c r="AO150" s="11">
        <f>Data!AS150-Data!AS149</f>
        <v>10582</v>
      </c>
      <c r="AP150" s="11">
        <f>Data!AT150-Data!AT149</f>
        <v>0</v>
      </c>
      <c r="AQ150" s="11">
        <f>Data!AV150-Data!AV149</f>
        <v>0</v>
      </c>
      <c r="AR150" s="11">
        <f>Data!AW150-Data!AW149</f>
        <v>0</v>
      </c>
      <c r="AT150" s="7" t="str">
        <f t="shared" si="9"/>
        <v>2020-W33</v>
      </c>
      <c r="AU150" s="7">
        <f t="shared" si="10"/>
        <v>6</v>
      </c>
      <c r="AV150" s="12">
        <f>Data!G150</f>
        <v>23</v>
      </c>
      <c r="AW150" s="12">
        <f>Data!AU150+Data!C150</f>
        <v>41</v>
      </c>
    </row>
    <row r="151" spans="1:53" x14ac:dyDescent="0.3">
      <c r="A151" s="20">
        <f>Data!A151</f>
        <v>44059</v>
      </c>
      <c r="B151" s="8">
        <f t="shared" si="8"/>
        <v>44059</v>
      </c>
      <c r="C151" s="9">
        <f>Data!I151-Data!I150</f>
        <v>4</v>
      </c>
      <c r="D151" s="9">
        <f>Data!J151-Data!J150</f>
        <v>0</v>
      </c>
      <c r="E151" s="10">
        <f>Data!K151-Data!K150</f>
        <v>0</v>
      </c>
      <c r="F151" s="11">
        <f>Data!L151-Data!L150</f>
        <v>119</v>
      </c>
      <c r="G151" s="11">
        <f>Data!M151-Data!M150</f>
        <v>0</v>
      </c>
      <c r="H151" s="11">
        <f>Data!N151-Data!N150</f>
        <v>0</v>
      </c>
      <c r="I151" s="11">
        <f>Data!O151-Data!O150</f>
        <v>48</v>
      </c>
      <c r="J151" s="11">
        <f>Data!P151-Data!P150</f>
        <v>0</v>
      </c>
      <c r="K151" s="11">
        <f>Data!Q151-Data!Q150</f>
        <v>-1</v>
      </c>
      <c r="L151" s="11">
        <f>Data!R151-Data!R150</f>
        <v>16</v>
      </c>
      <c r="M151" s="11">
        <f>Data!S151-Data!S150</f>
        <v>2</v>
      </c>
      <c r="N151" s="11">
        <f>Data!T151-Data!T150</f>
        <v>2</v>
      </c>
      <c r="O151" s="11">
        <f>Data!U151-Data!U150</f>
        <v>1</v>
      </c>
      <c r="P151" s="11">
        <f>Data!V151-Data!V150</f>
        <v>0</v>
      </c>
      <c r="Q151" s="11">
        <f>Data!W151-Data!W150</f>
        <v>0</v>
      </c>
      <c r="R151" s="11">
        <f>Data!X151-Data!X150</f>
        <v>64</v>
      </c>
      <c r="S151" s="11">
        <f>Data!Y151-Data!Y150</f>
        <v>0</v>
      </c>
      <c r="T151" s="11">
        <f>Data!Z151-Data!Z150</f>
        <v>0</v>
      </c>
      <c r="U151" s="11">
        <f>Data!AA151-Data!AA150</f>
        <v>33</v>
      </c>
      <c r="V151" s="11">
        <f>Data!AB151-Data!AB150</f>
        <v>0</v>
      </c>
      <c r="W151" s="11">
        <f>Data!AC151-Data!AC150</f>
        <v>0</v>
      </c>
      <c r="X151" s="11">
        <f>Data!AD151-Data!AD150</f>
        <v>9</v>
      </c>
      <c r="Y151" s="11">
        <f>Data!AE151-Data!AE150</f>
        <v>1</v>
      </c>
      <c r="Z151" s="11">
        <f>Data!AF151-Data!AF150</f>
        <v>1</v>
      </c>
      <c r="AA151" s="11">
        <f>Data!AG151-Data!AG150</f>
        <v>3</v>
      </c>
      <c r="AB151" s="11">
        <f>Data!AH151-Data!AH150</f>
        <v>0</v>
      </c>
      <c r="AC151" s="11">
        <f>Data!AI151-Data!AI150</f>
        <v>0</v>
      </c>
      <c r="AD151" s="11">
        <f>Data!AJ151-Data!AJ150</f>
        <v>55</v>
      </c>
      <c r="AE151" s="11">
        <f>Data!AK151-Data!AK150</f>
        <v>0</v>
      </c>
      <c r="AF151" s="11">
        <f>Data!AL151-Data!AL150</f>
        <v>0</v>
      </c>
      <c r="AG151" s="11">
        <f>Data!AM151-Data!AM150</f>
        <v>15</v>
      </c>
      <c r="AH151" s="11">
        <f>Data!AN151-Data!AN150</f>
        <v>0</v>
      </c>
      <c r="AI151" s="11">
        <f>Data!AO151-Data!AO150</f>
        <v>-1</v>
      </c>
      <c r="AJ151" s="11">
        <f>Data!AP151-Data!AP150</f>
        <v>7</v>
      </c>
      <c r="AK151" s="11">
        <f>Data!AQ151-Data!AQ150</f>
        <v>1</v>
      </c>
      <c r="AL151" s="11">
        <f>Data!AR151-Data!AR150</f>
        <v>1</v>
      </c>
      <c r="AM151" s="11">
        <f>Data!E151</f>
        <v>2</v>
      </c>
      <c r="AN151" s="11">
        <f>Data!B151</f>
        <v>217</v>
      </c>
      <c r="AO151" s="11">
        <f>Data!AS151-Data!AS150</f>
        <v>3808</v>
      </c>
      <c r="AP151" s="11">
        <f>Data!AT151-Data!AT150</f>
        <v>0</v>
      </c>
      <c r="AQ151" s="11">
        <f>Data!AV151-Data!AV150</f>
        <v>0</v>
      </c>
      <c r="AR151" s="11">
        <f>Data!AW151-Data!AW150</f>
        <v>0</v>
      </c>
      <c r="AS151" s="7">
        <v>12</v>
      </c>
      <c r="AT151" s="7" t="str">
        <f t="shared" si="9"/>
        <v>2020-W33</v>
      </c>
      <c r="AU151" s="7">
        <f t="shared" si="10"/>
        <v>7</v>
      </c>
      <c r="AV151" s="12">
        <f>Data!G151</f>
        <v>24</v>
      </c>
      <c r="AW151" s="12">
        <f>Data!AU151+Data!C151</f>
        <v>18</v>
      </c>
      <c r="AX151" s="7">
        <f>Data!BA151-Data!BA144</f>
        <v>7</v>
      </c>
      <c r="AY151" s="12">
        <f>AV144+AS151-AV151-AX151</f>
        <v>3</v>
      </c>
      <c r="AZ151" s="11">
        <v>228.99999999999974</v>
      </c>
      <c r="BA151" s="112">
        <f>AS151/AZ151</f>
        <v>5.2401746724890889E-2</v>
      </c>
    </row>
    <row r="152" spans="1:53" x14ac:dyDescent="0.3">
      <c r="A152" s="21">
        <f>Data!A152</f>
        <v>44060</v>
      </c>
      <c r="B152" s="13">
        <f t="shared" si="8"/>
        <v>44060</v>
      </c>
      <c r="C152" s="14">
        <f>Data!I152-Data!I151</f>
        <v>14</v>
      </c>
      <c r="D152" s="14">
        <f>Data!J152-Data!J151</f>
        <v>0</v>
      </c>
      <c r="E152" s="15">
        <f>Data!K152-Data!K151</f>
        <v>0</v>
      </c>
      <c r="F152" s="16">
        <f>Data!L152-Data!L151</f>
        <v>68</v>
      </c>
      <c r="G152" s="16">
        <f>Data!M152-Data!M151</f>
        <v>0</v>
      </c>
      <c r="H152" s="16">
        <f>Data!N152-Data!N151</f>
        <v>0</v>
      </c>
      <c r="I152" s="16">
        <f>Data!O152-Data!O151</f>
        <v>51</v>
      </c>
      <c r="J152" s="16">
        <f>Data!P152-Data!P151</f>
        <v>0</v>
      </c>
      <c r="K152" s="16">
        <f>Data!Q152-Data!Q151</f>
        <v>-2</v>
      </c>
      <c r="L152" s="16">
        <f>Data!R152-Data!R151</f>
        <v>13</v>
      </c>
      <c r="M152" s="16">
        <f>Data!S152-Data!S151</f>
        <v>2</v>
      </c>
      <c r="N152" s="16">
        <f>Data!T152-Data!T151</f>
        <v>1</v>
      </c>
      <c r="O152" s="16">
        <f>Data!U152-Data!U151</f>
        <v>6</v>
      </c>
      <c r="P152" s="16">
        <f>Data!V152-Data!V151</f>
        <v>0</v>
      </c>
      <c r="Q152" s="16">
        <f>Data!W152-Data!W151</f>
        <v>0</v>
      </c>
      <c r="R152" s="16">
        <f>Data!X152-Data!X151</f>
        <v>40</v>
      </c>
      <c r="S152" s="16">
        <f>Data!Y152-Data!Y151</f>
        <v>0</v>
      </c>
      <c r="T152" s="16">
        <f>Data!Z152-Data!Z151</f>
        <v>0</v>
      </c>
      <c r="U152" s="16">
        <f>Data!AA152-Data!AA151</f>
        <v>26</v>
      </c>
      <c r="V152" s="16">
        <f>Data!AB152-Data!AB151</f>
        <v>0</v>
      </c>
      <c r="W152" s="16">
        <f>Data!AC152-Data!AC151</f>
        <v>-1</v>
      </c>
      <c r="X152" s="16">
        <f>Data!AD152-Data!AD151</f>
        <v>6</v>
      </c>
      <c r="Y152" s="16">
        <f>Data!AE152-Data!AE151</f>
        <v>0</v>
      </c>
      <c r="Z152" s="16">
        <f>Data!AF152-Data!AF151</f>
        <v>1</v>
      </c>
      <c r="AA152" s="16">
        <f>Data!AG152-Data!AG151</f>
        <v>8</v>
      </c>
      <c r="AB152" s="16">
        <f>Data!AH152-Data!AH151</f>
        <v>0</v>
      </c>
      <c r="AC152" s="16">
        <f>Data!AI152-Data!AI151</f>
        <v>0</v>
      </c>
      <c r="AD152" s="16">
        <f>Data!AJ152-Data!AJ151</f>
        <v>28</v>
      </c>
      <c r="AE152" s="16">
        <f>Data!AK152-Data!AK151</f>
        <v>0</v>
      </c>
      <c r="AF152" s="16">
        <f>Data!AL152-Data!AL151</f>
        <v>0</v>
      </c>
      <c r="AG152" s="16">
        <f>Data!AM152-Data!AM151</f>
        <v>25</v>
      </c>
      <c r="AH152" s="16">
        <f>Data!AN152-Data!AN151</f>
        <v>0</v>
      </c>
      <c r="AI152" s="16">
        <f>Data!AO152-Data!AO151</f>
        <v>-1</v>
      </c>
      <c r="AJ152" s="16">
        <f>Data!AP152-Data!AP151</f>
        <v>7</v>
      </c>
      <c r="AK152" s="16">
        <f>Data!AQ152-Data!AQ151</f>
        <v>2</v>
      </c>
      <c r="AL152" s="16">
        <f>Data!AR152-Data!AR151</f>
        <v>0</v>
      </c>
      <c r="AM152" s="16">
        <f>Data!E152</f>
        <v>2</v>
      </c>
      <c r="AN152" s="16">
        <f>Data!B152</f>
        <v>150</v>
      </c>
      <c r="AO152" s="16">
        <f>Data!AS152-Data!AS151</f>
        <v>7650</v>
      </c>
      <c r="AP152" s="16">
        <f>Data!AT152-Data!AT151</f>
        <v>0</v>
      </c>
      <c r="AQ152" s="16">
        <f>Data!AV152-Data!AV151</f>
        <v>0</v>
      </c>
      <c r="AR152" s="16">
        <f>Data!AW152-Data!AW151</f>
        <v>0</v>
      </c>
      <c r="AS152" s="17"/>
      <c r="AT152" s="17" t="str">
        <f t="shared" si="9"/>
        <v>2020-W34</v>
      </c>
      <c r="AU152" s="17">
        <f t="shared" si="10"/>
        <v>1</v>
      </c>
      <c r="AV152" s="18">
        <f>Data!G152</f>
        <v>23</v>
      </c>
      <c r="AW152" s="18">
        <f>Data!AU152+Data!C152</f>
        <v>23</v>
      </c>
      <c r="AX152" s="17"/>
      <c r="AY152" s="18"/>
      <c r="AZ152" s="16"/>
    </row>
    <row r="153" spans="1:53" x14ac:dyDescent="0.3">
      <c r="A153" s="20">
        <f>Data!A153</f>
        <v>44061</v>
      </c>
      <c r="B153" s="8">
        <f t="shared" si="8"/>
        <v>44061</v>
      </c>
      <c r="C153" s="9">
        <f>Data!I153-Data!I152</f>
        <v>10</v>
      </c>
      <c r="D153" s="9">
        <f>Data!J153-Data!J152</f>
        <v>0</v>
      </c>
      <c r="E153" s="10">
        <f>Data!K153-Data!K152</f>
        <v>0</v>
      </c>
      <c r="F153" s="11">
        <f>Data!L153-Data!L152</f>
        <v>130</v>
      </c>
      <c r="G153" s="11">
        <f>Data!M153-Data!M152</f>
        <v>0</v>
      </c>
      <c r="H153" s="11">
        <f>Data!N153-Data!N152</f>
        <v>-1</v>
      </c>
      <c r="I153" s="11">
        <f>Data!O153-Data!O152</f>
        <v>60</v>
      </c>
      <c r="J153" s="11">
        <f>Data!P153-Data!P152</f>
        <v>1</v>
      </c>
      <c r="K153" s="11">
        <f>Data!Q153-Data!Q152</f>
        <v>0</v>
      </c>
      <c r="L153" s="11">
        <f>Data!R153-Data!R152</f>
        <v>11</v>
      </c>
      <c r="M153" s="11">
        <f>Data!S153-Data!S152</f>
        <v>1</v>
      </c>
      <c r="N153" s="11">
        <f>Data!T153-Data!T152</f>
        <v>3</v>
      </c>
      <c r="O153" s="11">
        <f>Data!U153-Data!U152</f>
        <v>1</v>
      </c>
      <c r="P153" s="11">
        <f>Data!V153-Data!V152</f>
        <v>0</v>
      </c>
      <c r="Q153" s="11">
        <f>Data!W153-Data!W152</f>
        <v>0</v>
      </c>
      <c r="R153" s="11">
        <f>Data!X153-Data!X152</f>
        <v>82</v>
      </c>
      <c r="S153" s="11">
        <f>Data!Y153-Data!Y152</f>
        <v>0</v>
      </c>
      <c r="T153" s="11">
        <f>Data!Z153-Data!Z152</f>
        <v>0</v>
      </c>
      <c r="U153" s="11">
        <f>Data!AA153-Data!AA152</f>
        <v>44</v>
      </c>
      <c r="V153" s="11">
        <f>Data!AB153-Data!AB152</f>
        <v>1</v>
      </c>
      <c r="W153" s="11">
        <f>Data!AC153-Data!AC152</f>
        <v>-1</v>
      </c>
      <c r="X153" s="11">
        <f>Data!AD153-Data!AD152</f>
        <v>4</v>
      </c>
      <c r="Y153" s="11">
        <f>Data!AE153-Data!AE152</f>
        <v>0</v>
      </c>
      <c r="Z153" s="11">
        <f>Data!AF153-Data!AF152</f>
        <v>3</v>
      </c>
      <c r="AA153" s="11">
        <f>Data!AG153-Data!AG152</f>
        <v>9</v>
      </c>
      <c r="AB153" s="11">
        <f>Data!AH153-Data!AH152</f>
        <v>0</v>
      </c>
      <c r="AC153" s="11">
        <f>Data!AI153-Data!AI152</f>
        <v>0</v>
      </c>
      <c r="AD153" s="11">
        <f>Data!AJ153-Data!AJ152</f>
        <v>48</v>
      </c>
      <c r="AE153" s="11">
        <f>Data!AK153-Data!AK152</f>
        <v>0</v>
      </c>
      <c r="AF153" s="11">
        <f>Data!AL153-Data!AL152</f>
        <v>-1</v>
      </c>
      <c r="AG153" s="11">
        <f>Data!AM153-Data!AM152</f>
        <v>16</v>
      </c>
      <c r="AH153" s="11">
        <f>Data!AN153-Data!AN152</f>
        <v>0</v>
      </c>
      <c r="AI153" s="11">
        <f>Data!AO153-Data!AO152</f>
        <v>1</v>
      </c>
      <c r="AJ153" s="11">
        <f>Data!AP153-Data!AP152</f>
        <v>7</v>
      </c>
      <c r="AK153" s="11">
        <f>Data!AQ153-Data!AQ152</f>
        <v>1</v>
      </c>
      <c r="AL153" s="11">
        <f>Data!AR153-Data!AR152</f>
        <v>0</v>
      </c>
      <c r="AM153" s="11">
        <f>Data!E153</f>
        <v>2</v>
      </c>
      <c r="AN153" s="11">
        <f>Data!B153</f>
        <v>269</v>
      </c>
      <c r="AO153" s="11">
        <f>Data!AS153-Data!AS152</f>
        <v>13910</v>
      </c>
      <c r="AP153" s="11">
        <f>Data!AT153-Data!AT152</f>
        <v>0</v>
      </c>
      <c r="AQ153" s="11">
        <f>Data!AV153-Data!AV152</f>
        <v>0</v>
      </c>
      <c r="AR153" s="11">
        <f>Data!AW153-Data!AW152</f>
        <v>0</v>
      </c>
      <c r="AT153" s="7" t="str">
        <f t="shared" si="9"/>
        <v>2020-W34</v>
      </c>
      <c r="AU153" s="7">
        <f t="shared" si="10"/>
        <v>2</v>
      </c>
      <c r="AV153" s="12">
        <f>Data!G153</f>
        <v>25</v>
      </c>
      <c r="AW153" s="12">
        <f>Data!AU153+Data!C153</f>
        <v>49</v>
      </c>
    </row>
    <row r="154" spans="1:53" x14ac:dyDescent="0.3">
      <c r="A154" s="20">
        <f>Data!A154</f>
        <v>44062</v>
      </c>
      <c r="B154" s="8">
        <f t="shared" si="8"/>
        <v>44062</v>
      </c>
      <c r="C154" s="9">
        <f>Data!I154-Data!I153</f>
        <v>9</v>
      </c>
      <c r="D154" s="9">
        <f>Data!J154-Data!J153</f>
        <v>0</v>
      </c>
      <c r="E154" s="10">
        <f>Data!K154-Data!K153</f>
        <v>0</v>
      </c>
      <c r="F154" s="11">
        <f>Data!L154-Data!L153</f>
        <v>100</v>
      </c>
      <c r="G154" s="11">
        <f>Data!M154-Data!M153</f>
        <v>0</v>
      </c>
      <c r="H154" s="11">
        <f>Data!N154-Data!N153</f>
        <v>0</v>
      </c>
      <c r="I154" s="11">
        <f>Data!O154-Data!O153</f>
        <v>74</v>
      </c>
      <c r="J154" s="11">
        <f>Data!P154-Data!P153</f>
        <v>1</v>
      </c>
      <c r="K154" s="11">
        <f>Data!Q154-Data!Q153</f>
        <v>0</v>
      </c>
      <c r="L154" s="11">
        <f>Data!R154-Data!R153</f>
        <v>22</v>
      </c>
      <c r="M154" s="11">
        <f>Data!S154-Data!S153</f>
        <v>2</v>
      </c>
      <c r="N154" s="11">
        <f>Data!T154-Data!T153</f>
        <v>3</v>
      </c>
      <c r="O154" s="11">
        <f>Data!U154-Data!U153</f>
        <v>5</v>
      </c>
      <c r="P154" s="11">
        <f>Data!V154-Data!V153</f>
        <v>0</v>
      </c>
      <c r="Q154" s="11">
        <f>Data!W154-Data!W153</f>
        <v>0</v>
      </c>
      <c r="R154" s="11">
        <f>Data!X154-Data!X153</f>
        <v>53</v>
      </c>
      <c r="S154" s="11">
        <f>Data!Y154-Data!Y153</f>
        <v>0</v>
      </c>
      <c r="T154" s="11">
        <f>Data!Z154-Data!Z153</f>
        <v>0</v>
      </c>
      <c r="U154" s="11">
        <f>Data!AA154-Data!AA153</f>
        <v>42</v>
      </c>
      <c r="V154" s="11">
        <f>Data!AB154-Data!AB153</f>
        <v>1</v>
      </c>
      <c r="W154" s="11">
        <f>Data!AC154-Data!AC153</f>
        <v>0</v>
      </c>
      <c r="X154" s="11">
        <f>Data!AD154-Data!AD153</f>
        <v>16</v>
      </c>
      <c r="Y154" s="11">
        <f>Data!AE154-Data!AE153</f>
        <v>2</v>
      </c>
      <c r="Z154" s="11">
        <f>Data!AF154-Data!AF153</f>
        <v>2</v>
      </c>
      <c r="AA154" s="11">
        <f>Data!AG154-Data!AG153</f>
        <v>4</v>
      </c>
      <c r="AB154" s="11">
        <f>Data!AH154-Data!AH153</f>
        <v>0</v>
      </c>
      <c r="AC154" s="11">
        <f>Data!AI154-Data!AI153</f>
        <v>0</v>
      </c>
      <c r="AD154" s="11">
        <f>Data!AJ154-Data!AJ153</f>
        <v>46</v>
      </c>
      <c r="AE154" s="11">
        <f>Data!AK154-Data!AK153</f>
        <v>0</v>
      </c>
      <c r="AF154" s="11">
        <f>Data!AL154-Data!AL153</f>
        <v>0</v>
      </c>
      <c r="AG154" s="11">
        <f>Data!AM154-Data!AM153</f>
        <v>32</v>
      </c>
      <c r="AH154" s="11">
        <f>Data!AN154-Data!AN153</f>
        <v>0</v>
      </c>
      <c r="AI154" s="11">
        <f>Data!AO154-Data!AO153</f>
        <v>0</v>
      </c>
      <c r="AJ154" s="11">
        <f>Data!AP154-Data!AP153</f>
        <v>6</v>
      </c>
      <c r="AK154" s="11">
        <f>Data!AQ154-Data!AQ153</f>
        <v>0</v>
      </c>
      <c r="AL154" s="11">
        <f>Data!AR154-Data!AR153</f>
        <v>1</v>
      </c>
      <c r="AM154" s="11">
        <f>Data!E154</f>
        <v>3</v>
      </c>
      <c r="AN154" s="11">
        <f>Data!B154</f>
        <v>217</v>
      </c>
      <c r="AO154" s="11">
        <f>Data!AS154-Data!AS153</f>
        <v>63411</v>
      </c>
      <c r="AP154" s="11">
        <f>Data!AT154-Data!AT153</f>
        <v>0</v>
      </c>
      <c r="AQ154" s="11">
        <f>Data!AV154-Data!AV153</f>
        <v>0</v>
      </c>
      <c r="AR154" s="11">
        <f>Data!AW154-Data!AW153</f>
        <v>0</v>
      </c>
      <c r="AT154" s="7" t="str">
        <f t="shared" si="9"/>
        <v>2020-W34</v>
      </c>
      <c r="AU154" s="7">
        <f t="shared" si="10"/>
        <v>3</v>
      </c>
      <c r="AV154" s="12">
        <f>Data!G154</f>
        <v>28</v>
      </c>
      <c r="AW154" s="12">
        <f>Data!AU154+Data!C154</f>
        <v>22</v>
      </c>
    </row>
    <row r="155" spans="1:53" x14ac:dyDescent="0.3">
      <c r="A155" s="20">
        <f>Data!A155</f>
        <v>44063</v>
      </c>
      <c r="B155" s="8">
        <f t="shared" si="8"/>
        <v>44063</v>
      </c>
      <c r="C155" s="9">
        <f>Data!I155-Data!I154</f>
        <v>14</v>
      </c>
      <c r="D155" s="9">
        <f>Data!J155-Data!J154</f>
        <v>0</v>
      </c>
      <c r="E155" s="10">
        <f>Data!K155-Data!K154</f>
        <v>0</v>
      </c>
      <c r="F155" s="11">
        <f>Data!L155-Data!L154</f>
        <v>138</v>
      </c>
      <c r="G155" s="11">
        <f>Data!M155-Data!M154</f>
        <v>0</v>
      </c>
      <c r="H155" s="11">
        <f>Data!N155-Data!N154</f>
        <v>0</v>
      </c>
      <c r="I155" s="11">
        <f>Data!O155-Data!O154</f>
        <v>52</v>
      </c>
      <c r="J155" s="11">
        <f>Data!P155-Data!P154</f>
        <v>0</v>
      </c>
      <c r="K155" s="11">
        <f>Data!Q155-Data!Q154</f>
        <v>-1</v>
      </c>
      <c r="L155" s="11">
        <f>Data!R155-Data!R154</f>
        <v>20</v>
      </c>
      <c r="M155" s="11">
        <f>Data!S155-Data!S154</f>
        <v>0</v>
      </c>
      <c r="N155" s="11">
        <f>Data!T155-Data!T154</f>
        <v>3</v>
      </c>
      <c r="O155" s="11">
        <f>Data!U155-Data!U154</f>
        <v>6</v>
      </c>
      <c r="P155" s="11">
        <f>Data!V155-Data!V154</f>
        <v>0</v>
      </c>
      <c r="Q155" s="11">
        <f>Data!W155-Data!W154</f>
        <v>0</v>
      </c>
      <c r="R155" s="11">
        <f>Data!X155-Data!X154</f>
        <v>81</v>
      </c>
      <c r="S155" s="11">
        <f>Data!Y155-Data!Y154</f>
        <v>0</v>
      </c>
      <c r="T155" s="11">
        <f>Data!Z155-Data!Z154</f>
        <v>0</v>
      </c>
      <c r="U155" s="11">
        <f>Data!AA155-Data!AA154</f>
        <v>31</v>
      </c>
      <c r="V155" s="11">
        <f>Data!AB155-Data!AB154</f>
        <v>0</v>
      </c>
      <c r="W155" s="11">
        <f>Data!AC155-Data!AC154</f>
        <v>0</v>
      </c>
      <c r="X155" s="11">
        <f>Data!AD155-Data!AD154</f>
        <v>8</v>
      </c>
      <c r="Y155" s="11">
        <f>Data!AE155-Data!AE154</f>
        <v>0</v>
      </c>
      <c r="Z155" s="11">
        <f>Data!AF155-Data!AF154</f>
        <v>3</v>
      </c>
      <c r="AA155" s="11">
        <f>Data!AG155-Data!AG154</f>
        <v>8</v>
      </c>
      <c r="AB155" s="11">
        <f>Data!AH155-Data!AH154</f>
        <v>0</v>
      </c>
      <c r="AC155" s="11">
        <f>Data!AI155-Data!AI154</f>
        <v>0</v>
      </c>
      <c r="AD155" s="11">
        <f>Data!AJ155-Data!AJ154</f>
        <v>58</v>
      </c>
      <c r="AE155" s="11">
        <f>Data!AK155-Data!AK154</f>
        <v>0</v>
      </c>
      <c r="AF155" s="11">
        <f>Data!AL155-Data!AL154</f>
        <v>0</v>
      </c>
      <c r="AG155" s="11">
        <f>Data!AM155-Data!AM154</f>
        <v>21</v>
      </c>
      <c r="AH155" s="11">
        <f>Data!AN155-Data!AN154</f>
        <v>0</v>
      </c>
      <c r="AI155" s="11">
        <f>Data!AO155-Data!AO154</f>
        <v>-1</v>
      </c>
      <c r="AJ155" s="11">
        <f>Data!AP155-Data!AP154</f>
        <v>12</v>
      </c>
      <c r="AK155" s="11">
        <f>Data!AQ155-Data!AQ154</f>
        <v>0</v>
      </c>
      <c r="AL155" s="11">
        <f>Data!AR155-Data!AR154</f>
        <v>0</v>
      </c>
      <c r="AM155" s="11">
        <f>Data!E155</f>
        <v>0</v>
      </c>
      <c r="AN155" s="11">
        <f>Data!B155</f>
        <v>269</v>
      </c>
      <c r="AO155" s="11">
        <f>Data!AS155-Data!AS154</f>
        <v>12168</v>
      </c>
      <c r="AP155" s="11">
        <f>Data!AT155-Data!AT154</f>
        <v>0</v>
      </c>
      <c r="AQ155" s="11">
        <f>Data!AV155-Data!AV154</f>
        <v>0</v>
      </c>
      <c r="AR155" s="11">
        <f>Data!AW155-Data!AW154</f>
        <v>0</v>
      </c>
      <c r="AT155" s="7" t="str">
        <f t="shared" si="9"/>
        <v>2020-W34</v>
      </c>
      <c r="AU155" s="7">
        <f t="shared" si="10"/>
        <v>4</v>
      </c>
      <c r="AV155" s="12">
        <f>Data!G155</f>
        <v>30</v>
      </c>
      <c r="AW155" s="12">
        <f>Data!AU155+Data!C155</f>
        <v>19</v>
      </c>
    </row>
    <row r="156" spans="1:53" x14ac:dyDescent="0.3">
      <c r="A156" s="20">
        <f>Data!A156</f>
        <v>44064</v>
      </c>
      <c r="B156" s="8">
        <f t="shared" si="8"/>
        <v>44064</v>
      </c>
      <c r="C156" s="9">
        <f>Data!I156-Data!I155</f>
        <v>13</v>
      </c>
      <c r="D156" s="9">
        <f>Data!J156-Data!J155</f>
        <v>0</v>
      </c>
      <c r="E156" s="10">
        <f>Data!K156-Data!K155</f>
        <v>0</v>
      </c>
      <c r="F156" s="11">
        <f>Data!L156-Data!L155</f>
        <v>116</v>
      </c>
      <c r="G156" s="11">
        <f>Data!M156-Data!M155</f>
        <v>0</v>
      </c>
      <c r="H156" s="11">
        <f>Data!N156-Data!N155</f>
        <v>0</v>
      </c>
      <c r="I156" s="11">
        <f>Data!O156-Data!O155</f>
        <v>53</v>
      </c>
      <c r="J156" s="11">
        <f>Data!P156-Data!P155</f>
        <v>1</v>
      </c>
      <c r="K156" s="11">
        <f>Data!Q156-Data!Q155</f>
        <v>0</v>
      </c>
      <c r="L156" s="11">
        <f>Data!R156-Data!R155</f>
        <v>20</v>
      </c>
      <c r="M156" s="11">
        <f>Data!S156-Data!S155</f>
        <v>2</v>
      </c>
      <c r="N156" s="11">
        <f>Data!T156-Data!T155</f>
        <v>-2</v>
      </c>
      <c r="O156" s="11">
        <f>Data!U156-Data!U155</f>
        <v>6</v>
      </c>
      <c r="P156" s="11">
        <f>Data!V156-Data!V155</f>
        <v>0</v>
      </c>
      <c r="Q156" s="11">
        <f>Data!W156-Data!W155</f>
        <v>0</v>
      </c>
      <c r="R156" s="11">
        <f>Data!X156-Data!X155</f>
        <v>64</v>
      </c>
      <c r="S156" s="11">
        <f>Data!Y156-Data!Y155</f>
        <v>0</v>
      </c>
      <c r="T156" s="11">
        <f>Data!Z156-Data!Z155</f>
        <v>0</v>
      </c>
      <c r="U156" s="11">
        <f>Data!AA156-Data!AA155</f>
        <v>27</v>
      </c>
      <c r="V156" s="11">
        <f>Data!AB156-Data!AB155</f>
        <v>1</v>
      </c>
      <c r="W156" s="11">
        <f>Data!AC156-Data!AC155</f>
        <v>0</v>
      </c>
      <c r="X156" s="11">
        <f>Data!AD156-Data!AD155</f>
        <v>9</v>
      </c>
      <c r="Y156" s="11">
        <f>Data!AE156-Data!AE155</f>
        <v>1</v>
      </c>
      <c r="Z156" s="11">
        <f>Data!AF156-Data!AF155</f>
        <v>-1</v>
      </c>
      <c r="AA156" s="11">
        <f>Data!AG156-Data!AG155</f>
        <v>7</v>
      </c>
      <c r="AB156" s="11">
        <f>Data!AH156-Data!AH155</f>
        <v>0</v>
      </c>
      <c r="AC156" s="11">
        <f>Data!AI156-Data!AI155</f>
        <v>0</v>
      </c>
      <c r="AD156" s="11">
        <f>Data!AJ156-Data!AJ155</f>
        <v>51</v>
      </c>
      <c r="AE156" s="11">
        <f>Data!AK156-Data!AK155</f>
        <v>0</v>
      </c>
      <c r="AF156" s="11">
        <f>Data!AL156-Data!AL155</f>
        <v>0</v>
      </c>
      <c r="AG156" s="11">
        <f>Data!AM156-Data!AM155</f>
        <v>26</v>
      </c>
      <c r="AH156" s="11">
        <f>Data!AN156-Data!AN155</f>
        <v>0</v>
      </c>
      <c r="AI156" s="11">
        <f>Data!AO156-Data!AO155</f>
        <v>0</v>
      </c>
      <c r="AJ156" s="11">
        <f>Data!AP156-Data!AP155</f>
        <v>11</v>
      </c>
      <c r="AK156" s="11">
        <f>Data!AQ156-Data!AQ155</f>
        <v>1</v>
      </c>
      <c r="AL156" s="11">
        <f>Data!AR156-Data!AR155</f>
        <v>-1</v>
      </c>
      <c r="AM156" s="11">
        <f>Data!E156</f>
        <v>3</v>
      </c>
      <c r="AN156" s="11">
        <f>Data!B156</f>
        <v>209</v>
      </c>
      <c r="AO156" s="11">
        <f>Data!AS156-Data!AS155</f>
        <v>10354</v>
      </c>
      <c r="AP156" s="11">
        <f>Data!AT156-Data!AT155</f>
        <v>0</v>
      </c>
      <c r="AQ156" s="11">
        <f>Data!AV156-Data!AV155</f>
        <v>0</v>
      </c>
      <c r="AR156" s="11">
        <f>Data!AW156-Data!AW155</f>
        <v>0</v>
      </c>
      <c r="AT156" s="7" t="str">
        <f t="shared" si="9"/>
        <v>2020-W34</v>
      </c>
      <c r="AU156" s="7">
        <f t="shared" si="10"/>
        <v>5</v>
      </c>
      <c r="AV156" s="12">
        <f>Data!G156</f>
        <v>28</v>
      </c>
      <c r="AW156" s="12">
        <f>Data!AU156+Data!C156</f>
        <v>17</v>
      </c>
    </row>
    <row r="157" spans="1:53" x14ac:dyDescent="0.3">
      <c r="A157" s="20">
        <f>Data!A157</f>
        <v>44065</v>
      </c>
      <c r="B157" s="8">
        <f t="shared" si="8"/>
        <v>44065</v>
      </c>
      <c r="C157" s="9">
        <f>Data!I157-Data!I156</f>
        <v>7</v>
      </c>
      <c r="D157" s="9">
        <f>Data!J157-Data!J156</f>
        <v>0</v>
      </c>
      <c r="E157" s="10">
        <f>Data!K157-Data!K156</f>
        <v>1</v>
      </c>
      <c r="F157" s="11">
        <f>Data!L157-Data!L156</f>
        <v>129</v>
      </c>
      <c r="G157" s="11">
        <f>Data!M157-Data!M156</f>
        <v>0</v>
      </c>
      <c r="H157" s="11">
        <f>Data!N157-Data!N156</f>
        <v>0</v>
      </c>
      <c r="I157" s="11">
        <f>Data!O157-Data!O156</f>
        <v>73</v>
      </c>
      <c r="J157" s="11">
        <f>Data!P157-Data!P156</f>
        <v>0</v>
      </c>
      <c r="K157" s="11">
        <f>Data!Q157-Data!Q156</f>
        <v>2</v>
      </c>
      <c r="L157" s="11">
        <f>Data!R157-Data!R156</f>
        <v>14</v>
      </c>
      <c r="M157" s="11">
        <f>Data!S157-Data!S156</f>
        <v>2</v>
      </c>
      <c r="N157" s="11">
        <f>Data!T157-Data!T156</f>
        <v>0</v>
      </c>
      <c r="O157" s="11">
        <f>Data!U157-Data!U156</f>
        <v>4</v>
      </c>
      <c r="P157" s="11">
        <f>Data!V157-Data!V156</f>
        <v>0</v>
      </c>
      <c r="Q157" s="11">
        <f>Data!W157-Data!W156</f>
        <v>1</v>
      </c>
      <c r="R157" s="11">
        <f>Data!X157-Data!X156</f>
        <v>68</v>
      </c>
      <c r="S157" s="11">
        <f>Data!Y157-Data!Y156</f>
        <v>0</v>
      </c>
      <c r="T157" s="11">
        <f>Data!Z157-Data!Z156</f>
        <v>0</v>
      </c>
      <c r="U157" s="11">
        <f>Data!AA157-Data!AA156</f>
        <v>37</v>
      </c>
      <c r="V157" s="11">
        <f>Data!AB157-Data!AB156</f>
        <v>0</v>
      </c>
      <c r="W157" s="11">
        <f>Data!AC157-Data!AC156</f>
        <v>1</v>
      </c>
      <c r="X157" s="11">
        <f>Data!AD157-Data!AD156</f>
        <v>8</v>
      </c>
      <c r="Y157" s="11">
        <f>Data!AE157-Data!AE156</f>
        <v>1</v>
      </c>
      <c r="Z157" s="11">
        <f>Data!AF157-Data!AF156</f>
        <v>0</v>
      </c>
      <c r="AA157" s="11">
        <f>Data!AG157-Data!AG156</f>
        <v>3</v>
      </c>
      <c r="AB157" s="11">
        <f>Data!AH157-Data!AH156</f>
        <v>0</v>
      </c>
      <c r="AC157" s="11">
        <f>Data!AI157-Data!AI156</f>
        <v>0</v>
      </c>
      <c r="AD157" s="11">
        <f>Data!AJ157-Data!AJ156</f>
        <v>61</v>
      </c>
      <c r="AE157" s="11">
        <f>Data!AK157-Data!AK156</f>
        <v>0</v>
      </c>
      <c r="AF157" s="11">
        <f>Data!AL157-Data!AL156</f>
        <v>0</v>
      </c>
      <c r="AG157" s="11">
        <f>Data!AM157-Data!AM156</f>
        <v>36</v>
      </c>
      <c r="AH157" s="11">
        <f>Data!AN157-Data!AN156</f>
        <v>0</v>
      </c>
      <c r="AI157" s="11">
        <f>Data!AO157-Data!AO156</f>
        <v>1</v>
      </c>
      <c r="AJ157" s="11">
        <f>Data!AP157-Data!AP156</f>
        <v>6</v>
      </c>
      <c r="AK157" s="11">
        <f>Data!AQ157-Data!AQ156</f>
        <v>1</v>
      </c>
      <c r="AL157" s="11">
        <f>Data!AR157-Data!AR156</f>
        <v>0</v>
      </c>
      <c r="AM157" s="11">
        <f>Data!E157</f>
        <v>2</v>
      </c>
      <c r="AN157" s="11">
        <f>Data!B157</f>
        <v>264</v>
      </c>
      <c r="AO157" s="11">
        <f>Data!AS157-Data!AS156</f>
        <v>11211</v>
      </c>
      <c r="AP157" s="11">
        <f>Data!AT157-Data!AT156</f>
        <v>0</v>
      </c>
      <c r="AQ157" s="11">
        <f>Data!AV157-Data!AV156</f>
        <v>0</v>
      </c>
      <c r="AR157" s="11">
        <f>Data!AW157-Data!AW156</f>
        <v>0</v>
      </c>
      <c r="AT157" s="7" t="str">
        <f t="shared" si="9"/>
        <v>2020-W34</v>
      </c>
      <c r="AU157" s="7">
        <f t="shared" si="10"/>
        <v>6</v>
      </c>
      <c r="AV157" s="12">
        <f>Data!G157</f>
        <v>31</v>
      </c>
      <c r="AW157" s="12">
        <f>Data!AU157+Data!C157</f>
        <v>31</v>
      </c>
    </row>
    <row r="158" spans="1:53" x14ac:dyDescent="0.3">
      <c r="A158" s="20">
        <f>Data!A158</f>
        <v>44066</v>
      </c>
      <c r="B158" s="8">
        <f t="shared" si="8"/>
        <v>44066</v>
      </c>
      <c r="C158" s="9">
        <f>Data!I158-Data!I157</f>
        <v>9</v>
      </c>
      <c r="D158" s="9">
        <f>Data!J158-Data!J157</f>
        <v>0</v>
      </c>
      <c r="E158" s="10">
        <f>Data!K158-Data!K157</f>
        <v>0</v>
      </c>
      <c r="F158" s="11">
        <f>Data!L158-Data!L157</f>
        <v>144</v>
      </c>
      <c r="G158" s="11">
        <f>Data!M158-Data!M157</f>
        <v>0</v>
      </c>
      <c r="H158" s="11">
        <f>Data!N158-Data!N157</f>
        <v>1</v>
      </c>
      <c r="I158" s="11">
        <f>Data!O158-Data!O157</f>
        <v>70</v>
      </c>
      <c r="J158" s="11">
        <f>Data!P158-Data!P157</f>
        <v>0</v>
      </c>
      <c r="K158" s="11">
        <f>Data!Q158-Data!Q157</f>
        <v>0</v>
      </c>
      <c r="L158" s="11">
        <f>Data!R158-Data!R157</f>
        <v>21</v>
      </c>
      <c r="M158" s="11">
        <f>Data!S158-Data!S157</f>
        <v>2</v>
      </c>
      <c r="N158" s="11">
        <f>Data!T158-Data!T157</f>
        <v>-1</v>
      </c>
      <c r="O158" s="11">
        <f>Data!U158-Data!U157</f>
        <v>4</v>
      </c>
      <c r="P158" s="11">
        <f>Data!V158-Data!V157</f>
        <v>0</v>
      </c>
      <c r="Q158" s="11">
        <f>Data!W158-Data!W157</f>
        <v>0</v>
      </c>
      <c r="R158" s="11">
        <f>Data!X158-Data!X157</f>
        <v>86</v>
      </c>
      <c r="S158" s="11">
        <f>Data!Y158-Data!Y157</f>
        <v>0</v>
      </c>
      <c r="T158" s="11">
        <f>Data!Z158-Data!Z157</f>
        <v>0</v>
      </c>
      <c r="U158" s="11">
        <f>Data!AA158-Data!AA157</f>
        <v>38</v>
      </c>
      <c r="V158" s="11">
        <f>Data!AB158-Data!AB157</f>
        <v>0</v>
      </c>
      <c r="W158" s="11">
        <f>Data!AC158-Data!AC157</f>
        <v>0</v>
      </c>
      <c r="X158" s="11">
        <f>Data!AD158-Data!AD157</f>
        <v>10</v>
      </c>
      <c r="Y158" s="11">
        <f>Data!AE158-Data!AE157</f>
        <v>2</v>
      </c>
      <c r="Z158" s="11">
        <f>Data!AF158-Data!AF157</f>
        <v>-1</v>
      </c>
      <c r="AA158" s="11">
        <f>Data!AG158-Data!AG157</f>
        <v>5</v>
      </c>
      <c r="AB158" s="11">
        <f>Data!AH158-Data!AH157</f>
        <v>0</v>
      </c>
      <c r="AC158" s="11">
        <f>Data!AI158-Data!AI157</f>
        <v>0</v>
      </c>
      <c r="AD158" s="11">
        <f>Data!AJ158-Data!AJ157</f>
        <v>57</v>
      </c>
      <c r="AE158" s="11">
        <f>Data!AK158-Data!AK157</f>
        <v>0</v>
      </c>
      <c r="AF158" s="11">
        <f>Data!AL158-Data!AL157</f>
        <v>1</v>
      </c>
      <c r="AG158" s="11">
        <f>Data!AM158-Data!AM157</f>
        <v>32</v>
      </c>
      <c r="AH158" s="11">
        <f>Data!AN158-Data!AN157</f>
        <v>0</v>
      </c>
      <c r="AI158" s="11">
        <f>Data!AO158-Data!AO157</f>
        <v>0</v>
      </c>
      <c r="AJ158" s="11">
        <f>Data!AP158-Data!AP157</f>
        <v>11</v>
      </c>
      <c r="AK158" s="11">
        <f>Data!AQ158-Data!AQ157</f>
        <v>0</v>
      </c>
      <c r="AL158" s="11">
        <f>Data!AR158-Data!AR157</f>
        <v>0</v>
      </c>
      <c r="AM158" s="11">
        <f>Data!E158</f>
        <v>2</v>
      </c>
      <c r="AN158" s="11">
        <f>Data!B158</f>
        <v>284</v>
      </c>
      <c r="AO158" s="11">
        <f>Data!AS158-Data!AS157</f>
        <v>10365</v>
      </c>
      <c r="AP158" s="11">
        <f>Data!AT158-Data!AT157</f>
        <v>0</v>
      </c>
      <c r="AQ158" s="11">
        <f>Data!AV158-Data!AV157</f>
        <v>0</v>
      </c>
      <c r="AR158" s="11">
        <f>Data!AW158-Data!AW157</f>
        <v>0</v>
      </c>
      <c r="AS158" s="7">
        <v>19</v>
      </c>
      <c r="AT158" s="7" t="str">
        <f t="shared" si="9"/>
        <v>2020-W34</v>
      </c>
      <c r="AU158" s="7">
        <f t="shared" si="10"/>
        <v>7</v>
      </c>
      <c r="AV158" s="12">
        <f>Data!G158</f>
        <v>31</v>
      </c>
      <c r="AW158" s="12">
        <f>Data!AU158+Data!C158</f>
        <v>19</v>
      </c>
      <c r="AX158" s="7">
        <f>Data!BA158-Data!BA151</f>
        <v>7</v>
      </c>
      <c r="AY158" s="12">
        <f>AV151+AS158-AV158-AX158</f>
        <v>5</v>
      </c>
      <c r="AZ158" s="11">
        <v>179.99999999999991</v>
      </c>
      <c r="BA158" s="112">
        <f>AS158/AZ158</f>
        <v>0.10555555555555561</v>
      </c>
    </row>
    <row r="159" spans="1:53" x14ac:dyDescent="0.3">
      <c r="A159" s="21">
        <f>Data!A159</f>
        <v>44067</v>
      </c>
      <c r="B159" s="13">
        <f t="shared" si="8"/>
        <v>44067</v>
      </c>
      <c r="C159" s="14">
        <f>Data!I159-Data!I158</f>
        <v>6</v>
      </c>
      <c r="D159" s="14">
        <f>Data!J159-Data!J158</f>
        <v>0</v>
      </c>
      <c r="E159" s="15">
        <f>Data!K159-Data!K158</f>
        <v>0</v>
      </c>
      <c r="F159" s="16">
        <f>Data!L159-Data!L158</f>
        <v>91</v>
      </c>
      <c r="G159" s="16">
        <f>Data!M159-Data!M158</f>
        <v>0</v>
      </c>
      <c r="H159" s="16">
        <f>Data!N159-Data!N158</f>
        <v>0</v>
      </c>
      <c r="I159" s="16">
        <f>Data!O159-Data!O158</f>
        <v>54</v>
      </c>
      <c r="J159" s="16">
        <f>Data!P159-Data!P158</f>
        <v>0</v>
      </c>
      <c r="K159" s="16">
        <f>Data!Q159-Data!Q158</f>
        <v>1</v>
      </c>
      <c r="L159" s="16">
        <f>Data!R159-Data!R158</f>
        <v>5</v>
      </c>
      <c r="M159" s="16">
        <f>Data!S159-Data!S158</f>
        <v>0</v>
      </c>
      <c r="N159" s="16">
        <f>Data!T159-Data!T158</f>
        <v>-1</v>
      </c>
      <c r="O159" s="16">
        <f>Data!U159-Data!U158</f>
        <v>1</v>
      </c>
      <c r="P159" s="16">
        <f>Data!V159-Data!V158</f>
        <v>0</v>
      </c>
      <c r="Q159" s="16">
        <f>Data!W159-Data!W158</f>
        <v>0</v>
      </c>
      <c r="R159" s="16">
        <f>Data!X159-Data!X158</f>
        <v>59</v>
      </c>
      <c r="S159" s="16">
        <f>Data!Y159-Data!Y158</f>
        <v>0</v>
      </c>
      <c r="T159" s="16">
        <f>Data!Z159-Data!Z158</f>
        <v>0</v>
      </c>
      <c r="U159" s="16">
        <f>Data!AA159-Data!AA158</f>
        <v>29</v>
      </c>
      <c r="V159" s="16">
        <f>Data!AB159-Data!AB158</f>
        <v>0</v>
      </c>
      <c r="W159" s="16">
        <f>Data!AC159-Data!AC158</f>
        <v>0</v>
      </c>
      <c r="X159" s="16">
        <f>Data!AD159-Data!AD158</f>
        <v>0</v>
      </c>
      <c r="Y159" s="16">
        <f>Data!AE159-Data!AE158</f>
        <v>0</v>
      </c>
      <c r="Z159" s="16">
        <f>Data!AF159-Data!AF158</f>
        <v>-1</v>
      </c>
      <c r="AA159" s="16">
        <f>Data!AG159-Data!AG158</f>
        <v>5</v>
      </c>
      <c r="AB159" s="16">
        <f>Data!AH159-Data!AH158</f>
        <v>0</v>
      </c>
      <c r="AC159" s="16">
        <f>Data!AI159-Data!AI158</f>
        <v>0</v>
      </c>
      <c r="AD159" s="16">
        <f>Data!AJ159-Data!AJ158</f>
        <v>32</v>
      </c>
      <c r="AE159" s="16">
        <f>Data!AK159-Data!AK158</f>
        <v>0</v>
      </c>
      <c r="AF159" s="16">
        <f>Data!AL159-Data!AL158</f>
        <v>0</v>
      </c>
      <c r="AG159" s="16">
        <f>Data!AM159-Data!AM158</f>
        <v>25</v>
      </c>
      <c r="AH159" s="16">
        <f>Data!AN159-Data!AN158</f>
        <v>0</v>
      </c>
      <c r="AI159" s="16">
        <f>Data!AO159-Data!AO158</f>
        <v>1</v>
      </c>
      <c r="AJ159" s="16">
        <f>Data!AP159-Data!AP158</f>
        <v>5</v>
      </c>
      <c r="AK159" s="16">
        <f>Data!AQ159-Data!AQ158</f>
        <v>0</v>
      </c>
      <c r="AL159" s="16">
        <f>Data!AR159-Data!AR158</f>
        <v>0</v>
      </c>
      <c r="AM159" s="16">
        <f>Data!E159</f>
        <v>0</v>
      </c>
      <c r="AN159" s="16">
        <f>Data!B159</f>
        <v>170</v>
      </c>
      <c r="AO159" s="16">
        <f>Data!AS159-Data!AS158</f>
        <v>9758</v>
      </c>
      <c r="AP159" s="16">
        <f>Data!AT159-Data!AT158</f>
        <v>0</v>
      </c>
      <c r="AQ159" s="16">
        <f>Data!AV159-Data!AV158</f>
        <v>0</v>
      </c>
      <c r="AR159" s="16">
        <f>Data!AW159-Data!AW158</f>
        <v>0</v>
      </c>
      <c r="AS159" s="17"/>
      <c r="AT159" s="17" t="str">
        <f t="shared" si="9"/>
        <v>2020-W35</v>
      </c>
      <c r="AU159" s="17">
        <f t="shared" si="10"/>
        <v>1</v>
      </c>
      <c r="AV159" s="18">
        <f>Data!G159</f>
        <v>31</v>
      </c>
      <c r="AW159" s="18">
        <f>Data!AU159+Data!C159</f>
        <v>36</v>
      </c>
      <c r="AX159" s="17"/>
      <c r="AY159" s="18"/>
      <c r="AZ159" s="16"/>
    </row>
    <row r="160" spans="1:53" x14ac:dyDescent="0.3">
      <c r="A160" s="20">
        <f>Data!A160</f>
        <v>44068</v>
      </c>
      <c r="B160" s="8">
        <f t="shared" si="8"/>
        <v>44068</v>
      </c>
      <c r="C160" s="9">
        <f>Data!I160-Data!I159</f>
        <v>10</v>
      </c>
      <c r="D160" s="9">
        <f>Data!J160-Data!J159</f>
        <v>0</v>
      </c>
      <c r="E160" s="10">
        <f>Data!K160-Data!K159</f>
        <v>0</v>
      </c>
      <c r="F160" s="11">
        <f>Data!L160-Data!L159</f>
        <v>106</v>
      </c>
      <c r="G160" s="11">
        <f>Data!M160-Data!M159</f>
        <v>0</v>
      </c>
      <c r="H160" s="11">
        <f>Data!N160-Data!N159</f>
        <v>0</v>
      </c>
      <c r="I160" s="11">
        <f>Data!O160-Data!O159</f>
        <v>46</v>
      </c>
      <c r="J160" s="11">
        <f>Data!P160-Data!P159</f>
        <v>0</v>
      </c>
      <c r="K160" s="11">
        <f>Data!Q160-Data!Q159</f>
        <v>0</v>
      </c>
      <c r="L160" s="11">
        <f>Data!R160-Data!R159</f>
        <v>19</v>
      </c>
      <c r="M160" s="11">
        <f>Data!S160-Data!S159</f>
        <v>0</v>
      </c>
      <c r="N160" s="11">
        <f>Data!T160-Data!T159</f>
        <v>0</v>
      </c>
      <c r="O160" s="11">
        <f>Data!U160-Data!U159</f>
        <v>6</v>
      </c>
      <c r="P160" s="11">
        <f>Data!V160-Data!V159</f>
        <v>0</v>
      </c>
      <c r="Q160" s="11">
        <f>Data!W160-Data!W159</f>
        <v>0</v>
      </c>
      <c r="R160" s="11">
        <f>Data!X160-Data!X159</f>
        <v>64</v>
      </c>
      <c r="S160" s="11">
        <f>Data!Y160-Data!Y159</f>
        <v>0</v>
      </c>
      <c r="T160" s="11">
        <f>Data!Z160-Data!Z159</f>
        <v>0</v>
      </c>
      <c r="U160" s="11">
        <f>Data!AA160-Data!AA159</f>
        <v>28</v>
      </c>
      <c r="V160" s="11">
        <f>Data!AB160-Data!AB159</f>
        <v>0</v>
      </c>
      <c r="W160" s="11">
        <f>Data!AC160-Data!AC159</f>
        <v>0</v>
      </c>
      <c r="X160" s="11">
        <f>Data!AD160-Data!AD159</f>
        <v>15</v>
      </c>
      <c r="Y160" s="11">
        <f>Data!AE160-Data!AE159</f>
        <v>1</v>
      </c>
      <c r="Z160" s="11">
        <f>Data!AF160-Data!AF159</f>
        <v>0</v>
      </c>
      <c r="AA160" s="11">
        <f>Data!AG160-Data!AG159</f>
        <v>4</v>
      </c>
      <c r="AB160" s="11">
        <f>Data!AH160-Data!AH159</f>
        <v>0</v>
      </c>
      <c r="AC160" s="11">
        <f>Data!AI160-Data!AI159</f>
        <v>0</v>
      </c>
      <c r="AD160" s="11">
        <f>Data!AJ160-Data!AJ159</f>
        <v>42</v>
      </c>
      <c r="AE160" s="11">
        <f>Data!AK160-Data!AK159</f>
        <v>0</v>
      </c>
      <c r="AF160" s="11">
        <f>Data!AL160-Data!AL159</f>
        <v>0</v>
      </c>
      <c r="AG160" s="11">
        <f>Data!AM160-Data!AM159</f>
        <v>18</v>
      </c>
      <c r="AH160" s="11">
        <f>Data!AN160-Data!AN159</f>
        <v>0</v>
      </c>
      <c r="AI160" s="11">
        <f>Data!AO160-Data!AO159</f>
        <v>0</v>
      </c>
      <c r="AJ160" s="11">
        <f>Data!AP160-Data!AP159</f>
        <v>4</v>
      </c>
      <c r="AK160" s="11">
        <f>Data!AQ160-Data!AQ159</f>
        <v>0</v>
      </c>
      <c r="AL160" s="11">
        <f>Data!AR160-Data!AR159</f>
        <v>0</v>
      </c>
      <c r="AM160" s="11">
        <f>Data!E160</f>
        <v>1</v>
      </c>
      <c r="AN160" s="11">
        <f>Data!B160</f>
        <v>168</v>
      </c>
      <c r="AO160" s="11">
        <f>Data!AS160-Data!AS159</f>
        <v>14412</v>
      </c>
      <c r="AP160" s="11">
        <f>Data!AT160-Data!AT159</f>
        <v>0</v>
      </c>
      <c r="AQ160" s="11">
        <f>Data!AV160-Data!AV159</f>
        <v>0</v>
      </c>
      <c r="AR160" s="11">
        <f>Data!AW160-Data!AW159</f>
        <v>0</v>
      </c>
      <c r="AT160" s="7" t="str">
        <f t="shared" si="9"/>
        <v>2020-W35</v>
      </c>
      <c r="AU160" s="7">
        <f t="shared" si="10"/>
        <v>2</v>
      </c>
      <c r="AV160" s="12">
        <f>Data!G160</f>
        <v>31</v>
      </c>
      <c r="AW160" s="12">
        <f>Data!AU160+Data!C160</f>
        <v>23</v>
      </c>
    </row>
    <row r="161" spans="1:53" x14ac:dyDescent="0.3">
      <c r="A161" s="20">
        <f>Data!A161</f>
        <v>44069</v>
      </c>
      <c r="B161" s="8">
        <f t="shared" si="8"/>
        <v>44069</v>
      </c>
      <c r="C161" s="9">
        <f>Data!I161-Data!I160</f>
        <v>17</v>
      </c>
      <c r="D161" s="9">
        <f>Data!J161-Data!J160</f>
        <v>0</v>
      </c>
      <c r="E161" s="10">
        <f>Data!K161-Data!K160</f>
        <v>0</v>
      </c>
      <c r="F161" s="11">
        <f>Data!L161-Data!L160</f>
        <v>121</v>
      </c>
      <c r="G161" s="11">
        <f>Data!M161-Data!M160</f>
        <v>0</v>
      </c>
      <c r="H161" s="11">
        <f>Data!N161-Data!N160</f>
        <v>0</v>
      </c>
      <c r="I161" s="11">
        <f>Data!O161-Data!O160</f>
        <v>92</v>
      </c>
      <c r="J161" s="11">
        <f>Data!P161-Data!P160</f>
        <v>0</v>
      </c>
      <c r="K161" s="11">
        <f>Data!Q161-Data!Q160</f>
        <v>0</v>
      </c>
      <c r="L161" s="11">
        <f>Data!R161-Data!R160</f>
        <v>37</v>
      </c>
      <c r="M161" s="11">
        <f>Data!S161-Data!S160</f>
        <v>6</v>
      </c>
      <c r="N161" s="11">
        <f>Data!T161-Data!T160</f>
        <v>2</v>
      </c>
      <c r="O161" s="11">
        <f>Data!U161-Data!U160</f>
        <v>11</v>
      </c>
      <c r="P161" s="11">
        <f>Data!V161-Data!V160</f>
        <v>0</v>
      </c>
      <c r="Q161" s="11">
        <f>Data!W161-Data!W160</f>
        <v>0</v>
      </c>
      <c r="R161" s="11">
        <f>Data!X161-Data!X160</f>
        <v>70</v>
      </c>
      <c r="S161" s="11">
        <f>Data!Y161-Data!Y160</f>
        <v>0</v>
      </c>
      <c r="T161" s="11">
        <f>Data!Z161-Data!Z160</f>
        <v>0</v>
      </c>
      <c r="U161" s="11">
        <f>Data!AA161-Data!AA160</f>
        <v>56</v>
      </c>
      <c r="V161" s="11">
        <f>Data!AB161-Data!AB160</f>
        <v>0</v>
      </c>
      <c r="W161" s="11">
        <f>Data!AC161-Data!AC160</f>
        <v>0</v>
      </c>
      <c r="X161" s="11">
        <f>Data!AD161-Data!AD160</f>
        <v>20</v>
      </c>
      <c r="Y161" s="11">
        <f>Data!AE161-Data!AE160</f>
        <v>1</v>
      </c>
      <c r="Z161" s="11">
        <f>Data!AF161-Data!AF160</f>
        <v>1</v>
      </c>
      <c r="AA161" s="11">
        <f>Data!AG161-Data!AG160</f>
        <v>6</v>
      </c>
      <c r="AB161" s="11">
        <f>Data!AH161-Data!AH160</f>
        <v>0</v>
      </c>
      <c r="AC161" s="11">
        <f>Data!AI161-Data!AI160</f>
        <v>0</v>
      </c>
      <c r="AD161" s="11">
        <f>Data!AJ161-Data!AJ160</f>
        <v>51</v>
      </c>
      <c r="AE161" s="11">
        <f>Data!AK161-Data!AK160</f>
        <v>0</v>
      </c>
      <c r="AF161" s="11">
        <f>Data!AL161-Data!AL160</f>
        <v>0</v>
      </c>
      <c r="AG161" s="11">
        <f>Data!AM161-Data!AM160</f>
        <v>36</v>
      </c>
      <c r="AH161" s="11">
        <f>Data!AN161-Data!AN160</f>
        <v>0</v>
      </c>
      <c r="AI161" s="11">
        <f>Data!AO161-Data!AO160</f>
        <v>0</v>
      </c>
      <c r="AJ161" s="11">
        <f>Data!AP161-Data!AP160</f>
        <v>17</v>
      </c>
      <c r="AK161" s="11">
        <f>Data!AQ161-Data!AQ160</f>
        <v>4</v>
      </c>
      <c r="AL161" s="11">
        <f>Data!AR161-Data!AR160</f>
        <v>1</v>
      </c>
      <c r="AM161" s="11">
        <f>Data!E161</f>
        <v>5</v>
      </c>
      <c r="AN161" s="11">
        <f>Data!B161</f>
        <v>293</v>
      </c>
      <c r="AO161" s="11">
        <f>Data!AS161-Data!AS160</f>
        <v>15441</v>
      </c>
      <c r="AP161" s="11">
        <f>Data!AT161-Data!AT160</f>
        <v>0</v>
      </c>
      <c r="AQ161" s="11">
        <f>Data!AV161-Data!AV160</f>
        <v>0</v>
      </c>
      <c r="AR161" s="11">
        <f>Data!AW161-Data!AW160</f>
        <v>0</v>
      </c>
      <c r="AT161" s="7" t="str">
        <f t="shared" si="9"/>
        <v>2020-W35</v>
      </c>
      <c r="AU161" s="7">
        <f t="shared" si="10"/>
        <v>3</v>
      </c>
      <c r="AV161" s="12">
        <f>Data!G161</f>
        <v>33</v>
      </c>
      <c r="AW161" s="12">
        <f>Data!AU161+Data!C161</f>
        <v>32</v>
      </c>
    </row>
    <row r="162" spans="1:53" x14ac:dyDescent="0.3">
      <c r="A162" s="20">
        <f>Data!A162</f>
        <v>44070</v>
      </c>
      <c r="B162" s="8">
        <f t="shared" si="8"/>
        <v>44070</v>
      </c>
      <c r="C162" s="9">
        <f>Data!I162-Data!I161</f>
        <v>17</v>
      </c>
      <c r="D162" s="9">
        <f>Data!J162-Data!J161</f>
        <v>0</v>
      </c>
      <c r="E162" s="10">
        <f>Data!K162-Data!K161</f>
        <v>-1</v>
      </c>
      <c r="F162" s="11">
        <f>Data!L162-Data!L161</f>
        <v>119</v>
      </c>
      <c r="G162" s="11">
        <f>Data!M162-Data!M161</f>
        <v>0</v>
      </c>
      <c r="H162" s="11">
        <f>Data!N162-Data!N161</f>
        <v>-1</v>
      </c>
      <c r="I162" s="11">
        <f>Data!O162-Data!O161</f>
        <v>79</v>
      </c>
      <c r="J162" s="11">
        <f>Data!P162-Data!P161</f>
        <v>1</v>
      </c>
      <c r="K162" s="11">
        <f>Data!Q162-Data!Q161</f>
        <v>0</v>
      </c>
      <c r="L162" s="11">
        <f>Data!R162-Data!R161</f>
        <v>26</v>
      </c>
      <c r="M162" s="11">
        <f>Data!S162-Data!S161</f>
        <v>5</v>
      </c>
      <c r="N162" s="11">
        <f>Data!T162-Data!T161</f>
        <v>4</v>
      </c>
      <c r="O162" s="11">
        <f>Data!U162-Data!U161</f>
        <v>12</v>
      </c>
      <c r="P162" s="11">
        <f>Data!V162-Data!V161</f>
        <v>0</v>
      </c>
      <c r="Q162" s="11">
        <f>Data!W162-Data!W161</f>
        <v>-1</v>
      </c>
      <c r="R162" s="11">
        <f>Data!X162-Data!X161</f>
        <v>62</v>
      </c>
      <c r="S162" s="11">
        <f>Data!Y162-Data!Y161</f>
        <v>0</v>
      </c>
      <c r="T162" s="11">
        <f>Data!Z162-Data!Z161</f>
        <v>0</v>
      </c>
      <c r="U162" s="11">
        <f>Data!AA162-Data!AA161</f>
        <v>46</v>
      </c>
      <c r="V162" s="11">
        <f>Data!AB162-Data!AB161</f>
        <v>1</v>
      </c>
      <c r="W162" s="11">
        <f>Data!AC162-Data!AC161</f>
        <v>0</v>
      </c>
      <c r="X162" s="11">
        <f>Data!AD162-Data!AD161</f>
        <v>11</v>
      </c>
      <c r="Y162" s="11">
        <f>Data!AE162-Data!AE161</f>
        <v>4</v>
      </c>
      <c r="Z162" s="11">
        <f>Data!AF162-Data!AF161</f>
        <v>2</v>
      </c>
      <c r="AA162" s="11">
        <f>Data!AG162-Data!AG161</f>
        <v>5</v>
      </c>
      <c r="AB162" s="11">
        <f>Data!AH162-Data!AH161</f>
        <v>0</v>
      </c>
      <c r="AC162" s="11">
        <f>Data!AI162-Data!AI161</f>
        <v>0</v>
      </c>
      <c r="AD162" s="11">
        <f>Data!AJ162-Data!AJ161</f>
        <v>57</v>
      </c>
      <c r="AE162" s="11">
        <f>Data!AK162-Data!AK161</f>
        <v>0</v>
      </c>
      <c r="AF162" s="11">
        <f>Data!AL162-Data!AL161</f>
        <v>-1</v>
      </c>
      <c r="AG162" s="11">
        <f>Data!AM162-Data!AM161</f>
        <v>33</v>
      </c>
      <c r="AH162" s="11">
        <f>Data!AN162-Data!AN161</f>
        <v>0</v>
      </c>
      <c r="AI162" s="11">
        <f>Data!AO162-Data!AO161</f>
        <v>0</v>
      </c>
      <c r="AJ162" s="11">
        <f>Data!AP162-Data!AP161</f>
        <v>15</v>
      </c>
      <c r="AK162" s="11">
        <f>Data!AQ162-Data!AQ161</f>
        <v>1</v>
      </c>
      <c r="AL162" s="11">
        <f>Data!AR162-Data!AR161</f>
        <v>2</v>
      </c>
      <c r="AM162" s="11">
        <f>Data!E162</f>
        <v>6</v>
      </c>
      <c r="AN162" s="11">
        <f>Data!B162</f>
        <v>259</v>
      </c>
      <c r="AO162" s="11">
        <f>Data!AS162-Data!AS161</f>
        <v>15441</v>
      </c>
      <c r="AP162" s="11">
        <f>Data!AT162-Data!AT161</f>
        <v>0</v>
      </c>
      <c r="AQ162" s="11">
        <f>Data!AV162-Data!AV161</f>
        <v>0</v>
      </c>
      <c r="AR162" s="11">
        <f>Data!AW162-Data!AW161</f>
        <v>0</v>
      </c>
      <c r="AT162" s="7" t="str">
        <f t="shared" si="9"/>
        <v>2020-W35</v>
      </c>
      <c r="AU162" s="7">
        <f t="shared" si="10"/>
        <v>4</v>
      </c>
      <c r="AV162" s="12">
        <f>Data!G162</f>
        <v>35</v>
      </c>
      <c r="AW162" s="12">
        <f>Data!AU162+Data!C162</f>
        <v>31</v>
      </c>
    </row>
    <row r="163" spans="1:53" x14ac:dyDescent="0.3">
      <c r="A163" s="20">
        <f>Data!A163</f>
        <v>44071</v>
      </c>
      <c r="B163" s="8">
        <f t="shared" si="8"/>
        <v>44071</v>
      </c>
      <c r="C163" s="9">
        <f>Data!I163-Data!I162</f>
        <v>13</v>
      </c>
      <c r="D163" s="9">
        <f>Data!J163-Data!J162</f>
        <v>0</v>
      </c>
      <c r="E163" s="10">
        <f>Data!K163-Data!K162</f>
        <v>0</v>
      </c>
      <c r="F163" s="11">
        <f>Data!L163-Data!L162</f>
        <v>118</v>
      </c>
      <c r="G163" s="11">
        <f>Data!M163-Data!M162</f>
        <v>0</v>
      </c>
      <c r="H163" s="11">
        <f>Data!N163-Data!N162</f>
        <v>0</v>
      </c>
      <c r="I163" s="11">
        <f>Data!O163-Data!O162</f>
        <v>87</v>
      </c>
      <c r="J163" s="11">
        <f>Data!P163-Data!P162</f>
        <v>1</v>
      </c>
      <c r="K163" s="11">
        <f>Data!Q163-Data!Q162</f>
        <v>1</v>
      </c>
      <c r="L163" s="11">
        <f>Data!R163-Data!R162</f>
        <v>35</v>
      </c>
      <c r="M163" s="11">
        <f>Data!S163-Data!S162</f>
        <v>4</v>
      </c>
      <c r="N163" s="11">
        <f>Data!T163-Data!T162</f>
        <v>-1</v>
      </c>
      <c r="O163" s="11">
        <f>Data!U163-Data!U162</f>
        <v>8</v>
      </c>
      <c r="P163" s="11">
        <f>Data!V163-Data!V162</f>
        <v>0</v>
      </c>
      <c r="Q163" s="11">
        <f>Data!W163-Data!W162</f>
        <v>0</v>
      </c>
      <c r="R163" s="11">
        <f>Data!X163-Data!X162</f>
        <v>70</v>
      </c>
      <c r="S163" s="11">
        <f>Data!Y163-Data!Y162</f>
        <v>0</v>
      </c>
      <c r="T163" s="11">
        <f>Data!Z163-Data!Z162</f>
        <v>0</v>
      </c>
      <c r="U163" s="11">
        <f>Data!AA163-Data!AA162</f>
        <v>52</v>
      </c>
      <c r="V163" s="11">
        <f>Data!AB163-Data!AB162</f>
        <v>1</v>
      </c>
      <c r="W163" s="11">
        <f>Data!AC163-Data!AC162</f>
        <v>0</v>
      </c>
      <c r="X163" s="11">
        <f>Data!AD163-Data!AD162</f>
        <v>18</v>
      </c>
      <c r="Y163" s="11">
        <f>Data!AE163-Data!AE162</f>
        <v>2</v>
      </c>
      <c r="Z163" s="11">
        <f>Data!AF163-Data!AF162</f>
        <v>-1</v>
      </c>
      <c r="AA163" s="11">
        <f>Data!AG163-Data!AG162</f>
        <v>5</v>
      </c>
      <c r="AB163" s="11">
        <f>Data!AH163-Data!AH162</f>
        <v>0</v>
      </c>
      <c r="AC163" s="11">
        <f>Data!AI163-Data!AI162</f>
        <v>0</v>
      </c>
      <c r="AD163" s="11">
        <f>Data!AJ163-Data!AJ162</f>
        <v>48</v>
      </c>
      <c r="AE163" s="11">
        <f>Data!AK163-Data!AK162</f>
        <v>0</v>
      </c>
      <c r="AF163" s="11">
        <f>Data!AL163-Data!AL162</f>
        <v>0</v>
      </c>
      <c r="AG163" s="11">
        <f>Data!AM163-Data!AM162</f>
        <v>35</v>
      </c>
      <c r="AH163" s="11">
        <f>Data!AN163-Data!AN162</f>
        <v>0</v>
      </c>
      <c r="AI163" s="11">
        <f>Data!AO163-Data!AO162</f>
        <v>1</v>
      </c>
      <c r="AJ163" s="11">
        <f>Data!AP163-Data!AP162</f>
        <v>17</v>
      </c>
      <c r="AK163" s="11">
        <f>Data!AQ163-Data!AQ162</f>
        <v>2</v>
      </c>
      <c r="AL163" s="11">
        <f>Data!AR163-Data!AR162</f>
        <v>0</v>
      </c>
      <c r="AM163" s="11">
        <f>Data!E163</f>
        <v>5</v>
      </c>
      <c r="AN163" s="11">
        <f>Data!B163</f>
        <v>270</v>
      </c>
      <c r="AO163" s="11">
        <f>Data!AS163-Data!AS162</f>
        <v>13833</v>
      </c>
      <c r="AP163" s="11">
        <f>Data!AT163-Data!AT162</f>
        <v>0</v>
      </c>
      <c r="AQ163" s="11">
        <f>Data!AV163-Data!AV162</f>
        <v>0</v>
      </c>
      <c r="AR163" s="11">
        <f>Data!AW163-Data!AW162</f>
        <v>0</v>
      </c>
      <c r="AT163" s="7" t="str">
        <f t="shared" si="9"/>
        <v>2020-W35</v>
      </c>
      <c r="AU163" s="7">
        <f t="shared" si="10"/>
        <v>5</v>
      </c>
      <c r="AV163" s="12">
        <f>Data!G163</f>
        <v>35</v>
      </c>
      <c r="AW163" s="12">
        <f>Data!AU163+Data!C163</f>
        <v>32</v>
      </c>
    </row>
    <row r="164" spans="1:53" x14ac:dyDescent="0.3">
      <c r="A164" s="20">
        <f>Data!A164</f>
        <v>44072</v>
      </c>
      <c r="B164" s="8">
        <f t="shared" si="8"/>
        <v>44072</v>
      </c>
      <c r="C164" s="9">
        <f>Data!I164-Data!I163</f>
        <v>6</v>
      </c>
      <c r="D164" s="9">
        <f>Data!J164-Data!J163</f>
        <v>0</v>
      </c>
      <c r="E164" s="10">
        <f>Data!K164-Data!K163</f>
        <v>-1</v>
      </c>
      <c r="F164" s="11">
        <f>Data!L164-Data!L163</f>
        <v>86</v>
      </c>
      <c r="G164" s="11">
        <f>Data!M164-Data!M163</f>
        <v>0</v>
      </c>
      <c r="H164" s="11">
        <f>Data!N164-Data!N163</f>
        <v>0</v>
      </c>
      <c r="I164" s="11">
        <f>Data!O164-Data!O163</f>
        <v>64</v>
      </c>
      <c r="J164" s="11">
        <f>Data!P164-Data!P163</f>
        <v>0</v>
      </c>
      <c r="K164" s="11">
        <f>Data!Q164-Data!Q163</f>
        <v>0</v>
      </c>
      <c r="L164" s="11">
        <f>Data!R164-Data!R163</f>
        <v>15</v>
      </c>
      <c r="M164" s="11">
        <f>Data!S164-Data!S163</f>
        <v>1</v>
      </c>
      <c r="N164" s="11">
        <f>Data!T164-Data!T163</f>
        <v>2</v>
      </c>
      <c r="O164" s="11">
        <f>Data!U164-Data!U163</f>
        <v>4</v>
      </c>
      <c r="P164" s="11">
        <f>Data!V164-Data!V163</f>
        <v>0</v>
      </c>
      <c r="Q164" s="11">
        <f>Data!W164-Data!W163</f>
        <v>0</v>
      </c>
      <c r="R164" s="11">
        <f>Data!X164-Data!X163</f>
        <v>49</v>
      </c>
      <c r="S164" s="11">
        <f>Data!Y164-Data!Y163</f>
        <v>0</v>
      </c>
      <c r="T164" s="11">
        <f>Data!Z164-Data!Z163</f>
        <v>0</v>
      </c>
      <c r="U164" s="11">
        <f>Data!AA164-Data!AA163</f>
        <v>35</v>
      </c>
      <c r="V164" s="11">
        <f>Data!AB164-Data!AB163</f>
        <v>0</v>
      </c>
      <c r="W164" s="11">
        <f>Data!AC164-Data!AC163</f>
        <v>0</v>
      </c>
      <c r="X164" s="11">
        <f>Data!AD164-Data!AD163</f>
        <v>7</v>
      </c>
      <c r="Y164" s="11">
        <f>Data!AE164-Data!AE163</f>
        <v>0</v>
      </c>
      <c r="Z164" s="11">
        <f>Data!AF164-Data!AF163</f>
        <v>2</v>
      </c>
      <c r="AA164" s="11">
        <f>Data!AG164-Data!AG163</f>
        <v>2</v>
      </c>
      <c r="AB164" s="11">
        <f>Data!AH164-Data!AH163</f>
        <v>0</v>
      </c>
      <c r="AC164" s="11">
        <f>Data!AI164-Data!AI163</f>
        <v>-1</v>
      </c>
      <c r="AD164" s="11">
        <f>Data!AJ164-Data!AJ163</f>
        <v>37</v>
      </c>
      <c r="AE164" s="11">
        <f>Data!AK164-Data!AK163</f>
        <v>0</v>
      </c>
      <c r="AF164" s="11">
        <f>Data!AL164-Data!AL163</f>
        <v>0</v>
      </c>
      <c r="AG164" s="11">
        <f>Data!AM164-Data!AM163</f>
        <v>29</v>
      </c>
      <c r="AH164" s="11">
        <f>Data!AN164-Data!AN163</f>
        <v>0</v>
      </c>
      <c r="AI164" s="11">
        <f>Data!AO164-Data!AO163</f>
        <v>0</v>
      </c>
      <c r="AJ164" s="11">
        <f>Data!AP164-Data!AP163</f>
        <v>5</v>
      </c>
      <c r="AK164" s="11">
        <f>Data!AQ164-Data!AQ163</f>
        <v>1</v>
      </c>
      <c r="AL164" s="11">
        <f>Data!AR164-Data!AR163</f>
        <v>0</v>
      </c>
      <c r="AM164" s="11">
        <f>Data!E164</f>
        <v>1</v>
      </c>
      <c r="AN164" s="11">
        <f>Data!B164</f>
        <v>177</v>
      </c>
      <c r="AO164" s="11">
        <f>Data!AS164-Data!AS163</f>
        <v>13737</v>
      </c>
      <c r="AP164" s="11">
        <f>Data!AT164-Data!AT163</f>
        <v>0</v>
      </c>
      <c r="AQ164" s="11">
        <f>Data!AV164-Data!AV163</f>
        <v>0</v>
      </c>
      <c r="AR164" s="11">
        <f>Data!AW164-Data!AW163</f>
        <v>0</v>
      </c>
      <c r="AT164" s="7" t="str">
        <f t="shared" si="9"/>
        <v>2020-W35</v>
      </c>
      <c r="AU164" s="7">
        <f t="shared" si="10"/>
        <v>6</v>
      </c>
      <c r="AV164" s="12">
        <f>Data!G164</f>
        <v>36</v>
      </c>
      <c r="AW164" s="12">
        <f>Data!AU164+Data!C164</f>
        <v>21</v>
      </c>
    </row>
    <row r="165" spans="1:53" x14ac:dyDescent="0.3">
      <c r="A165" s="20">
        <f>Data!A165</f>
        <v>44073</v>
      </c>
      <c r="B165" s="8">
        <f t="shared" si="8"/>
        <v>44073</v>
      </c>
      <c r="C165" s="9">
        <f>Data!I165-Data!I164</f>
        <v>10</v>
      </c>
      <c r="D165" s="9">
        <f>Data!J165-Data!J164</f>
        <v>0</v>
      </c>
      <c r="E165" s="10">
        <f>Data!K165-Data!K164</f>
        <v>0</v>
      </c>
      <c r="F165" s="11">
        <f>Data!L165-Data!L164</f>
        <v>81</v>
      </c>
      <c r="G165" s="11">
        <f>Data!M165-Data!M164</f>
        <v>0</v>
      </c>
      <c r="H165" s="11">
        <f>Data!N165-Data!N164</f>
        <v>0</v>
      </c>
      <c r="I165" s="11">
        <f>Data!O165-Data!O164</f>
        <v>51</v>
      </c>
      <c r="J165" s="11">
        <f>Data!P165-Data!P164</f>
        <v>1</v>
      </c>
      <c r="K165" s="11">
        <f>Data!Q165-Data!Q164</f>
        <v>-1</v>
      </c>
      <c r="L165" s="11">
        <f>Data!R165-Data!R164</f>
        <v>14</v>
      </c>
      <c r="M165" s="11">
        <f>Data!S165-Data!S164</f>
        <v>1</v>
      </c>
      <c r="N165" s="11">
        <f>Data!T165-Data!T164</f>
        <v>0</v>
      </c>
      <c r="O165" s="11">
        <f>Data!U165-Data!U164</f>
        <v>5</v>
      </c>
      <c r="P165" s="11">
        <f>Data!V165-Data!V164</f>
        <v>0</v>
      </c>
      <c r="Q165" s="11">
        <f>Data!W165-Data!W164</f>
        <v>0</v>
      </c>
      <c r="R165" s="11">
        <f>Data!X165-Data!X164</f>
        <v>43</v>
      </c>
      <c r="S165" s="11">
        <f>Data!Y165-Data!Y164</f>
        <v>0</v>
      </c>
      <c r="T165" s="11">
        <f>Data!Z165-Data!Z164</f>
        <v>0</v>
      </c>
      <c r="U165" s="11">
        <f>Data!AA165-Data!AA164</f>
        <v>21</v>
      </c>
      <c r="V165" s="11">
        <f>Data!AB165-Data!AB164</f>
        <v>1</v>
      </c>
      <c r="W165" s="11">
        <f>Data!AC165-Data!AC164</f>
        <v>-1</v>
      </c>
      <c r="X165" s="11">
        <f>Data!AD165-Data!AD164</f>
        <v>6</v>
      </c>
      <c r="Y165" s="11">
        <f>Data!AE165-Data!AE164</f>
        <v>0</v>
      </c>
      <c r="Z165" s="11">
        <f>Data!AF165-Data!AF164</f>
        <v>1</v>
      </c>
      <c r="AA165" s="11">
        <f>Data!AG165-Data!AG164</f>
        <v>5</v>
      </c>
      <c r="AB165" s="11">
        <f>Data!AH165-Data!AH164</f>
        <v>0</v>
      </c>
      <c r="AC165" s="11">
        <f>Data!AI165-Data!AI164</f>
        <v>0</v>
      </c>
      <c r="AD165" s="11">
        <f>Data!AJ165-Data!AJ164</f>
        <v>38</v>
      </c>
      <c r="AE165" s="11">
        <f>Data!AK165-Data!AK164</f>
        <v>0</v>
      </c>
      <c r="AF165" s="11">
        <f>Data!AL165-Data!AL164</f>
        <v>0</v>
      </c>
      <c r="AG165" s="11">
        <f>Data!AM165-Data!AM164</f>
        <v>30</v>
      </c>
      <c r="AH165" s="11">
        <f>Data!AN165-Data!AN164</f>
        <v>0</v>
      </c>
      <c r="AI165" s="11">
        <f>Data!AO165-Data!AO164</f>
        <v>0</v>
      </c>
      <c r="AJ165" s="11">
        <f>Data!AP165-Data!AP164</f>
        <v>11</v>
      </c>
      <c r="AK165" s="11">
        <f>Data!AQ165-Data!AQ164</f>
        <v>1</v>
      </c>
      <c r="AL165" s="11">
        <f>Data!AR165-Data!AR164</f>
        <v>-1</v>
      </c>
      <c r="AM165" s="11">
        <f>Data!E165</f>
        <v>2</v>
      </c>
      <c r="AN165" s="11">
        <f>Data!B165</f>
        <v>157</v>
      </c>
      <c r="AO165" s="11">
        <f>Data!AS165-Data!AS164</f>
        <v>9880</v>
      </c>
      <c r="AP165" s="11">
        <f>Data!AT165-Data!AT164</f>
        <v>0</v>
      </c>
      <c r="AQ165" s="11">
        <f>Data!AV165-Data!AV164</f>
        <v>0</v>
      </c>
      <c r="AR165" s="11">
        <f>Data!AW165-Data!AW164</f>
        <v>0</v>
      </c>
      <c r="AS165" s="7">
        <v>18</v>
      </c>
      <c r="AT165" s="7" t="str">
        <f t="shared" si="9"/>
        <v>2020-W35</v>
      </c>
      <c r="AU165" s="7">
        <f t="shared" si="10"/>
        <v>7</v>
      </c>
      <c r="AV165" s="12">
        <f>Data!G165</f>
        <v>35</v>
      </c>
      <c r="AW165" s="12">
        <f>Data!AU165+Data!C165</f>
        <v>44</v>
      </c>
      <c r="AX165" s="7">
        <f>Data!BA165-Data!BA158</f>
        <v>6</v>
      </c>
      <c r="AY165" s="12">
        <f>AV158+AS165-AV165-AX165</f>
        <v>8</v>
      </c>
      <c r="AZ165" s="11">
        <v>200.00000000000037</v>
      </c>
      <c r="BA165" s="112">
        <f>AS165/AZ165</f>
        <v>8.999999999999983E-2</v>
      </c>
    </row>
    <row r="166" spans="1:53" x14ac:dyDescent="0.3">
      <c r="A166" s="21">
        <f>Data!A166</f>
        <v>44074</v>
      </c>
      <c r="B166" s="13">
        <f t="shared" si="8"/>
        <v>44074</v>
      </c>
      <c r="C166" s="14">
        <f>Data!I166-Data!I165</f>
        <v>28</v>
      </c>
      <c r="D166" s="14">
        <f>Data!J166-Data!J165</f>
        <v>0</v>
      </c>
      <c r="E166" s="15">
        <f>Data!K166-Data!K165</f>
        <v>0</v>
      </c>
      <c r="F166" s="16">
        <f>Data!L166-Data!L165</f>
        <v>60</v>
      </c>
      <c r="G166" s="16">
        <f>Data!M166-Data!M165</f>
        <v>0</v>
      </c>
      <c r="H166" s="16">
        <f>Data!N166-Data!N165</f>
        <v>0</v>
      </c>
      <c r="I166" s="16">
        <f>Data!O166-Data!O165</f>
        <v>61</v>
      </c>
      <c r="J166" s="16">
        <f>Data!P166-Data!P165</f>
        <v>0</v>
      </c>
      <c r="K166" s="16">
        <f>Data!Q166-Data!Q165</f>
        <v>1</v>
      </c>
      <c r="L166" s="16">
        <f>Data!R166-Data!R165</f>
        <v>14</v>
      </c>
      <c r="M166" s="16">
        <f>Data!S166-Data!S165</f>
        <v>4</v>
      </c>
      <c r="N166" s="16">
        <f>Data!T166-Data!T165</f>
        <v>0</v>
      </c>
      <c r="O166" s="16">
        <f>Data!U166-Data!U165</f>
        <v>27</v>
      </c>
      <c r="P166" s="16">
        <f>Data!V166-Data!V165</f>
        <v>0</v>
      </c>
      <c r="Q166" s="16">
        <f>Data!W166-Data!W165</f>
        <v>0</v>
      </c>
      <c r="R166" s="16">
        <f>Data!X166-Data!X165</f>
        <v>34</v>
      </c>
      <c r="S166" s="16">
        <f>Data!Y166-Data!Y165</f>
        <v>0</v>
      </c>
      <c r="T166" s="16">
        <f>Data!Z166-Data!Z165</f>
        <v>0</v>
      </c>
      <c r="U166" s="16">
        <f>Data!AA166-Data!AA165</f>
        <v>33</v>
      </c>
      <c r="V166" s="16">
        <f>Data!AB166-Data!AB165</f>
        <v>0</v>
      </c>
      <c r="W166" s="16">
        <f>Data!AC166-Data!AC165</f>
        <v>1</v>
      </c>
      <c r="X166" s="16">
        <f>Data!AD166-Data!AD165</f>
        <v>9</v>
      </c>
      <c r="Y166" s="16">
        <f>Data!AE166-Data!AE165</f>
        <v>2</v>
      </c>
      <c r="Z166" s="16">
        <f>Data!AF166-Data!AF165</f>
        <v>0</v>
      </c>
      <c r="AA166" s="16">
        <f>Data!AG166-Data!AG165</f>
        <v>1</v>
      </c>
      <c r="AB166" s="16">
        <f>Data!AH166-Data!AH165</f>
        <v>0</v>
      </c>
      <c r="AC166" s="16">
        <f>Data!AI166-Data!AI165</f>
        <v>0</v>
      </c>
      <c r="AD166" s="16">
        <f>Data!AJ166-Data!AJ165</f>
        <v>26</v>
      </c>
      <c r="AE166" s="16">
        <f>Data!AK166-Data!AK165</f>
        <v>0</v>
      </c>
      <c r="AF166" s="16">
        <f>Data!AL166-Data!AL165</f>
        <v>0</v>
      </c>
      <c r="AG166" s="16">
        <f>Data!AM166-Data!AM165</f>
        <v>28</v>
      </c>
      <c r="AH166" s="16">
        <f>Data!AN166-Data!AN165</f>
        <v>0</v>
      </c>
      <c r="AI166" s="16">
        <f>Data!AO166-Data!AO165</f>
        <v>0</v>
      </c>
      <c r="AJ166" s="16">
        <f>Data!AP166-Data!AP165</f>
        <v>5</v>
      </c>
      <c r="AK166" s="16">
        <f>Data!AQ166-Data!AQ165</f>
        <v>2</v>
      </c>
      <c r="AL166" s="16">
        <f>Data!AR166-Data!AR165</f>
        <v>0</v>
      </c>
      <c r="AM166" s="16">
        <f>Data!E166</f>
        <v>4</v>
      </c>
      <c r="AN166" s="16">
        <f>Data!B166</f>
        <v>183</v>
      </c>
      <c r="AO166" s="16">
        <f>Data!AS166-Data!AS165</f>
        <v>8485</v>
      </c>
      <c r="AP166" s="16">
        <f>Data!AT166-Data!AT165</f>
        <v>0</v>
      </c>
      <c r="AQ166" s="16">
        <f>Data!AV166-Data!AV165</f>
        <v>0</v>
      </c>
      <c r="AR166" s="16">
        <f>Data!AW166-Data!AW165</f>
        <v>0</v>
      </c>
      <c r="AS166" s="17"/>
      <c r="AT166" s="17" t="str">
        <f t="shared" si="9"/>
        <v>2020-W36</v>
      </c>
      <c r="AU166" s="17">
        <f t="shared" si="10"/>
        <v>1</v>
      </c>
      <c r="AV166" s="18">
        <f>Data!G166</f>
        <v>36</v>
      </c>
      <c r="AW166" s="18">
        <f>Data!AU166+Data!C166</f>
        <v>10</v>
      </c>
      <c r="AX166" s="17"/>
      <c r="AY166" s="18"/>
      <c r="AZ166" s="16"/>
    </row>
    <row r="167" spans="1:53" x14ac:dyDescent="0.3">
      <c r="A167" s="20">
        <f>Data!A167</f>
        <v>44075</v>
      </c>
      <c r="B167" s="8">
        <f t="shared" si="8"/>
        <v>44075</v>
      </c>
      <c r="C167" s="9">
        <f>Data!I167-Data!I166</f>
        <v>16</v>
      </c>
      <c r="D167" s="9">
        <f>Data!J167-Data!J166</f>
        <v>0</v>
      </c>
      <c r="E167" s="10">
        <f>Data!K167-Data!K166</f>
        <v>0</v>
      </c>
      <c r="F167" s="11">
        <f>Data!L167-Data!L166</f>
        <v>106</v>
      </c>
      <c r="G167" s="11">
        <f>Data!M167-Data!M166</f>
        <v>0</v>
      </c>
      <c r="H167" s="11">
        <f>Data!N167-Data!N166</f>
        <v>0</v>
      </c>
      <c r="I167" s="11">
        <f>Data!O167-Data!O166</f>
        <v>72</v>
      </c>
      <c r="J167" s="11">
        <f>Data!P167-Data!P166</f>
        <v>0</v>
      </c>
      <c r="K167" s="11">
        <f>Data!Q167-Data!Q166</f>
        <v>1</v>
      </c>
      <c r="L167" s="11">
        <f>Data!R167-Data!R166</f>
        <v>21</v>
      </c>
      <c r="M167" s="11">
        <f>Data!S167-Data!S166</f>
        <v>5</v>
      </c>
      <c r="N167" s="11">
        <f>Data!T167-Data!T166</f>
        <v>1</v>
      </c>
      <c r="O167" s="11">
        <f>Data!U167-Data!U166</f>
        <v>12</v>
      </c>
      <c r="P167" s="11">
        <f>Data!V167-Data!V166</f>
        <v>0</v>
      </c>
      <c r="Q167" s="11">
        <f>Data!W167-Data!W166</f>
        <v>0</v>
      </c>
      <c r="R167" s="11">
        <f>Data!X167-Data!X166</f>
        <v>53</v>
      </c>
      <c r="S167" s="11">
        <f>Data!Y167-Data!Y166</f>
        <v>0</v>
      </c>
      <c r="T167" s="11">
        <f>Data!Z167-Data!Z166</f>
        <v>0</v>
      </c>
      <c r="U167" s="11">
        <f>Data!AA167-Data!AA166</f>
        <v>42</v>
      </c>
      <c r="V167" s="11">
        <f>Data!AB167-Data!AB166</f>
        <v>0</v>
      </c>
      <c r="W167" s="11">
        <f>Data!AC167-Data!AC166</f>
        <v>1</v>
      </c>
      <c r="X167" s="11">
        <f>Data!AD167-Data!AD166</f>
        <v>9</v>
      </c>
      <c r="Y167" s="11">
        <f>Data!AE167-Data!AE166</f>
        <v>4</v>
      </c>
      <c r="Z167" s="11">
        <f>Data!AF167-Data!AF166</f>
        <v>1</v>
      </c>
      <c r="AA167" s="11">
        <f>Data!AG167-Data!AG166</f>
        <v>4</v>
      </c>
      <c r="AB167" s="11">
        <f>Data!AH167-Data!AH166</f>
        <v>0</v>
      </c>
      <c r="AC167" s="11">
        <f>Data!AI167-Data!AI166</f>
        <v>0</v>
      </c>
      <c r="AD167" s="11">
        <f>Data!AJ167-Data!AJ166</f>
        <v>53</v>
      </c>
      <c r="AE167" s="11">
        <f>Data!AK167-Data!AK166</f>
        <v>0</v>
      </c>
      <c r="AF167" s="11">
        <f>Data!AL167-Data!AL166</f>
        <v>0</v>
      </c>
      <c r="AG167" s="11">
        <f>Data!AM167-Data!AM166</f>
        <v>30</v>
      </c>
      <c r="AH167" s="11">
        <f>Data!AN167-Data!AN166</f>
        <v>0</v>
      </c>
      <c r="AI167" s="11">
        <f>Data!AO167-Data!AO166</f>
        <v>0</v>
      </c>
      <c r="AJ167" s="11">
        <f>Data!AP167-Data!AP166</f>
        <v>12</v>
      </c>
      <c r="AK167" s="11">
        <f>Data!AQ167-Data!AQ166</f>
        <v>1</v>
      </c>
      <c r="AL167" s="11">
        <f>Data!AR167-Data!AR166</f>
        <v>0</v>
      </c>
      <c r="AM167" s="11">
        <f>Data!E167</f>
        <v>5</v>
      </c>
      <c r="AN167" s="11">
        <f>Data!B167</f>
        <v>207</v>
      </c>
      <c r="AO167" s="11">
        <f>Data!AS167-Data!AS166</f>
        <v>16979</v>
      </c>
      <c r="AP167" s="11">
        <f>Data!AT167-Data!AT166</f>
        <v>0</v>
      </c>
      <c r="AQ167" s="11">
        <f>Data!AV167-Data!AV166</f>
        <v>0</v>
      </c>
      <c r="AR167" s="11">
        <f>Data!AW167-Data!AW166</f>
        <v>0</v>
      </c>
      <c r="AT167" s="7" t="str">
        <f t="shared" si="9"/>
        <v>2020-W36</v>
      </c>
      <c r="AU167" s="7">
        <f t="shared" si="10"/>
        <v>2</v>
      </c>
      <c r="AV167" s="12">
        <f>Data!G167</f>
        <v>38</v>
      </c>
      <c r="AW167" s="12">
        <f>Data!AU167+Data!C167</f>
        <v>21</v>
      </c>
    </row>
    <row r="168" spans="1:53" x14ac:dyDescent="0.3">
      <c r="A168" s="20">
        <f>Data!A168</f>
        <v>44076</v>
      </c>
      <c r="B168" s="8">
        <f t="shared" si="8"/>
        <v>44076</v>
      </c>
      <c r="C168" s="9">
        <f>Data!I168-Data!I167</f>
        <v>7</v>
      </c>
      <c r="D168" s="9">
        <f>Data!J168-Data!J167</f>
        <v>0</v>
      </c>
      <c r="E168" s="10">
        <f>Data!K168-Data!K167</f>
        <v>0</v>
      </c>
      <c r="F168" s="11">
        <f>Data!L168-Data!L167</f>
        <v>83</v>
      </c>
      <c r="G168" s="11">
        <f>Data!M168-Data!M167</f>
        <v>0</v>
      </c>
      <c r="H168" s="11">
        <f>Data!N168-Data!N167</f>
        <v>0</v>
      </c>
      <c r="I168" s="11">
        <f>Data!O168-Data!O167</f>
        <v>99</v>
      </c>
      <c r="J168" s="11">
        <f>Data!P168-Data!P167</f>
        <v>0</v>
      </c>
      <c r="K168" s="11">
        <f>Data!Q168-Data!Q167</f>
        <v>0</v>
      </c>
      <c r="L168" s="11">
        <f>Data!R168-Data!R167</f>
        <v>33</v>
      </c>
      <c r="M168" s="11">
        <f>Data!S168-Data!S167</f>
        <v>2</v>
      </c>
      <c r="N168" s="11">
        <f>Data!T168-Data!T167</f>
        <v>0</v>
      </c>
      <c r="O168" s="11">
        <f>Data!U168-Data!U167</f>
        <v>5</v>
      </c>
      <c r="P168" s="11">
        <f>Data!V168-Data!V167</f>
        <v>0</v>
      </c>
      <c r="Q168" s="11">
        <f>Data!W168-Data!W167</f>
        <v>0</v>
      </c>
      <c r="R168" s="11">
        <f>Data!X168-Data!X167</f>
        <v>51</v>
      </c>
      <c r="S168" s="11">
        <f>Data!Y168-Data!Y167</f>
        <v>0</v>
      </c>
      <c r="T168" s="11">
        <f>Data!Z168-Data!Z167</f>
        <v>0</v>
      </c>
      <c r="U168" s="11">
        <f>Data!AA168-Data!AA167</f>
        <v>54</v>
      </c>
      <c r="V168" s="11">
        <f>Data!AB168-Data!AB167</f>
        <v>0</v>
      </c>
      <c r="W168" s="11">
        <f>Data!AC168-Data!AC167</f>
        <v>0</v>
      </c>
      <c r="X168" s="11">
        <f>Data!AD168-Data!AD167</f>
        <v>19</v>
      </c>
      <c r="Y168" s="11">
        <f>Data!AE168-Data!AE167</f>
        <v>0</v>
      </c>
      <c r="Z168" s="11">
        <f>Data!AF168-Data!AF167</f>
        <v>0</v>
      </c>
      <c r="AA168" s="11">
        <f>Data!AG168-Data!AG167</f>
        <v>2</v>
      </c>
      <c r="AB168" s="11">
        <f>Data!AH168-Data!AH167</f>
        <v>0</v>
      </c>
      <c r="AC168" s="11">
        <f>Data!AI168-Data!AI167</f>
        <v>0</v>
      </c>
      <c r="AD168" s="11">
        <f>Data!AJ168-Data!AJ167</f>
        <v>32</v>
      </c>
      <c r="AE168" s="11">
        <f>Data!AK168-Data!AK167</f>
        <v>0</v>
      </c>
      <c r="AF168" s="11">
        <f>Data!AL168-Data!AL167</f>
        <v>0</v>
      </c>
      <c r="AG168" s="11">
        <f>Data!AM168-Data!AM167</f>
        <v>45</v>
      </c>
      <c r="AH168" s="11">
        <f>Data!AN168-Data!AN167</f>
        <v>0</v>
      </c>
      <c r="AI168" s="11">
        <f>Data!AO168-Data!AO167</f>
        <v>0</v>
      </c>
      <c r="AJ168" s="11">
        <f>Data!AP168-Data!AP167</f>
        <v>14</v>
      </c>
      <c r="AK168" s="11">
        <f>Data!AQ168-Data!AQ167</f>
        <v>2</v>
      </c>
      <c r="AL168" s="11">
        <f>Data!AR168-Data!AR167</f>
        <v>0</v>
      </c>
      <c r="AM168" s="11">
        <f>Data!E168</f>
        <v>2</v>
      </c>
      <c r="AN168" s="11">
        <f>Data!B168</f>
        <v>233</v>
      </c>
      <c r="AO168" s="11">
        <f>Data!AS168-Data!AS167</f>
        <v>14154</v>
      </c>
      <c r="AP168" s="11">
        <f>Data!AT168-Data!AT167</f>
        <v>0</v>
      </c>
      <c r="AQ168" s="11">
        <f>Data!AV168-Data!AV167</f>
        <v>0</v>
      </c>
      <c r="AR168" s="11">
        <f>Data!AW168-Data!AW167</f>
        <v>0</v>
      </c>
      <c r="AT168" s="7" t="str">
        <f t="shared" si="9"/>
        <v>2020-W36</v>
      </c>
      <c r="AU168" s="7">
        <f t="shared" si="10"/>
        <v>3</v>
      </c>
      <c r="AV168" s="12">
        <f>Data!G168</f>
        <v>38</v>
      </c>
      <c r="AW168" s="12">
        <f>Data!AU168+Data!C168</f>
        <v>26</v>
      </c>
    </row>
    <row r="169" spans="1:53" x14ac:dyDescent="0.3">
      <c r="A169" s="20">
        <f>Data!A169</f>
        <v>44077</v>
      </c>
      <c r="B169" s="8">
        <f t="shared" si="8"/>
        <v>44077</v>
      </c>
      <c r="C169" s="9">
        <f>Data!I169-Data!I168</f>
        <v>19</v>
      </c>
      <c r="D169" s="9">
        <f>Data!J169-Data!J168</f>
        <v>0</v>
      </c>
      <c r="E169" s="10">
        <f>Data!K169-Data!K168</f>
        <v>0</v>
      </c>
      <c r="F169" s="11">
        <f>Data!L169-Data!L168</f>
        <v>110</v>
      </c>
      <c r="G169" s="11">
        <f>Data!M169-Data!M168</f>
        <v>0</v>
      </c>
      <c r="H169" s="11">
        <f>Data!N169-Data!N168</f>
        <v>0</v>
      </c>
      <c r="I169" s="11">
        <f>Data!O169-Data!O168</f>
        <v>91</v>
      </c>
      <c r="J169" s="11">
        <f>Data!P169-Data!P168</f>
        <v>0</v>
      </c>
      <c r="K169" s="11">
        <f>Data!Q169-Data!Q168</f>
        <v>1</v>
      </c>
      <c r="L169" s="11">
        <f>Data!R169-Data!R168</f>
        <v>24</v>
      </c>
      <c r="M169" s="11">
        <f>Data!S169-Data!S168</f>
        <v>5</v>
      </c>
      <c r="N169" s="11">
        <f>Data!T169-Data!T168</f>
        <v>0</v>
      </c>
      <c r="O169" s="11">
        <f>Data!U169-Data!U168</f>
        <v>12</v>
      </c>
      <c r="P169" s="11">
        <f>Data!V169-Data!V168</f>
        <v>0</v>
      </c>
      <c r="Q169" s="11">
        <f>Data!W169-Data!W168</f>
        <v>0</v>
      </c>
      <c r="R169" s="11">
        <f>Data!X169-Data!X168</f>
        <v>68</v>
      </c>
      <c r="S169" s="11">
        <f>Data!Y169-Data!Y168</f>
        <v>0</v>
      </c>
      <c r="T169" s="11">
        <f>Data!Z169-Data!Z168</f>
        <v>0</v>
      </c>
      <c r="U169" s="11">
        <f>Data!AA169-Data!AA168</f>
        <v>66</v>
      </c>
      <c r="V169" s="11">
        <f>Data!AB169-Data!AB168</f>
        <v>0</v>
      </c>
      <c r="W169" s="11">
        <f>Data!AC169-Data!AC168</f>
        <v>1</v>
      </c>
      <c r="X169" s="11">
        <f>Data!AD169-Data!AD168</f>
        <v>9</v>
      </c>
      <c r="Y169" s="11">
        <f>Data!AE169-Data!AE168</f>
        <v>2</v>
      </c>
      <c r="Z169" s="11">
        <f>Data!AF169-Data!AF168</f>
        <v>0</v>
      </c>
      <c r="AA169" s="11">
        <f>Data!AG169-Data!AG168</f>
        <v>7</v>
      </c>
      <c r="AB169" s="11">
        <f>Data!AH169-Data!AH168</f>
        <v>0</v>
      </c>
      <c r="AC169" s="11">
        <f>Data!AI169-Data!AI168</f>
        <v>0</v>
      </c>
      <c r="AD169" s="11">
        <f>Data!AJ169-Data!AJ168</f>
        <v>40</v>
      </c>
      <c r="AE169" s="11">
        <f>Data!AK169-Data!AK168</f>
        <v>0</v>
      </c>
      <c r="AF169" s="11">
        <f>Data!AL169-Data!AL168</f>
        <v>0</v>
      </c>
      <c r="AG169" s="11">
        <f>Data!AM169-Data!AM168</f>
        <v>25</v>
      </c>
      <c r="AH169" s="11">
        <f>Data!AN169-Data!AN168</f>
        <v>0</v>
      </c>
      <c r="AI169" s="11">
        <f>Data!AO169-Data!AO168</f>
        <v>0</v>
      </c>
      <c r="AJ169" s="11">
        <f>Data!AP169-Data!AP168</f>
        <v>15</v>
      </c>
      <c r="AK169" s="11">
        <f>Data!AQ169-Data!AQ168</f>
        <v>3</v>
      </c>
      <c r="AL169" s="11">
        <f>Data!AR169-Data!AR168</f>
        <v>0</v>
      </c>
      <c r="AM169" s="11">
        <f>Data!E169</f>
        <v>5</v>
      </c>
      <c r="AN169" s="11">
        <f>Data!B169</f>
        <v>241</v>
      </c>
      <c r="AO169" s="11">
        <f>Data!AS169-Data!AS168</f>
        <v>12066</v>
      </c>
      <c r="AP169" s="11">
        <f>Data!AT169-Data!AT168</f>
        <v>0</v>
      </c>
      <c r="AQ169" s="11">
        <f>Data!AV169-Data!AV168</f>
        <v>0</v>
      </c>
      <c r="AR169" s="11">
        <f>Data!AW169-Data!AW168</f>
        <v>0</v>
      </c>
      <c r="AT169" s="7" t="str">
        <f t="shared" si="9"/>
        <v>2020-W36</v>
      </c>
      <c r="AU169" s="7">
        <f t="shared" si="10"/>
        <v>4</v>
      </c>
      <c r="AV169" s="12">
        <f>Data!G169</f>
        <v>39</v>
      </c>
      <c r="AW169" s="12">
        <f>Data!AU169+Data!C169</f>
        <v>31</v>
      </c>
    </row>
    <row r="170" spans="1:53" x14ac:dyDescent="0.3">
      <c r="A170" s="20">
        <f>Data!A170</f>
        <v>44078</v>
      </c>
      <c r="B170" s="8">
        <f t="shared" si="8"/>
        <v>44078</v>
      </c>
      <c r="C170" s="9">
        <f>Data!I170-Data!I169</f>
        <v>15</v>
      </c>
      <c r="D170" s="9">
        <f>Data!J170-Data!J169</f>
        <v>0</v>
      </c>
      <c r="E170" s="10">
        <f>Data!K170-Data!K169</f>
        <v>0</v>
      </c>
      <c r="F170" s="11">
        <f>Data!L170-Data!L169</f>
        <v>74</v>
      </c>
      <c r="G170" s="11">
        <f>Data!M170-Data!M169</f>
        <v>0</v>
      </c>
      <c r="H170" s="11">
        <f>Data!N170-Data!N169</f>
        <v>0</v>
      </c>
      <c r="I170" s="11">
        <f>Data!O170-Data!O169</f>
        <v>80</v>
      </c>
      <c r="J170" s="11">
        <f>Data!P170-Data!P169</f>
        <v>0</v>
      </c>
      <c r="K170" s="11">
        <f>Data!Q170-Data!Q169</f>
        <v>-2</v>
      </c>
      <c r="L170" s="11">
        <f>Data!R170-Data!R169</f>
        <v>26</v>
      </c>
      <c r="M170" s="11">
        <f>Data!S170-Data!S169</f>
        <v>1</v>
      </c>
      <c r="N170" s="11">
        <f>Data!T170-Data!T169</f>
        <v>1</v>
      </c>
      <c r="O170" s="11">
        <f>Data!U170-Data!U169</f>
        <v>8</v>
      </c>
      <c r="P170" s="11">
        <f>Data!V170-Data!V169</f>
        <v>0</v>
      </c>
      <c r="Q170" s="11">
        <f>Data!W170-Data!W169</f>
        <v>0</v>
      </c>
      <c r="R170" s="11">
        <f>Data!X170-Data!X169</f>
        <v>42</v>
      </c>
      <c r="S170" s="11">
        <f>Data!Y170-Data!Y169</f>
        <v>0</v>
      </c>
      <c r="T170" s="11">
        <f>Data!Z170-Data!Z169</f>
        <v>0</v>
      </c>
      <c r="U170" s="11">
        <f>Data!AA170-Data!AA169</f>
        <v>42</v>
      </c>
      <c r="V170" s="11">
        <f>Data!AB170-Data!AB169</f>
        <v>0</v>
      </c>
      <c r="W170" s="11">
        <f>Data!AC170-Data!AC169</f>
        <v>-1</v>
      </c>
      <c r="X170" s="11">
        <f>Data!AD170-Data!AD169</f>
        <v>10</v>
      </c>
      <c r="Y170" s="11">
        <f>Data!AE170-Data!AE169</f>
        <v>1</v>
      </c>
      <c r="Z170" s="11">
        <f>Data!AF170-Data!AF169</f>
        <v>0</v>
      </c>
      <c r="AA170" s="11">
        <f>Data!AG170-Data!AG169</f>
        <v>7</v>
      </c>
      <c r="AB170" s="11">
        <f>Data!AH170-Data!AH169</f>
        <v>0</v>
      </c>
      <c r="AC170" s="11">
        <f>Data!AI170-Data!AI169</f>
        <v>0</v>
      </c>
      <c r="AD170" s="11">
        <f>Data!AJ170-Data!AJ169</f>
        <v>34</v>
      </c>
      <c r="AE170" s="11">
        <f>Data!AK170-Data!AK169</f>
        <v>0</v>
      </c>
      <c r="AF170" s="11">
        <f>Data!AL170-Data!AL169</f>
        <v>0</v>
      </c>
      <c r="AG170" s="11">
        <f>Data!AM170-Data!AM169</f>
        <v>38</v>
      </c>
      <c r="AH170" s="11">
        <f>Data!AN170-Data!AN169</f>
        <v>0</v>
      </c>
      <c r="AI170" s="11">
        <f>Data!AO170-Data!AO169</f>
        <v>-1</v>
      </c>
      <c r="AJ170" s="11">
        <f>Data!AP170-Data!AP169</f>
        <v>16</v>
      </c>
      <c r="AK170" s="11">
        <f>Data!AQ170-Data!AQ169</f>
        <v>0</v>
      </c>
      <c r="AL170" s="11">
        <f>Data!AR170-Data!AR169</f>
        <v>1</v>
      </c>
      <c r="AM170" s="11">
        <f>Data!E170</f>
        <v>1</v>
      </c>
      <c r="AN170" s="11">
        <f>Data!B170</f>
        <v>202</v>
      </c>
      <c r="AO170" s="11">
        <f>Data!AS170-Data!AS169</f>
        <v>10576</v>
      </c>
      <c r="AP170" s="11">
        <f>Data!AT170-Data!AT169</f>
        <v>0</v>
      </c>
      <c r="AQ170" s="11">
        <f>Data!AV170-Data!AV169</f>
        <v>0</v>
      </c>
      <c r="AR170" s="11">
        <f>Data!AW170-Data!AW169</f>
        <v>0</v>
      </c>
      <c r="AT170" s="7" t="str">
        <f t="shared" si="9"/>
        <v>2020-W36</v>
      </c>
      <c r="AU170" s="7">
        <f t="shared" si="10"/>
        <v>5</v>
      </c>
      <c r="AV170" s="12">
        <f>Data!G170</f>
        <v>38</v>
      </c>
      <c r="AW170" s="12">
        <f>Data!AU170+Data!C170</f>
        <v>10</v>
      </c>
    </row>
    <row r="171" spans="1:53" x14ac:dyDescent="0.3">
      <c r="A171" s="20">
        <f>Data!A171</f>
        <v>44079</v>
      </c>
      <c r="B171" s="8">
        <f t="shared" si="8"/>
        <v>44079</v>
      </c>
      <c r="C171" s="9">
        <f>Data!I171-Data!I170</f>
        <v>14</v>
      </c>
      <c r="D171" s="9">
        <f>Data!J171-Data!J170</f>
        <v>0</v>
      </c>
      <c r="E171" s="10">
        <f>Data!K171-Data!K170</f>
        <v>0</v>
      </c>
      <c r="F171" s="11">
        <f>Data!L171-Data!L170</f>
        <v>66</v>
      </c>
      <c r="G171" s="11">
        <f>Data!M171-Data!M170</f>
        <v>0</v>
      </c>
      <c r="H171" s="11">
        <f>Data!N171-Data!N170</f>
        <v>0</v>
      </c>
      <c r="I171" s="11">
        <f>Data!O171-Data!O170</f>
        <v>65</v>
      </c>
      <c r="J171" s="11">
        <f>Data!P171-Data!P170</f>
        <v>0</v>
      </c>
      <c r="K171" s="11">
        <f>Data!Q171-Data!Q170</f>
        <v>-1</v>
      </c>
      <c r="L171" s="11">
        <f>Data!R171-Data!R170</f>
        <v>28</v>
      </c>
      <c r="M171" s="11">
        <f>Data!S171-Data!S170</f>
        <v>1</v>
      </c>
      <c r="N171" s="11">
        <f>Data!T171-Data!T170</f>
        <v>3</v>
      </c>
      <c r="O171" s="11">
        <f>Data!U171-Data!U170</f>
        <v>11</v>
      </c>
      <c r="P171" s="11">
        <f>Data!V171-Data!V170</f>
        <v>0</v>
      </c>
      <c r="Q171" s="11">
        <f>Data!W171-Data!W170</f>
        <v>0</v>
      </c>
      <c r="R171" s="11">
        <f>Data!X171-Data!X170</f>
        <v>41</v>
      </c>
      <c r="S171" s="11">
        <f>Data!Y171-Data!Y170</f>
        <v>0</v>
      </c>
      <c r="T171" s="11">
        <f>Data!Z171-Data!Z170</f>
        <v>0</v>
      </c>
      <c r="U171" s="11">
        <f>Data!AA171-Data!AA170</f>
        <v>34</v>
      </c>
      <c r="V171" s="11">
        <f>Data!AB171-Data!AB170</f>
        <v>0</v>
      </c>
      <c r="W171" s="11">
        <f>Data!AC171-Data!AC170</f>
        <v>-1</v>
      </c>
      <c r="X171" s="11">
        <f>Data!AD171-Data!AD170</f>
        <v>26</v>
      </c>
      <c r="Y171" s="11">
        <f>Data!AE171-Data!AE170</f>
        <v>0</v>
      </c>
      <c r="Z171" s="11">
        <f>Data!AF171-Data!AF170</f>
        <v>3</v>
      </c>
      <c r="AA171" s="11">
        <f>Data!AG171-Data!AG170</f>
        <v>3</v>
      </c>
      <c r="AB171" s="11">
        <f>Data!AH171-Data!AH170</f>
        <v>0</v>
      </c>
      <c r="AC171" s="11">
        <f>Data!AI171-Data!AI170</f>
        <v>0</v>
      </c>
      <c r="AD171" s="11">
        <f>Data!AJ171-Data!AJ170</f>
        <v>25</v>
      </c>
      <c r="AE171" s="11">
        <f>Data!AK171-Data!AK170</f>
        <v>0</v>
      </c>
      <c r="AF171" s="11">
        <f>Data!AL171-Data!AL170</f>
        <v>0</v>
      </c>
      <c r="AG171" s="11">
        <f>Data!AM171-Data!AM170</f>
        <v>31</v>
      </c>
      <c r="AH171" s="11">
        <f>Data!AN171-Data!AN170</f>
        <v>0</v>
      </c>
      <c r="AI171" s="11">
        <f>Data!AO171-Data!AO170</f>
        <v>0</v>
      </c>
      <c r="AJ171" s="11">
        <f>Data!AP171-Data!AP170</f>
        <v>12</v>
      </c>
      <c r="AK171" s="11">
        <f>Data!AQ171-Data!AQ170</f>
        <v>1</v>
      </c>
      <c r="AL171" s="11">
        <f>Data!AR171-Data!AR170</f>
        <v>0</v>
      </c>
      <c r="AM171" s="11">
        <f>Data!E171</f>
        <v>1</v>
      </c>
      <c r="AN171" s="11">
        <f>Data!B171</f>
        <v>187</v>
      </c>
      <c r="AO171" s="11">
        <f>Data!AS171-Data!AS170</f>
        <v>11922</v>
      </c>
      <c r="AP171" s="11">
        <f>Data!AT171-Data!AT170</f>
        <v>0</v>
      </c>
      <c r="AQ171" s="11">
        <f>Data!AV171-Data!AV170</f>
        <v>0</v>
      </c>
      <c r="AR171" s="11">
        <f>Data!AW171-Data!AW170</f>
        <v>0</v>
      </c>
      <c r="AT171" s="7" t="str">
        <f t="shared" si="9"/>
        <v>2020-W36</v>
      </c>
      <c r="AU171" s="7">
        <f t="shared" si="10"/>
        <v>6</v>
      </c>
      <c r="AV171" s="12">
        <f>Data!G171</f>
        <v>40</v>
      </c>
      <c r="AW171" s="12">
        <f>Data!AU171+Data!C171</f>
        <v>31</v>
      </c>
    </row>
    <row r="172" spans="1:53" x14ac:dyDescent="0.3">
      <c r="A172" s="20">
        <f>Data!A172</f>
        <v>44080</v>
      </c>
      <c r="B172" s="8">
        <f t="shared" si="8"/>
        <v>44080</v>
      </c>
      <c r="C172" s="9">
        <f>Data!I172-Data!I171</f>
        <v>2</v>
      </c>
      <c r="D172" s="9">
        <f>Data!J172-Data!J171</f>
        <v>0</v>
      </c>
      <c r="E172" s="10">
        <f>Data!K172-Data!K171</f>
        <v>0</v>
      </c>
      <c r="F172" s="11">
        <f>Data!L172-Data!L171</f>
        <v>58</v>
      </c>
      <c r="G172" s="11">
        <f>Data!M172-Data!M171</f>
        <v>0</v>
      </c>
      <c r="H172" s="11">
        <f>Data!N172-Data!N171</f>
        <v>0</v>
      </c>
      <c r="I172" s="11">
        <f>Data!O172-Data!O171</f>
        <v>50</v>
      </c>
      <c r="J172" s="11">
        <f>Data!P172-Data!P171</f>
        <v>0</v>
      </c>
      <c r="K172" s="11">
        <f>Data!Q172-Data!Q171</f>
        <v>1</v>
      </c>
      <c r="L172" s="11">
        <f>Data!R172-Data!R171</f>
        <v>23</v>
      </c>
      <c r="M172" s="11">
        <f>Data!S172-Data!S171</f>
        <v>4</v>
      </c>
      <c r="N172" s="11">
        <f>Data!T172-Data!T171</f>
        <v>0</v>
      </c>
      <c r="O172" s="11">
        <f>Data!U172-Data!U171</f>
        <v>1</v>
      </c>
      <c r="P172" s="11">
        <f>Data!V172-Data!V171</f>
        <v>0</v>
      </c>
      <c r="Q172" s="11">
        <f>Data!W172-Data!W171</f>
        <v>0</v>
      </c>
      <c r="R172" s="11">
        <f>Data!X172-Data!X171</f>
        <v>29</v>
      </c>
      <c r="S172" s="11">
        <f>Data!Y172-Data!Y171</f>
        <v>0</v>
      </c>
      <c r="T172" s="11">
        <f>Data!Z172-Data!Z171</f>
        <v>0</v>
      </c>
      <c r="U172" s="11">
        <f>Data!AA172-Data!AA171</f>
        <v>34</v>
      </c>
      <c r="V172" s="11">
        <f>Data!AB172-Data!AB171</f>
        <v>0</v>
      </c>
      <c r="W172" s="11">
        <f>Data!AC172-Data!AC171</f>
        <v>1</v>
      </c>
      <c r="X172" s="11">
        <f>Data!AD172-Data!AD171</f>
        <v>-4</v>
      </c>
      <c r="Y172" s="11">
        <f>Data!AE172-Data!AE171</f>
        <v>1</v>
      </c>
      <c r="Z172" s="11">
        <f>Data!AF172-Data!AF171</f>
        <v>0</v>
      </c>
      <c r="AA172" s="11">
        <f>Data!AG172-Data!AG171</f>
        <v>1</v>
      </c>
      <c r="AB172" s="11">
        <f>Data!AH172-Data!AH171</f>
        <v>0</v>
      </c>
      <c r="AC172" s="11">
        <f>Data!AI172-Data!AI171</f>
        <v>0</v>
      </c>
      <c r="AD172" s="11">
        <f>Data!AJ172-Data!AJ171</f>
        <v>29</v>
      </c>
      <c r="AE172" s="11">
        <f>Data!AK172-Data!AK171</f>
        <v>0</v>
      </c>
      <c r="AF172" s="11">
        <f>Data!AL172-Data!AL171</f>
        <v>0</v>
      </c>
      <c r="AG172" s="11">
        <f>Data!AM172-Data!AM171</f>
        <v>16</v>
      </c>
      <c r="AH172" s="11">
        <f>Data!AN172-Data!AN171</f>
        <v>0</v>
      </c>
      <c r="AI172" s="11">
        <f>Data!AO172-Data!AO171</f>
        <v>0</v>
      </c>
      <c r="AJ172" s="11">
        <f>Data!AP172-Data!AP171</f>
        <v>17</v>
      </c>
      <c r="AK172" s="11">
        <f>Data!AQ172-Data!AQ171</f>
        <v>3</v>
      </c>
      <c r="AL172" s="11">
        <f>Data!AR172-Data!AR171</f>
        <v>0</v>
      </c>
      <c r="AM172" s="11">
        <f>Data!E172</f>
        <v>4</v>
      </c>
      <c r="AN172" s="11">
        <f>Data!B172</f>
        <v>144</v>
      </c>
      <c r="AO172" s="11">
        <f>Data!AS172-Data!AS171</f>
        <v>12554</v>
      </c>
      <c r="AP172" s="11">
        <f>Data!AT172-Data!AT171</f>
        <v>0</v>
      </c>
      <c r="AQ172" s="11">
        <f>Data!AV172-Data!AV171</f>
        <v>0</v>
      </c>
      <c r="AR172" s="11">
        <f>Data!AW172-Data!AW171</f>
        <v>0</v>
      </c>
      <c r="AS172" s="7">
        <v>22</v>
      </c>
      <c r="AT172" s="7" t="str">
        <f t="shared" si="9"/>
        <v>2020-W36</v>
      </c>
      <c r="AU172" s="7">
        <f t="shared" si="10"/>
        <v>7</v>
      </c>
      <c r="AV172" s="12">
        <f>Data!G172</f>
        <v>41</v>
      </c>
      <c r="AW172" s="12">
        <f>Data!AU172+Data!C172</f>
        <v>25</v>
      </c>
      <c r="AX172" s="7">
        <f>Data!BA172-Data!BA165</f>
        <v>12</v>
      </c>
      <c r="AY172" s="12">
        <f>AV165+AS172-AV172-AX172</f>
        <v>4</v>
      </c>
      <c r="AZ172" s="11">
        <v>214.99999999999991</v>
      </c>
      <c r="BA172" s="112">
        <f>AS172/AZ172</f>
        <v>0.10232558139534888</v>
      </c>
    </row>
    <row r="173" spans="1:53" x14ac:dyDescent="0.3">
      <c r="A173" s="21">
        <f>Data!A173</f>
        <v>44081</v>
      </c>
      <c r="B173" s="13">
        <f t="shared" si="8"/>
        <v>44081</v>
      </c>
      <c r="C173" s="14">
        <f>Data!I173-Data!I172</f>
        <v>7</v>
      </c>
      <c r="D173" s="14">
        <f>Data!J173-Data!J172</f>
        <v>0</v>
      </c>
      <c r="E173" s="15">
        <f>Data!K173-Data!K172</f>
        <v>0</v>
      </c>
      <c r="F173" s="16">
        <f>Data!L173-Data!L172</f>
        <v>55</v>
      </c>
      <c r="G173" s="16">
        <f>Data!M173-Data!M172</f>
        <v>0</v>
      </c>
      <c r="H173" s="16">
        <f>Data!N173-Data!N172</f>
        <v>1</v>
      </c>
      <c r="I173" s="16">
        <f>Data!O173-Data!O172</f>
        <v>55</v>
      </c>
      <c r="J173" s="16">
        <f>Data!P173-Data!P172</f>
        <v>2</v>
      </c>
      <c r="K173" s="16">
        <f>Data!Q173-Data!Q172</f>
        <v>0</v>
      </c>
      <c r="L173" s="16">
        <f>Data!R173-Data!R172</f>
        <v>14</v>
      </c>
      <c r="M173" s="16">
        <f>Data!S173-Data!S172</f>
        <v>3</v>
      </c>
      <c r="N173" s="16">
        <f>Data!T173-Data!T172</f>
        <v>0</v>
      </c>
      <c r="O173" s="16">
        <f>Data!U173-Data!U172</f>
        <v>4</v>
      </c>
      <c r="P173" s="16">
        <f>Data!V173-Data!V172</f>
        <v>0</v>
      </c>
      <c r="Q173" s="16">
        <f>Data!W173-Data!W172</f>
        <v>0</v>
      </c>
      <c r="R173" s="16">
        <f>Data!X173-Data!X172</f>
        <v>39</v>
      </c>
      <c r="S173" s="16">
        <f>Data!Y173-Data!Y172</f>
        <v>0</v>
      </c>
      <c r="T173" s="16">
        <f>Data!Z173-Data!Z172</f>
        <v>1</v>
      </c>
      <c r="U173" s="16">
        <f>Data!AA173-Data!AA172</f>
        <v>34</v>
      </c>
      <c r="V173" s="16">
        <f>Data!AB173-Data!AB172</f>
        <v>1</v>
      </c>
      <c r="W173" s="16">
        <f>Data!AC173-Data!AC172</f>
        <v>0</v>
      </c>
      <c r="X173" s="16">
        <f>Data!AD173-Data!AD172</f>
        <v>10</v>
      </c>
      <c r="Y173" s="16">
        <f>Data!AE173-Data!AE172</f>
        <v>2</v>
      </c>
      <c r="Z173" s="16">
        <f>Data!AF173-Data!AF172</f>
        <v>0</v>
      </c>
      <c r="AA173" s="16">
        <f>Data!AG173-Data!AG172</f>
        <v>3</v>
      </c>
      <c r="AB173" s="16">
        <f>Data!AH173-Data!AH172</f>
        <v>0</v>
      </c>
      <c r="AC173" s="16">
        <f>Data!AI173-Data!AI172</f>
        <v>0</v>
      </c>
      <c r="AD173" s="16">
        <f>Data!AJ173-Data!AJ172</f>
        <v>16</v>
      </c>
      <c r="AE173" s="16">
        <f>Data!AK173-Data!AK172</f>
        <v>0</v>
      </c>
      <c r="AF173" s="16">
        <f>Data!AL173-Data!AL172</f>
        <v>0</v>
      </c>
      <c r="AG173" s="16">
        <f>Data!AM173-Data!AM172</f>
        <v>21</v>
      </c>
      <c r="AH173" s="16">
        <f>Data!AN173-Data!AN172</f>
        <v>1</v>
      </c>
      <c r="AI173" s="16">
        <f>Data!AO173-Data!AO172</f>
        <v>0</v>
      </c>
      <c r="AJ173" s="16">
        <f>Data!AP173-Data!AP172</f>
        <v>4</v>
      </c>
      <c r="AK173" s="16">
        <f>Data!AQ173-Data!AQ172</f>
        <v>1</v>
      </c>
      <c r="AL173" s="16">
        <f>Data!AR173-Data!AR172</f>
        <v>0</v>
      </c>
      <c r="AM173" s="16">
        <f>Data!E173</f>
        <v>5</v>
      </c>
      <c r="AN173" s="16">
        <f>Data!B173</f>
        <v>156</v>
      </c>
      <c r="AO173" s="16">
        <f>Data!AS173-Data!AS172</f>
        <v>10218</v>
      </c>
      <c r="AP173" s="16">
        <f>Data!AT173-Data!AT172</f>
        <v>0</v>
      </c>
      <c r="AQ173" s="16">
        <f>Data!AV173-Data!AV172</f>
        <v>0</v>
      </c>
      <c r="AR173" s="16">
        <f>Data!AW173-Data!AW172</f>
        <v>0</v>
      </c>
      <c r="AS173" s="17"/>
      <c r="AT173" s="17" t="str">
        <f t="shared" si="9"/>
        <v>2020-W37</v>
      </c>
      <c r="AU173" s="17">
        <f t="shared" si="10"/>
        <v>1</v>
      </c>
      <c r="AV173" s="18">
        <f>Data!G173</f>
        <v>42</v>
      </c>
      <c r="AW173" s="18">
        <f>Data!AU173+Data!C173</f>
        <v>14</v>
      </c>
      <c r="AX173" s="17"/>
      <c r="AY173" s="18"/>
      <c r="AZ173" s="16"/>
    </row>
    <row r="174" spans="1:53" x14ac:dyDescent="0.3">
      <c r="A174" s="20">
        <f>Data!A174</f>
        <v>44082</v>
      </c>
      <c r="B174" s="8">
        <f t="shared" si="8"/>
        <v>44082</v>
      </c>
      <c r="C174" s="9">
        <f>Data!I174-Data!I173</f>
        <v>12</v>
      </c>
      <c r="D174" s="9">
        <f>Data!J174-Data!J173</f>
        <v>0</v>
      </c>
      <c r="E174" s="10">
        <f>Data!K174-Data!K173</f>
        <v>0</v>
      </c>
      <c r="F174" s="11">
        <f>Data!L174-Data!L173</f>
        <v>66</v>
      </c>
      <c r="G174" s="11">
        <f>Data!M174-Data!M173</f>
        <v>0</v>
      </c>
      <c r="H174" s="11">
        <f>Data!N174-Data!N173</f>
        <v>0</v>
      </c>
      <c r="I174" s="11">
        <f>Data!O174-Data!O173</f>
        <v>68</v>
      </c>
      <c r="J174" s="11">
        <f>Data!P174-Data!P173</f>
        <v>1</v>
      </c>
      <c r="K174" s="11">
        <f>Data!Q174-Data!Q173</f>
        <v>0</v>
      </c>
      <c r="L174" s="11">
        <f>Data!R174-Data!R173</f>
        <v>16</v>
      </c>
      <c r="M174" s="11">
        <f>Data!S174-Data!S173</f>
        <v>0</v>
      </c>
      <c r="N174" s="11">
        <f>Data!T174-Data!T173</f>
        <v>0</v>
      </c>
      <c r="O174" s="11">
        <f>Data!U174-Data!U173</f>
        <v>6</v>
      </c>
      <c r="P174" s="11">
        <f>Data!V174-Data!V173</f>
        <v>0</v>
      </c>
      <c r="Q174" s="11">
        <f>Data!W174-Data!W173</f>
        <v>0</v>
      </c>
      <c r="R174" s="11">
        <f>Data!X174-Data!X173</f>
        <v>46</v>
      </c>
      <c r="S174" s="11">
        <f>Data!Y174-Data!Y173</f>
        <v>0</v>
      </c>
      <c r="T174" s="11">
        <f>Data!Z174-Data!Z173</f>
        <v>0</v>
      </c>
      <c r="U174" s="11">
        <f>Data!AA174-Data!AA173</f>
        <v>33</v>
      </c>
      <c r="V174" s="11">
        <f>Data!AB174-Data!AB173</f>
        <v>1</v>
      </c>
      <c r="W174" s="11">
        <f>Data!AC174-Data!AC173</f>
        <v>0</v>
      </c>
      <c r="X174" s="11">
        <f>Data!AD174-Data!AD173</f>
        <v>7</v>
      </c>
      <c r="Y174" s="11">
        <f>Data!AE174-Data!AE173</f>
        <v>0</v>
      </c>
      <c r="Z174" s="11">
        <f>Data!AF174-Data!AF173</f>
        <v>0</v>
      </c>
      <c r="AA174" s="11">
        <f>Data!AG174-Data!AG173</f>
        <v>6</v>
      </c>
      <c r="AB174" s="11">
        <f>Data!AH174-Data!AH173</f>
        <v>0</v>
      </c>
      <c r="AC174" s="11">
        <f>Data!AI174-Data!AI173</f>
        <v>0</v>
      </c>
      <c r="AD174" s="11">
        <f>Data!AJ174-Data!AJ173</f>
        <v>20</v>
      </c>
      <c r="AE174" s="11">
        <f>Data!AK174-Data!AK173</f>
        <v>0</v>
      </c>
      <c r="AF174" s="11">
        <f>Data!AL174-Data!AL173</f>
        <v>0</v>
      </c>
      <c r="AG174" s="11">
        <f>Data!AM174-Data!AM173</f>
        <v>35</v>
      </c>
      <c r="AH174" s="11">
        <f>Data!AN174-Data!AN173</f>
        <v>0</v>
      </c>
      <c r="AI174" s="11">
        <f>Data!AO174-Data!AO173</f>
        <v>0</v>
      </c>
      <c r="AJ174" s="11">
        <f>Data!AP174-Data!AP173</f>
        <v>9</v>
      </c>
      <c r="AK174" s="11">
        <f>Data!AQ174-Data!AQ173</f>
        <v>0</v>
      </c>
      <c r="AL174" s="11">
        <f>Data!AR174-Data!AR173</f>
        <v>0</v>
      </c>
      <c r="AM174" s="11">
        <f>Data!E174</f>
        <v>1</v>
      </c>
      <c r="AN174" s="11">
        <f>Data!B174</f>
        <v>169</v>
      </c>
      <c r="AO174" s="11">
        <f>Data!AS174-Data!AS173</f>
        <v>12423</v>
      </c>
      <c r="AP174" s="11">
        <f>Data!AT174-Data!AT173</f>
        <v>0</v>
      </c>
      <c r="AQ174" s="11">
        <f>Data!AV174-Data!AV173</f>
        <v>0</v>
      </c>
      <c r="AR174" s="11">
        <f>Data!AW174-Data!AW173</f>
        <v>0</v>
      </c>
      <c r="AT174" s="7" t="str">
        <f t="shared" si="9"/>
        <v>2020-W37</v>
      </c>
      <c r="AU174" s="7">
        <f t="shared" si="10"/>
        <v>2</v>
      </c>
      <c r="AV174" s="12">
        <f>Data!G174</f>
        <v>42</v>
      </c>
      <c r="AW174" s="12">
        <f>Data!AU174+Data!C174</f>
        <v>16</v>
      </c>
    </row>
    <row r="175" spans="1:53" x14ac:dyDescent="0.3">
      <c r="A175" s="20">
        <f>Data!A175</f>
        <v>44083</v>
      </c>
      <c r="B175" s="8">
        <f t="shared" si="8"/>
        <v>44083</v>
      </c>
      <c r="C175" s="9">
        <f>Data!I175-Data!I174</f>
        <v>15</v>
      </c>
      <c r="D175" s="9">
        <f>Data!J175-Data!J174</f>
        <v>0</v>
      </c>
      <c r="E175" s="10">
        <f>Data!K175-Data!K174</f>
        <v>0</v>
      </c>
      <c r="F175" s="11">
        <f>Data!L175-Data!L174</f>
        <v>101</v>
      </c>
      <c r="G175" s="11">
        <f>Data!M175-Data!M174</f>
        <v>0</v>
      </c>
      <c r="H175" s="11">
        <f>Data!N175-Data!N174</f>
        <v>0</v>
      </c>
      <c r="I175" s="11">
        <f>Data!O175-Data!O174</f>
        <v>103</v>
      </c>
      <c r="J175" s="11">
        <f>Data!P175-Data!P174</f>
        <v>0</v>
      </c>
      <c r="K175" s="11">
        <f>Data!Q175-Data!Q174</f>
        <v>2</v>
      </c>
      <c r="L175" s="11">
        <f>Data!R175-Data!R174</f>
        <v>22</v>
      </c>
      <c r="M175" s="11">
        <f>Data!S175-Data!S174</f>
        <v>3</v>
      </c>
      <c r="N175" s="11">
        <f>Data!T175-Data!T174</f>
        <v>2</v>
      </c>
      <c r="O175" s="11">
        <f>Data!U175-Data!U174</f>
        <v>6</v>
      </c>
      <c r="P175" s="11">
        <f>Data!V175-Data!V174</f>
        <v>0</v>
      </c>
      <c r="Q175" s="11">
        <f>Data!W175-Data!W174</f>
        <v>0</v>
      </c>
      <c r="R175" s="11">
        <f>Data!X175-Data!X174</f>
        <v>46</v>
      </c>
      <c r="S175" s="11">
        <f>Data!Y175-Data!Y174</f>
        <v>0</v>
      </c>
      <c r="T175" s="11">
        <f>Data!Z175-Data!Z174</f>
        <v>0</v>
      </c>
      <c r="U175" s="11">
        <f>Data!AA175-Data!AA174</f>
        <v>49</v>
      </c>
      <c r="V175" s="11">
        <f>Data!AB175-Data!AB174</f>
        <v>0</v>
      </c>
      <c r="W175" s="11">
        <f>Data!AC175-Data!AC174</f>
        <v>1</v>
      </c>
      <c r="X175" s="11">
        <f>Data!AD175-Data!AD174</f>
        <v>6</v>
      </c>
      <c r="Y175" s="11">
        <f>Data!AE175-Data!AE174</f>
        <v>2</v>
      </c>
      <c r="Z175" s="11">
        <f>Data!AF175-Data!AF174</f>
        <v>2</v>
      </c>
      <c r="AA175" s="11">
        <f>Data!AG175-Data!AG174</f>
        <v>9</v>
      </c>
      <c r="AB175" s="11">
        <f>Data!AH175-Data!AH174</f>
        <v>0</v>
      </c>
      <c r="AC175" s="11">
        <f>Data!AI175-Data!AI174</f>
        <v>0</v>
      </c>
      <c r="AD175" s="11">
        <f>Data!AJ175-Data!AJ174</f>
        <v>55</v>
      </c>
      <c r="AE175" s="11">
        <f>Data!AK175-Data!AK174</f>
        <v>0</v>
      </c>
      <c r="AF175" s="11">
        <f>Data!AL175-Data!AL174</f>
        <v>0</v>
      </c>
      <c r="AG175" s="11">
        <f>Data!AM175-Data!AM174</f>
        <v>54</v>
      </c>
      <c r="AH175" s="11">
        <f>Data!AN175-Data!AN174</f>
        <v>0</v>
      </c>
      <c r="AI175" s="11">
        <f>Data!AO175-Data!AO174</f>
        <v>1</v>
      </c>
      <c r="AJ175" s="11">
        <f>Data!AP175-Data!AP174</f>
        <v>16</v>
      </c>
      <c r="AK175" s="11">
        <f>Data!AQ175-Data!AQ174</f>
        <v>1</v>
      </c>
      <c r="AL175" s="11">
        <f>Data!AR175-Data!AR174</f>
        <v>0</v>
      </c>
      <c r="AM175" s="11">
        <f>Data!E175</f>
        <v>3</v>
      </c>
      <c r="AN175" s="11">
        <f>Data!B175</f>
        <v>248</v>
      </c>
      <c r="AO175" s="11">
        <f>Data!AS175-Data!AS174</f>
        <v>16046</v>
      </c>
      <c r="AP175" s="11">
        <f>Data!AT175-Data!AT174</f>
        <v>0</v>
      </c>
      <c r="AQ175" s="11">
        <f>Data!AV175-Data!AV174</f>
        <v>0</v>
      </c>
      <c r="AR175" s="11">
        <f>Data!AW175-Data!AW174</f>
        <v>0</v>
      </c>
      <c r="AT175" s="7" t="str">
        <f t="shared" si="9"/>
        <v>2020-W37</v>
      </c>
      <c r="AU175" s="7">
        <f t="shared" si="10"/>
        <v>3</v>
      </c>
      <c r="AV175" s="12">
        <f>Data!G175</f>
        <v>46</v>
      </c>
      <c r="AW175" s="12">
        <f>Data!AU175+Data!C175</f>
        <v>23</v>
      </c>
    </row>
    <row r="176" spans="1:53" x14ac:dyDescent="0.3">
      <c r="A176" s="20">
        <f>Data!A176</f>
        <v>44084</v>
      </c>
      <c r="B176" s="8">
        <f t="shared" si="8"/>
        <v>44084</v>
      </c>
      <c r="C176" s="9">
        <f>Data!I176-Data!I175</f>
        <v>13</v>
      </c>
      <c r="D176" s="9">
        <f>Data!J176-Data!J175</f>
        <v>0</v>
      </c>
      <c r="E176" s="10">
        <f>Data!K176-Data!K175</f>
        <v>0</v>
      </c>
      <c r="F176" s="11">
        <f>Data!L176-Data!L175</f>
        <v>117</v>
      </c>
      <c r="G176" s="11">
        <f>Data!M176-Data!M175</f>
        <v>0</v>
      </c>
      <c r="H176" s="11">
        <f>Data!N176-Data!N175</f>
        <v>0</v>
      </c>
      <c r="I176" s="11">
        <f>Data!O176-Data!O175</f>
        <v>169</v>
      </c>
      <c r="J176" s="11">
        <f>Data!P176-Data!P175</f>
        <v>2</v>
      </c>
      <c r="K176" s="11">
        <f>Data!Q176-Data!Q175</f>
        <v>-2</v>
      </c>
      <c r="L176" s="11">
        <f>Data!R176-Data!R175</f>
        <v>20</v>
      </c>
      <c r="M176" s="11">
        <f>Data!S176-Data!S175</f>
        <v>2</v>
      </c>
      <c r="N176" s="11">
        <f>Data!T176-Data!T175</f>
        <v>5</v>
      </c>
      <c r="O176" s="11">
        <f>Data!U176-Data!U175</f>
        <v>7</v>
      </c>
      <c r="P176" s="11">
        <f>Data!V176-Data!V175</f>
        <v>0</v>
      </c>
      <c r="Q176" s="11">
        <f>Data!W176-Data!W175</f>
        <v>0</v>
      </c>
      <c r="R176" s="11">
        <f>Data!X176-Data!X175</f>
        <v>63</v>
      </c>
      <c r="S176" s="11">
        <f>Data!Y176-Data!Y175</f>
        <v>0</v>
      </c>
      <c r="T176" s="11">
        <f>Data!Z176-Data!Z175</f>
        <v>0</v>
      </c>
      <c r="U176" s="11">
        <f>Data!AA176-Data!AA175</f>
        <v>82</v>
      </c>
      <c r="V176" s="11">
        <f>Data!AB176-Data!AB175</f>
        <v>1</v>
      </c>
      <c r="W176" s="11">
        <f>Data!AC176-Data!AC175</f>
        <v>0</v>
      </c>
      <c r="X176" s="11">
        <f>Data!AD176-Data!AD175</f>
        <v>11</v>
      </c>
      <c r="Y176" s="11">
        <f>Data!AE176-Data!AE175</f>
        <v>1</v>
      </c>
      <c r="Z176" s="11">
        <f>Data!AF176-Data!AF175</f>
        <v>2</v>
      </c>
      <c r="AA176" s="11">
        <f>Data!AG176-Data!AG175</f>
        <v>6</v>
      </c>
      <c r="AB176" s="11">
        <f>Data!AH176-Data!AH175</f>
        <v>0</v>
      </c>
      <c r="AC176" s="11">
        <f>Data!AI176-Data!AI175</f>
        <v>0</v>
      </c>
      <c r="AD176" s="11">
        <f>Data!AJ176-Data!AJ175</f>
        <v>51</v>
      </c>
      <c r="AE176" s="11">
        <f>Data!AK176-Data!AK175</f>
        <v>0</v>
      </c>
      <c r="AF176" s="11">
        <f>Data!AL176-Data!AL175</f>
        <v>0</v>
      </c>
      <c r="AG176" s="11">
        <f>Data!AM176-Data!AM175</f>
        <v>87</v>
      </c>
      <c r="AH176" s="11">
        <f>Data!AN176-Data!AN175</f>
        <v>1</v>
      </c>
      <c r="AI176" s="11">
        <f>Data!AO176-Data!AO175</f>
        <v>-2</v>
      </c>
      <c r="AJ176" s="11">
        <f>Data!AP176-Data!AP175</f>
        <v>9</v>
      </c>
      <c r="AK176" s="11">
        <f>Data!AQ176-Data!AQ175</f>
        <v>1</v>
      </c>
      <c r="AL176" s="11">
        <f>Data!AR176-Data!AR175</f>
        <v>3</v>
      </c>
      <c r="AM176" s="11">
        <f>Data!E176</f>
        <v>4</v>
      </c>
      <c r="AN176" s="11">
        <f>Data!B176</f>
        <v>372</v>
      </c>
      <c r="AO176" s="11">
        <f>Data!AS176-Data!AS175</f>
        <v>16096</v>
      </c>
      <c r="AP176" s="11">
        <f>Data!AT176-Data!AT175</f>
        <v>0</v>
      </c>
      <c r="AQ176" s="11">
        <f>Data!AV176-Data!AV175</f>
        <v>0</v>
      </c>
      <c r="AR176" s="11">
        <f>Data!AW176-Data!AW175</f>
        <v>0</v>
      </c>
      <c r="AT176" s="7" t="str">
        <f t="shared" si="9"/>
        <v>2020-W37</v>
      </c>
      <c r="AU176" s="7">
        <f t="shared" si="10"/>
        <v>4</v>
      </c>
      <c r="AV176" s="12">
        <f>Data!G176</f>
        <v>49</v>
      </c>
      <c r="AW176" s="12">
        <f>Data!AU176+Data!C176</f>
        <v>27</v>
      </c>
    </row>
    <row r="177" spans="1:53" x14ac:dyDescent="0.3">
      <c r="A177" s="20">
        <f>Data!A177</f>
        <v>44085</v>
      </c>
      <c r="B177" s="8">
        <f t="shared" si="8"/>
        <v>44085</v>
      </c>
      <c r="C177" s="9">
        <f>Data!I177-Data!I176</f>
        <v>8</v>
      </c>
      <c r="D177" s="9">
        <f>Data!J177-Data!J176</f>
        <v>0</v>
      </c>
      <c r="E177" s="10">
        <f>Data!K177-Data!K176</f>
        <v>0</v>
      </c>
      <c r="F177" s="11">
        <f>Data!L177-Data!L176</f>
        <v>112</v>
      </c>
      <c r="G177" s="11">
        <f>Data!M177-Data!M176</f>
        <v>0</v>
      </c>
      <c r="H177" s="11">
        <f>Data!N177-Data!N176</f>
        <v>0</v>
      </c>
      <c r="I177" s="11">
        <f>Data!O177-Data!O176</f>
        <v>108</v>
      </c>
      <c r="J177" s="11">
        <f>Data!P177-Data!P176</f>
        <v>0</v>
      </c>
      <c r="K177" s="11">
        <f>Data!Q177-Data!Q176</f>
        <v>2</v>
      </c>
      <c r="L177" s="11">
        <f>Data!R177-Data!R176</f>
        <v>38</v>
      </c>
      <c r="M177" s="11">
        <f>Data!S177-Data!S176</f>
        <v>3</v>
      </c>
      <c r="N177" s="11">
        <f>Data!T177-Data!T176</f>
        <v>1</v>
      </c>
      <c r="O177" s="11">
        <f>Data!U177-Data!U176</f>
        <v>0</v>
      </c>
      <c r="P177" s="11">
        <f>Data!V177-Data!V176</f>
        <v>0</v>
      </c>
      <c r="Q177" s="11">
        <f>Data!W177-Data!W176</f>
        <v>0</v>
      </c>
      <c r="R177" s="11">
        <f>Data!X177-Data!X176</f>
        <v>62</v>
      </c>
      <c r="S177" s="11">
        <f>Data!Y177-Data!Y176</f>
        <v>0</v>
      </c>
      <c r="T177" s="11">
        <f>Data!Z177-Data!Z176</f>
        <v>0</v>
      </c>
      <c r="U177" s="11">
        <f>Data!AA177-Data!AA176</f>
        <v>50</v>
      </c>
      <c r="V177" s="11">
        <f>Data!AB177-Data!AB176</f>
        <v>0</v>
      </c>
      <c r="W177" s="11">
        <f>Data!AC177-Data!AC176</f>
        <v>2</v>
      </c>
      <c r="X177" s="11">
        <f>Data!AD177-Data!AD176</f>
        <v>25</v>
      </c>
      <c r="Y177" s="11">
        <f>Data!AE177-Data!AE176</f>
        <v>2</v>
      </c>
      <c r="Z177" s="11">
        <f>Data!AF177-Data!AF176</f>
        <v>2</v>
      </c>
      <c r="AA177" s="11">
        <f>Data!AG177-Data!AG176</f>
        <v>8</v>
      </c>
      <c r="AB177" s="11">
        <f>Data!AH177-Data!AH176</f>
        <v>0</v>
      </c>
      <c r="AC177" s="11">
        <f>Data!AI177-Data!AI176</f>
        <v>0</v>
      </c>
      <c r="AD177" s="11">
        <f>Data!AJ177-Data!AJ176</f>
        <v>53</v>
      </c>
      <c r="AE177" s="11">
        <f>Data!AK177-Data!AK176</f>
        <v>0</v>
      </c>
      <c r="AF177" s="11">
        <f>Data!AL177-Data!AL176</f>
        <v>0</v>
      </c>
      <c r="AG177" s="11">
        <f>Data!AM177-Data!AM176</f>
        <v>58</v>
      </c>
      <c r="AH177" s="11">
        <f>Data!AN177-Data!AN176</f>
        <v>0</v>
      </c>
      <c r="AI177" s="11">
        <f>Data!AO177-Data!AO176</f>
        <v>0</v>
      </c>
      <c r="AJ177" s="11">
        <f>Data!AP177-Data!AP176</f>
        <v>13</v>
      </c>
      <c r="AK177" s="11">
        <f>Data!AQ177-Data!AQ176</f>
        <v>1</v>
      </c>
      <c r="AL177" s="11">
        <f>Data!AR177-Data!AR176</f>
        <v>-1</v>
      </c>
      <c r="AM177" s="11">
        <f>Data!E177</f>
        <v>3</v>
      </c>
      <c r="AN177" s="11">
        <f>Data!B177</f>
        <v>287</v>
      </c>
      <c r="AO177" s="11">
        <f>Data!AS177-Data!AS176</f>
        <v>11953</v>
      </c>
      <c r="AP177" s="11">
        <f>Data!AT177-Data!AT176</f>
        <v>0</v>
      </c>
      <c r="AQ177" s="11">
        <f>Data!AV177-Data!AV176</f>
        <v>0</v>
      </c>
      <c r="AR177" s="11">
        <f>Data!AW177-Data!AW176</f>
        <v>0</v>
      </c>
      <c r="AT177" s="7" t="str">
        <f t="shared" si="9"/>
        <v>2020-W37</v>
      </c>
      <c r="AU177" s="7">
        <f t="shared" si="10"/>
        <v>5</v>
      </c>
      <c r="AV177" s="12">
        <f>Data!G177</f>
        <v>52</v>
      </c>
      <c r="AW177" s="12">
        <f>Data!AU177+Data!C177</f>
        <v>15</v>
      </c>
    </row>
    <row r="178" spans="1:53" x14ac:dyDescent="0.3">
      <c r="A178" s="20">
        <f>Data!A178</f>
        <v>44086</v>
      </c>
      <c r="B178" s="8">
        <f t="shared" si="8"/>
        <v>44086</v>
      </c>
      <c r="C178" s="9">
        <f>Data!I178-Data!I177</f>
        <v>19</v>
      </c>
      <c r="D178" s="9">
        <f>Data!J178-Data!J177</f>
        <v>0</v>
      </c>
      <c r="E178" s="10">
        <f>Data!K178-Data!K177</f>
        <v>0</v>
      </c>
      <c r="F178" s="11">
        <f>Data!L178-Data!L177</f>
        <v>105</v>
      </c>
      <c r="G178" s="11">
        <f>Data!M178-Data!M177</f>
        <v>0</v>
      </c>
      <c r="H178" s="11">
        <f>Data!N178-Data!N177</f>
        <v>0</v>
      </c>
      <c r="I178" s="11">
        <f>Data!O178-Data!O177</f>
        <v>104</v>
      </c>
      <c r="J178" s="11">
        <f>Data!P178-Data!P177</f>
        <v>2</v>
      </c>
      <c r="K178" s="11">
        <f>Data!Q178-Data!Q177</f>
        <v>0</v>
      </c>
      <c r="L178" s="11">
        <f>Data!R178-Data!R177</f>
        <v>39</v>
      </c>
      <c r="M178" s="11">
        <f>Data!S178-Data!S177</f>
        <v>0</v>
      </c>
      <c r="N178" s="11">
        <f>Data!T178-Data!T177</f>
        <v>1</v>
      </c>
      <c r="O178" s="11">
        <f>Data!U178-Data!U177</f>
        <v>14</v>
      </c>
      <c r="P178" s="11">
        <f>Data!V178-Data!V177</f>
        <v>0</v>
      </c>
      <c r="Q178" s="11">
        <f>Data!W178-Data!W177</f>
        <v>0</v>
      </c>
      <c r="R178" s="11">
        <f>Data!X178-Data!X177</f>
        <v>54</v>
      </c>
      <c r="S178" s="11">
        <f>Data!Y178-Data!Y177</f>
        <v>0</v>
      </c>
      <c r="T178" s="11">
        <f>Data!Z178-Data!Z177</f>
        <v>0</v>
      </c>
      <c r="U178" s="11">
        <f>Data!AA178-Data!AA177</f>
        <v>62</v>
      </c>
      <c r="V178" s="11">
        <f>Data!AB178-Data!AB177</f>
        <v>1</v>
      </c>
      <c r="W178" s="11">
        <f>Data!AC178-Data!AC177</f>
        <v>1</v>
      </c>
      <c r="X178" s="11">
        <f>Data!AD178-Data!AD177</f>
        <v>16</v>
      </c>
      <c r="Y178" s="11">
        <f>Data!AE178-Data!AE177</f>
        <v>0</v>
      </c>
      <c r="Z178" s="11">
        <f>Data!AF178-Data!AF177</f>
        <v>0</v>
      </c>
      <c r="AA178" s="11">
        <f>Data!AG178-Data!AG177</f>
        <v>5</v>
      </c>
      <c r="AB178" s="11">
        <f>Data!AH178-Data!AH177</f>
        <v>0</v>
      </c>
      <c r="AC178" s="11">
        <f>Data!AI178-Data!AI177</f>
        <v>0</v>
      </c>
      <c r="AD178" s="11">
        <f>Data!AJ178-Data!AJ177</f>
        <v>51</v>
      </c>
      <c r="AE178" s="11">
        <f>Data!AK178-Data!AK177</f>
        <v>0</v>
      </c>
      <c r="AF178" s="11">
        <f>Data!AL178-Data!AL177</f>
        <v>0</v>
      </c>
      <c r="AG178" s="11">
        <f>Data!AM178-Data!AM177</f>
        <v>42</v>
      </c>
      <c r="AH178" s="11">
        <f>Data!AN178-Data!AN177</f>
        <v>1</v>
      </c>
      <c r="AI178" s="11">
        <f>Data!AO178-Data!AO177</f>
        <v>-1</v>
      </c>
      <c r="AJ178" s="11">
        <f>Data!AP178-Data!AP177</f>
        <v>23</v>
      </c>
      <c r="AK178" s="11">
        <f>Data!AQ178-Data!AQ177</f>
        <v>0</v>
      </c>
      <c r="AL178" s="11">
        <f>Data!AR178-Data!AR177</f>
        <v>1</v>
      </c>
      <c r="AM178" s="11">
        <f>Data!E178</f>
        <v>2</v>
      </c>
      <c r="AN178" s="11">
        <f>Data!B178</f>
        <v>302</v>
      </c>
      <c r="AO178" s="11">
        <f>Data!AS178-Data!AS177</f>
        <v>18638</v>
      </c>
      <c r="AP178" s="11">
        <f>Data!AT178-Data!AT177</f>
        <v>0</v>
      </c>
      <c r="AQ178" s="11">
        <f>Data!AV178-Data!AV177</f>
        <v>0</v>
      </c>
      <c r="AR178" s="11">
        <f>Data!AW178-Data!AW177</f>
        <v>0</v>
      </c>
      <c r="AT178" s="7" t="str">
        <f t="shared" si="9"/>
        <v>2020-W37</v>
      </c>
      <c r="AU178" s="7">
        <f t="shared" si="10"/>
        <v>6</v>
      </c>
      <c r="AV178" s="12">
        <f>Data!G178</f>
        <v>53</v>
      </c>
      <c r="AW178" s="12">
        <f>Data!AU178+Data!C178</f>
        <v>21</v>
      </c>
    </row>
    <row r="179" spans="1:53" x14ac:dyDescent="0.3">
      <c r="A179" s="20">
        <f>Data!A179</f>
        <v>44087</v>
      </c>
      <c r="B179" s="8">
        <f t="shared" si="8"/>
        <v>44087</v>
      </c>
      <c r="C179" s="9">
        <f>Data!I179-Data!I178</f>
        <v>17</v>
      </c>
      <c r="D179" s="9">
        <f>Data!J179-Data!J178</f>
        <v>0</v>
      </c>
      <c r="E179" s="10">
        <f>Data!K179-Data!K178</f>
        <v>0</v>
      </c>
      <c r="F179" s="11">
        <f>Data!L179-Data!L178</f>
        <v>66</v>
      </c>
      <c r="G179" s="11">
        <f>Data!M179-Data!M178</f>
        <v>0</v>
      </c>
      <c r="H179" s="11">
        <f>Data!N179-Data!N178</f>
        <v>0</v>
      </c>
      <c r="I179" s="11">
        <f>Data!O179-Data!O178</f>
        <v>82</v>
      </c>
      <c r="J179" s="11">
        <f>Data!P179-Data!P178</f>
        <v>0</v>
      </c>
      <c r="K179" s="11">
        <f>Data!Q179-Data!Q178</f>
        <v>1</v>
      </c>
      <c r="L179" s="11">
        <f>Data!R179-Data!R178</f>
        <v>20</v>
      </c>
      <c r="M179" s="11">
        <f>Data!S179-Data!S178</f>
        <v>3</v>
      </c>
      <c r="N179" s="11">
        <f>Data!T179-Data!T178</f>
        <v>0</v>
      </c>
      <c r="O179" s="11">
        <f>Data!U179-Data!U178</f>
        <v>10</v>
      </c>
      <c r="P179" s="11">
        <f>Data!V179-Data!V178</f>
        <v>0</v>
      </c>
      <c r="Q179" s="11">
        <f>Data!W179-Data!W178</f>
        <v>0</v>
      </c>
      <c r="R179" s="11">
        <f>Data!X179-Data!X178</f>
        <v>44</v>
      </c>
      <c r="S179" s="11">
        <f>Data!Y179-Data!Y178</f>
        <v>0</v>
      </c>
      <c r="T179" s="11">
        <f>Data!Z179-Data!Z178</f>
        <v>0</v>
      </c>
      <c r="U179" s="11">
        <f>Data!AA179-Data!AA178</f>
        <v>51</v>
      </c>
      <c r="V179" s="11">
        <f>Data!AB179-Data!AB178</f>
        <v>0</v>
      </c>
      <c r="W179" s="11">
        <f>Data!AC179-Data!AC178</f>
        <v>0</v>
      </c>
      <c r="X179" s="11">
        <f>Data!AD179-Data!AD178</f>
        <v>7</v>
      </c>
      <c r="Y179" s="11">
        <f>Data!AE179-Data!AE178</f>
        <v>3</v>
      </c>
      <c r="Z179" s="11">
        <f>Data!AF179-Data!AF178</f>
        <v>0</v>
      </c>
      <c r="AA179" s="11">
        <f>Data!AG179-Data!AG178</f>
        <v>7</v>
      </c>
      <c r="AB179" s="11">
        <f>Data!AH179-Data!AH178</f>
        <v>0</v>
      </c>
      <c r="AC179" s="11">
        <f>Data!AI179-Data!AI178</f>
        <v>0</v>
      </c>
      <c r="AD179" s="11">
        <f>Data!AJ179-Data!AJ178</f>
        <v>22</v>
      </c>
      <c r="AE179" s="11">
        <f>Data!AK179-Data!AK178</f>
        <v>0</v>
      </c>
      <c r="AF179" s="11">
        <f>Data!AL179-Data!AL178</f>
        <v>0</v>
      </c>
      <c r="AG179" s="11">
        <f>Data!AM179-Data!AM178</f>
        <v>31</v>
      </c>
      <c r="AH179" s="11">
        <f>Data!AN179-Data!AN178</f>
        <v>0</v>
      </c>
      <c r="AI179" s="11">
        <f>Data!AO179-Data!AO178</f>
        <v>1</v>
      </c>
      <c r="AJ179" s="11">
        <f>Data!AP179-Data!AP178</f>
        <v>13</v>
      </c>
      <c r="AK179" s="11">
        <f>Data!AQ179-Data!AQ178</f>
        <v>0</v>
      </c>
      <c r="AL179" s="11">
        <f>Data!AR179-Data!AR178</f>
        <v>0</v>
      </c>
      <c r="AM179" s="11">
        <f>Data!E179</f>
        <v>3</v>
      </c>
      <c r="AN179" s="11">
        <f>Data!B179</f>
        <v>207</v>
      </c>
      <c r="AO179" s="11">
        <f>Data!AS179-Data!AS178</f>
        <v>12890</v>
      </c>
      <c r="AP179" s="11">
        <f>Data!AT179-Data!AT178</f>
        <v>0</v>
      </c>
      <c r="AQ179" s="11">
        <f>Data!AV179-Data!AV178</f>
        <v>0</v>
      </c>
      <c r="AR179" s="11">
        <f>Data!AW179-Data!AW178</f>
        <v>0</v>
      </c>
      <c r="AS179" s="7">
        <v>36</v>
      </c>
      <c r="AT179" s="7" t="str">
        <f t="shared" si="9"/>
        <v>2020-W37</v>
      </c>
      <c r="AU179" s="7">
        <f t="shared" si="10"/>
        <v>7</v>
      </c>
      <c r="AV179" s="12">
        <f>Data!G179</f>
        <v>54</v>
      </c>
      <c r="AW179" s="12">
        <f>Data!AU179+Data!C179</f>
        <v>30</v>
      </c>
      <c r="AX179" s="7">
        <f>Data!BA179-Data!BA172</f>
        <v>9</v>
      </c>
      <c r="AY179" s="12">
        <f>AV172+AS179-AV179-AX179</f>
        <v>14</v>
      </c>
      <c r="AZ179" s="11">
        <v>259.99999999999966</v>
      </c>
      <c r="BA179" s="112">
        <f>AS179/AZ179</f>
        <v>0.13846153846153864</v>
      </c>
    </row>
    <row r="180" spans="1:53" x14ac:dyDescent="0.3">
      <c r="A180" s="21">
        <f>Data!A180</f>
        <v>44088</v>
      </c>
      <c r="B180" s="13">
        <f t="shared" si="8"/>
        <v>44088</v>
      </c>
      <c r="C180" s="14">
        <f>Data!I180-Data!I179</f>
        <v>14</v>
      </c>
      <c r="D180" s="14">
        <f>Data!J180-Data!J179</f>
        <v>0</v>
      </c>
      <c r="E180" s="15">
        <f>Data!K180-Data!K179</f>
        <v>1</v>
      </c>
      <c r="F180" s="16">
        <f>Data!L180-Data!L179</f>
        <v>80</v>
      </c>
      <c r="G180" s="16">
        <f>Data!M180-Data!M179</f>
        <v>0</v>
      </c>
      <c r="H180" s="16">
        <f>Data!N180-Data!N179</f>
        <v>0</v>
      </c>
      <c r="I180" s="16">
        <f>Data!O180-Data!O179</f>
        <v>58</v>
      </c>
      <c r="J180" s="16">
        <f>Data!P180-Data!P179</f>
        <v>0</v>
      </c>
      <c r="K180" s="16">
        <f>Data!Q180-Data!Q179</f>
        <v>3</v>
      </c>
      <c r="L180" s="16">
        <f>Data!R180-Data!R179</f>
        <v>17</v>
      </c>
      <c r="M180" s="16">
        <f>Data!S180-Data!S179</f>
        <v>5</v>
      </c>
      <c r="N180" s="16">
        <f>Data!T180-Data!T179</f>
        <v>1</v>
      </c>
      <c r="O180" s="16">
        <f>Data!U180-Data!U179</f>
        <v>6</v>
      </c>
      <c r="P180" s="16">
        <f>Data!V180-Data!V179</f>
        <v>0</v>
      </c>
      <c r="Q180" s="16">
        <f>Data!W180-Data!W179</f>
        <v>0</v>
      </c>
      <c r="R180" s="16">
        <f>Data!X180-Data!X179</f>
        <v>47</v>
      </c>
      <c r="S180" s="16">
        <f>Data!Y180-Data!Y179</f>
        <v>0</v>
      </c>
      <c r="T180" s="16">
        <f>Data!Z180-Data!Z179</f>
        <v>0</v>
      </c>
      <c r="U180" s="16">
        <f>Data!AA180-Data!AA179</f>
        <v>29</v>
      </c>
      <c r="V180" s="16">
        <f>Data!AB180-Data!AB179</f>
        <v>0</v>
      </c>
      <c r="W180" s="16">
        <f>Data!AC180-Data!AC179</f>
        <v>1</v>
      </c>
      <c r="X180" s="16">
        <f>Data!AD180-Data!AD179</f>
        <v>6</v>
      </c>
      <c r="Y180" s="16">
        <f>Data!AE180-Data!AE179</f>
        <v>3</v>
      </c>
      <c r="Z180" s="16">
        <f>Data!AF180-Data!AF179</f>
        <v>-1</v>
      </c>
      <c r="AA180" s="16">
        <f>Data!AG180-Data!AG179</f>
        <v>8</v>
      </c>
      <c r="AB180" s="16">
        <f>Data!AH180-Data!AH179</f>
        <v>0</v>
      </c>
      <c r="AC180" s="16">
        <f>Data!AI180-Data!AI179</f>
        <v>1</v>
      </c>
      <c r="AD180" s="16">
        <f>Data!AJ180-Data!AJ179</f>
        <v>33</v>
      </c>
      <c r="AE180" s="16">
        <f>Data!AK180-Data!AK179</f>
        <v>0</v>
      </c>
      <c r="AF180" s="16">
        <f>Data!AL180-Data!AL179</f>
        <v>0</v>
      </c>
      <c r="AG180" s="16">
        <f>Data!AM180-Data!AM179</f>
        <v>32</v>
      </c>
      <c r="AH180" s="16">
        <f>Data!AN180-Data!AN179</f>
        <v>0</v>
      </c>
      <c r="AI180" s="16">
        <f>Data!AO180-Data!AO179</f>
        <v>2</v>
      </c>
      <c r="AJ180" s="16">
        <f>Data!AP180-Data!AP179</f>
        <v>11</v>
      </c>
      <c r="AK180" s="16">
        <f>Data!AQ180-Data!AQ179</f>
        <v>2</v>
      </c>
      <c r="AL180" s="16">
        <f>Data!AR180-Data!AR179</f>
        <v>2</v>
      </c>
      <c r="AM180" s="16">
        <f>Data!E180</f>
        <v>5</v>
      </c>
      <c r="AN180" s="16">
        <f>Data!B180</f>
        <v>180</v>
      </c>
      <c r="AO180" s="16">
        <f>Data!AS180-Data!AS179</f>
        <v>7145</v>
      </c>
      <c r="AP180" s="16">
        <f>Data!AT180-Data!AT179</f>
        <v>0</v>
      </c>
      <c r="AQ180" s="16">
        <f>Data!AV180-Data!AV179</f>
        <v>0</v>
      </c>
      <c r="AR180" s="16">
        <f>Data!AW180-Data!AW179</f>
        <v>0</v>
      </c>
      <c r="AS180" s="17"/>
      <c r="AT180" s="17" t="str">
        <f t="shared" si="9"/>
        <v>2020-W38</v>
      </c>
      <c r="AU180" s="17">
        <f t="shared" si="10"/>
        <v>1</v>
      </c>
      <c r="AV180" s="18">
        <f>Data!G180</f>
        <v>59</v>
      </c>
      <c r="AW180" s="18">
        <f>Data!AU180+Data!C180</f>
        <v>23</v>
      </c>
      <c r="AX180" s="17"/>
      <c r="AY180" s="18"/>
      <c r="AZ180" s="16"/>
    </row>
    <row r="181" spans="1:53" x14ac:dyDescent="0.3">
      <c r="A181" s="20">
        <f>Data!A181</f>
        <v>44089</v>
      </c>
      <c r="B181" s="8">
        <f t="shared" si="8"/>
        <v>44089</v>
      </c>
      <c r="C181" s="9">
        <f>Data!I181-Data!I180</f>
        <v>18</v>
      </c>
      <c r="D181" s="9">
        <f>Data!J181-Data!J180</f>
        <v>0</v>
      </c>
      <c r="E181" s="10">
        <f>Data!K181-Data!K180</f>
        <v>0</v>
      </c>
      <c r="F181" s="11">
        <f>Data!L181-Data!L180</f>
        <v>127</v>
      </c>
      <c r="G181" s="11">
        <f>Data!M181-Data!M180</f>
        <v>0</v>
      </c>
      <c r="H181" s="11">
        <f>Data!N181-Data!N180</f>
        <v>0</v>
      </c>
      <c r="I181" s="11">
        <f>Data!O181-Data!O180</f>
        <v>117</v>
      </c>
      <c r="J181" s="11">
        <f>Data!P181-Data!P180</f>
        <v>0</v>
      </c>
      <c r="K181" s="11">
        <f>Data!Q181-Data!Q180</f>
        <v>3</v>
      </c>
      <c r="L181" s="11">
        <f>Data!R181-Data!R180</f>
        <v>43</v>
      </c>
      <c r="M181" s="11">
        <f>Data!S181-Data!S180</f>
        <v>3</v>
      </c>
      <c r="N181" s="11">
        <f>Data!T181-Data!T180</f>
        <v>5</v>
      </c>
      <c r="O181" s="11">
        <f>Data!U181-Data!U180</f>
        <v>6</v>
      </c>
      <c r="P181" s="11">
        <f>Data!V181-Data!V180</f>
        <v>0</v>
      </c>
      <c r="Q181" s="11">
        <f>Data!W181-Data!W180</f>
        <v>0</v>
      </c>
      <c r="R181" s="11">
        <f>Data!X181-Data!X180</f>
        <v>74</v>
      </c>
      <c r="S181" s="11">
        <f>Data!Y181-Data!Y180</f>
        <v>0</v>
      </c>
      <c r="T181" s="11">
        <f>Data!Z181-Data!Z180</f>
        <v>0</v>
      </c>
      <c r="U181" s="11">
        <f>Data!AA181-Data!AA180</f>
        <v>61</v>
      </c>
      <c r="V181" s="11">
        <f>Data!AB181-Data!AB180</f>
        <v>1</v>
      </c>
      <c r="W181" s="11">
        <f>Data!AC181-Data!AC180</f>
        <v>1</v>
      </c>
      <c r="X181" s="11">
        <f>Data!AD181-Data!AD180</f>
        <v>19</v>
      </c>
      <c r="Y181" s="11">
        <f>Data!AE181-Data!AE180</f>
        <v>0</v>
      </c>
      <c r="Z181" s="11">
        <f>Data!AF181-Data!AF180</f>
        <v>4</v>
      </c>
      <c r="AA181" s="11">
        <f>Data!AG181-Data!AG180</f>
        <v>12</v>
      </c>
      <c r="AB181" s="11">
        <f>Data!AH181-Data!AH180</f>
        <v>0</v>
      </c>
      <c r="AC181" s="11">
        <f>Data!AI181-Data!AI180</f>
        <v>0</v>
      </c>
      <c r="AD181" s="11">
        <f>Data!AJ181-Data!AJ180</f>
        <v>53</v>
      </c>
      <c r="AE181" s="11">
        <f>Data!AK181-Data!AK180</f>
        <v>0</v>
      </c>
      <c r="AF181" s="11">
        <f>Data!AL181-Data!AL180</f>
        <v>0</v>
      </c>
      <c r="AG181" s="11">
        <f>Data!AM181-Data!AM180</f>
        <v>53</v>
      </c>
      <c r="AH181" s="11">
        <f>Data!AN181-Data!AN180</f>
        <v>0</v>
      </c>
      <c r="AI181" s="11">
        <f>Data!AO181-Data!AO180</f>
        <v>2</v>
      </c>
      <c r="AJ181" s="11">
        <f>Data!AP181-Data!AP180</f>
        <v>17</v>
      </c>
      <c r="AK181" s="11">
        <f>Data!AQ181-Data!AQ180</f>
        <v>2</v>
      </c>
      <c r="AL181" s="11">
        <f>Data!AR181-Data!AR180</f>
        <v>1</v>
      </c>
      <c r="AM181" s="11">
        <f>Data!E181</f>
        <v>3</v>
      </c>
      <c r="AN181" s="11">
        <f>Data!B181</f>
        <v>310</v>
      </c>
      <c r="AO181" s="11">
        <f>Data!AS181-Data!AS180</f>
        <v>11522</v>
      </c>
      <c r="AP181" s="11">
        <f>Data!AT181-Data!AT180</f>
        <v>0</v>
      </c>
      <c r="AQ181" s="11">
        <f>Data!AV181-Data!AV180</f>
        <v>0</v>
      </c>
      <c r="AR181" s="11">
        <f>Data!AW181-Data!AW180</f>
        <v>0</v>
      </c>
      <c r="AT181" s="7" t="str">
        <f t="shared" si="9"/>
        <v>2020-W38</v>
      </c>
      <c r="AU181" s="7">
        <f t="shared" si="10"/>
        <v>2</v>
      </c>
      <c r="AV181" s="12">
        <f>Data!G181</f>
        <v>67</v>
      </c>
      <c r="AW181" s="12">
        <f>Data!AU181+Data!C181</f>
        <v>14</v>
      </c>
    </row>
    <row r="182" spans="1:53" x14ac:dyDescent="0.3">
      <c r="A182" s="20">
        <f>Data!A182</f>
        <v>44090</v>
      </c>
      <c r="B182" s="8">
        <f t="shared" si="8"/>
        <v>44090</v>
      </c>
      <c r="C182" s="9">
        <f>Data!I182-Data!I181</f>
        <v>14</v>
      </c>
      <c r="D182" s="9">
        <f>Data!J182-Data!J181</f>
        <v>0</v>
      </c>
      <c r="E182" s="10">
        <f>Data!K182-Data!K181</f>
        <v>0</v>
      </c>
      <c r="F182" s="11">
        <f>Data!L182-Data!L181</f>
        <v>122</v>
      </c>
      <c r="G182" s="11">
        <f>Data!M182-Data!M181</f>
        <v>0</v>
      </c>
      <c r="H182" s="11">
        <f>Data!N182-Data!N181</f>
        <v>0</v>
      </c>
      <c r="I182" s="11">
        <f>Data!O182-Data!O181</f>
        <v>126</v>
      </c>
      <c r="J182" s="11">
        <f>Data!P182-Data!P181</f>
        <v>1</v>
      </c>
      <c r="K182" s="11">
        <f>Data!Q182-Data!Q181</f>
        <v>0</v>
      </c>
      <c r="L182" s="11">
        <f>Data!R182-Data!R181</f>
        <v>42</v>
      </c>
      <c r="M182" s="11">
        <f>Data!S182-Data!S181</f>
        <v>2</v>
      </c>
      <c r="N182" s="11">
        <f>Data!T182-Data!T181</f>
        <v>0</v>
      </c>
      <c r="O182" s="11">
        <f>Data!U182-Data!U181</f>
        <v>7</v>
      </c>
      <c r="P182" s="11">
        <f>Data!V182-Data!V181</f>
        <v>0</v>
      </c>
      <c r="Q182" s="11">
        <f>Data!W182-Data!W181</f>
        <v>0</v>
      </c>
      <c r="R182" s="11">
        <f>Data!X182-Data!X181</f>
        <v>84</v>
      </c>
      <c r="S182" s="11">
        <f>Data!Y182-Data!Y181</f>
        <v>0</v>
      </c>
      <c r="T182" s="11">
        <f>Data!Z182-Data!Z181</f>
        <v>0</v>
      </c>
      <c r="U182" s="11">
        <f>Data!AA182-Data!AA181</f>
        <v>62</v>
      </c>
      <c r="V182" s="11">
        <f>Data!AB182-Data!AB181</f>
        <v>0</v>
      </c>
      <c r="W182" s="11">
        <f>Data!AC182-Data!AC181</f>
        <v>-1</v>
      </c>
      <c r="X182" s="11">
        <f>Data!AD182-Data!AD181</f>
        <v>32</v>
      </c>
      <c r="Y182" s="11">
        <f>Data!AE182-Data!AE181</f>
        <v>2</v>
      </c>
      <c r="Z182" s="11">
        <f>Data!AF182-Data!AF181</f>
        <v>-1</v>
      </c>
      <c r="AA182" s="11">
        <f>Data!AG182-Data!AG181</f>
        <v>7</v>
      </c>
      <c r="AB182" s="11">
        <f>Data!AH182-Data!AH181</f>
        <v>0</v>
      </c>
      <c r="AC182" s="11">
        <f>Data!AI182-Data!AI181</f>
        <v>0</v>
      </c>
      <c r="AD182" s="11">
        <f>Data!AJ182-Data!AJ181</f>
        <v>38</v>
      </c>
      <c r="AE182" s="11">
        <f>Data!AK182-Data!AK181</f>
        <v>0</v>
      </c>
      <c r="AF182" s="11">
        <f>Data!AL182-Data!AL181</f>
        <v>0</v>
      </c>
      <c r="AG182" s="11">
        <f>Data!AM182-Data!AM181</f>
        <v>64</v>
      </c>
      <c r="AH182" s="11">
        <f>Data!AN182-Data!AN181</f>
        <v>0</v>
      </c>
      <c r="AI182" s="11">
        <f>Data!AO182-Data!AO181</f>
        <v>-1</v>
      </c>
      <c r="AJ182" s="11">
        <f>Data!AP182-Data!AP181</f>
        <v>17</v>
      </c>
      <c r="AK182" s="11">
        <f>Data!AQ182-Data!AQ181</f>
        <v>1</v>
      </c>
      <c r="AL182" s="11">
        <f>Data!AR182-Data!AR181</f>
        <v>1</v>
      </c>
      <c r="AM182" s="11">
        <f>Data!E182</f>
        <v>3</v>
      </c>
      <c r="AN182" s="11">
        <f>Data!B182</f>
        <v>312</v>
      </c>
      <c r="AO182" s="11">
        <f>Data!AS182-Data!AS181</f>
        <v>13348</v>
      </c>
      <c r="AP182" s="11">
        <f>Data!AT182-Data!AT181</f>
        <v>0</v>
      </c>
      <c r="AQ182" s="11">
        <f>Data!AV182-Data!AV181</f>
        <v>0</v>
      </c>
      <c r="AR182" s="11">
        <f>Data!AW182-Data!AW181</f>
        <v>0</v>
      </c>
      <c r="AT182" s="7" t="str">
        <f t="shared" si="9"/>
        <v>2020-W38</v>
      </c>
      <c r="AU182" s="7">
        <f t="shared" si="10"/>
        <v>3</v>
      </c>
      <c r="AV182" s="12">
        <f>Data!G182</f>
        <v>67</v>
      </c>
      <c r="AW182" s="12">
        <f>Data!AU182+Data!C182</f>
        <v>28</v>
      </c>
    </row>
    <row r="183" spans="1:53" x14ac:dyDescent="0.3">
      <c r="A183" s="20">
        <f>Data!A183</f>
        <v>44091</v>
      </c>
      <c r="B183" s="8">
        <f t="shared" si="8"/>
        <v>44091</v>
      </c>
      <c r="C183" s="9">
        <f>Data!I183-Data!I182</f>
        <v>29</v>
      </c>
      <c r="D183" s="9">
        <f>Data!J183-Data!J182</f>
        <v>0</v>
      </c>
      <c r="E183" s="10">
        <f>Data!K183-Data!K182</f>
        <v>0</v>
      </c>
      <c r="F183" s="11">
        <f>Data!L183-Data!L182</f>
        <v>134</v>
      </c>
      <c r="G183" s="11">
        <f>Data!M183-Data!M182</f>
        <v>0</v>
      </c>
      <c r="H183" s="11">
        <f>Data!N183-Data!N182</f>
        <v>1</v>
      </c>
      <c r="I183" s="11">
        <f>Data!O183-Data!O182</f>
        <v>145</v>
      </c>
      <c r="J183" s="11">
        <f>Data!P183-Data!P182</f>
        <v>0</v>
      </c>
      <c r="K183" s="11">
        <f>Data!Q183-Data!Q182</f>
        <v>1</v>
      </c>
      <c r="L183" s="11">
        <f>Data!R183-Data!R182</f>
        <v>40</v>
      </c>
      <c r="M183" s="11">
        <f>Data!S183-Data!S182</f>
        <v>9</v>
      </c>
      <c r="N183" s="11">
        <f>Data!T183-Data!T182</f>
        <v>0</v>
      </c>
      <c r="O183" s="11">
        <f>Data!U183-Data!U182</f>
        <v>21</v>
      </c>
      <c r="P183" s="11">
        <f>Data!V183-Data!V182</f>
        <v>0</v>
      </c>
      <c r="Q183" s="11">
        <f>Data!W183-Data!W182</f>
        <v>0</v>
      </c>
      <c r="R183" s="11">
        <f>Data!X183-Data!X182</f>
        <v>76</v>
      </c>
      <c r="S183" s="11">
        <f>Data!Y183-Data!Y182</f>
        <v>0</v>
      </c>
      <c r="T183" s="11">
        <f>Data!Z183-Data!Z182</f>
        <v>1</v>
      </c>
      <c r="U183" s="11">
        <f>Data!AA183-Data!AA182</f>
        <v>90</v>
      </c>
      <c r="V183" s="11">
        <f>Data!AB183-Data!AB182</f>
        <v>0</v>
      </c>
      <c r="W183" s="11">
        <f>Data!AC183-Data!AC182</f>
        <v>3</v>
      </c>
      <c r="X183" s="11">
        <f>Data!AD183-Data!AD182</f>
        <v>19</v>
      </c>
      <c r="Y183" s="11">
        <f>Data!AE183-Data!AE182</f>
        <v>6</v>
      </c>
      <c r="Z183" s="11">
        <f>Data!AF183-Data!AF182</f>
        <v>-1</v>
      </c>
      <c r="AA183" s="11">
        <f>Data!AG183-Data!AG182</f>
        <v>8</v>
      </c>
      <c r="AB183" s="11">
        <f>Data!AH183-Data!AH182</f>
        <v>0</v>
      </c>
      <c r="AC183" s="11">
        <f>Data!AI183-Data!AI182</f>
        <v>0</v>
      </c>
      <c r="AD183" s="11">
        <f>Data!AJ183-Data!AJ182</f>
        <v>58</v>
      </c>
      <c r="AE183" s="11">
        <f>Data!AK183-Data!AK182</f>
        <v>0</v>
      </c>
      <c r="AF183" s="11">
        <f>Data!AL183-Data!AL182</f>
        <v>0</v>
      </c>
      <c r="AG183" s="11">
        <f>Data!AM183-Data!AM182</f>
        <v>55</v>
      </c>
      <c r="AH183" s="11">
        <f>Data!AN183-Data!AN182</f>
        <v>0</v>
      </c>
      <c r="AI183" s="11">
        <f>Data!AO183-Data!AO182</f>
        <v>0</v>
      </c>
      <c r="AJ183" s="11">
        <f>Data!AP183-Data!AP182</f>
        <v>21</v>
      </c>
      <c r="AK183" s="11">
        <f>Data!AQ183-Data!AQ182</f>
        <v>3</v>
      </c>
      <c r="AL183" s="11">
        <f>Data!AR183-Data!AR182</f>
        <v>1</v>
      </c>
      <c r="AM183" s="11">
        <f>Data!E183</f>
        <v>9</v>
      </c>
      <c r="AN183" s="11">
        <f>Data!B183</f>
        <v>359</v>
      </c>
      <c r="AO183" s="11">
        <f>Data!AS183-Data!AS182</f>
        <v>12395</v>
      </c>
      <c r="AP183" s="11">
        <f>Data!AT183-Data!AT182</f>
        <v>0</v>
      </c>
      <c r="AQ183" s="11">
        <f>Data!AV183-Data!AV182</f>
        <v>0</v>
      </c>
      <c r="AR183" s="11">
        <f>Data!AW183-Data!AW182</f>
        <v>0</v>
      </c>
      <c r="AT183" s="7" t="str">
        <f t="shared" si="9"/>
        <v>2020-W38</v>
      </c>
      <c r="AU183" s="7">
        <f t="shared" si="10"/>
        <v>4</v>
      </c>
      <c r="AV183" s="12">
        <f>Data!G183</f>
        <v>69</v>
      </c>
      <c r="AW183" s="12">
        <f>Data!AU183+Data!C183</f>
        <v>37</v>
      </c>
    </row>
    <row r="184" spans="1:53" x14ac:dyDescent="0.3">
      <c r="A184" s="20">
        <f>Data!A184</f>
        <v>44092</v>
      </c>
      <c r="B184" s="8">
        <f t="shared" si="8"/>
        <v>44092</v>
      </c>
      <c r="C184" s="9">
        <f>Data!I184-Data!I183</f>
        <v>31</v>
      </c>
      <c r="D184" s="9">
        <f>Data!J184-Data!J183</f>
        <v>0</v>
      </c>
      <c r="E184" s="10">
        <f>Data!K184-Data!K183</f>
        <v>0</v>
      </c>
      <c r="F184" s="11">
        <f>Data!L184-Data!L183</f>
        <v>132</v>
      </c>
      <c r="G184" s="11">
        <f>Data!M184-Data!M183</f>
        <v>0</v>
      </c>
      <c r="H184" s="11">
        <f>Data!N184-Data!N183</f>
        <v>0</v>
      </c>
      <c r="I184" s="11">
        <f>Data!O184-Data!O183</f>
        <v>122</v>
      </c>
      <c r="J184" s="11">
        <f>Data!P184-Data!P183</f>
        <v>1</v>
      </c>
      <c r="K184" s="11">
        <f>Data!Q184-Data!Q183</f>
        <v>1</v>
      </c>
      <c r="L184" s="11">
        <f>Data!R184-Data!R183</f>
        <v>29</v>
      </c>
      <c r="M184" s="11">
        <f>Data!S184-Data!S183</f>
        <v>1</v>
      </c>
      <c r="N184" s="11">
        <f>Data!T184-Data!T183</f>
        <v>1</v>
      </c>
      <c r="O184" s="11">
        <f>Data!U184-Data!U183</f>
        <v>15</v>
      </c>
      <c r="P184" s="11">
        <f>Data!V184-Data!V183</f>
        <v>0</v>
      </c>
      <c r="Q184" s="11">
        <f>Data!W184-Data!W183</f>
        <v>0</v>
      </c>
      <c r="R184" s="11">
        <f>Data!X184-Data!X183</f>
        <v>72</v>
      </c>
      <c r="S184" s="11">
        <f>Data!Y184-Data!Y183</f>
        <v>0</v>
      </c>
      <c r="T184" s="11">
        <f>Data!Z184-Data!Z183</f>
        <v>0</v>
      </c>
      <c r="U184" s="11">
        <f>Data!AA184-Data!AA183</f>
        <v>69</v>
      </c>
      <c r="V184" s="11">
        <f>Data!AB184-Data!AB183</f>
        <v>1</v>
      </c>
      <c r="W184" s="11">
        <f>Data!AC184-Data!AC183</f>
        <v>1</v>
      </c>
      <c r="X184" s="11">
        <f>Data!AD184-Data!AD183</f>
        <v>15</v>
      </c>
      <c r="Y184" s="11">
        <f>Data!AE184-Data!AE183</f>
        <v>0</v>
      </c>
      <c r="Z184" s="11">
        <f>Data!AF184-Data!AF183</f>
        <v>2</v>
      </c>
      <c r="AA184" s="11">
        <f>Data!AG184-Data!AG183</f>
        <v>14</v>
      </c>
      <c r="AB184" s="11">
        <f>Data!AH184-Data!AH183</f>
        <v>0</v>
      </c>
      <c r="AC184" s="11">
        <f>Data!AI184-Data!AI183</f>
        <v>0</v>
      </c>
      <c r="AD184" s="11">
        <f>Data!AJ184-Data!AJ183</f>
        <v>55</v>
      </c>
      <c r="AE184" s="11">
        <f>Data!AK184-Data!AK183</f>
        <v>0</v>
      </c>
      <c r="AF184" s="11">
        <f>Data!AL184-Data!AL183</f>
        <v>0</v>
      </c>
      <c r="AG184" s="11">
        <f>Data!AM184-Data!AM183</f>
        <v>52</v>
      </c>
      <c r="AH184" s="11">
        <f>Data!AN184-Data!AN183</f>
        <v>0</v>
      </c>
      <c r="AI184" s="11">
        <f>Data!AO184-Data!AO183</f>
        <v>0</v>
      </c>
      <c r="AJ184" s="11">
        <f>Data!AP184-Data!AP183</f>
        <v>14</v>
      </c>
      <c r="AK184" s="11">
        <f>Data!AQ184-Data!AQ183</f>
        <v>1</v>
      </c>
      <c r="AL184" s="11">
        <f>Data!AR184-Data!AR183</f>
        <v>-1</v>
      </c>
      <c r="AM184" s="11">
        <f>Data!E184</f>
        <v>2</v>
      </c>
      <c r="AN184" s="11">
        <f>Data!B184</f>
        <v>339</v>
      </c>
      <c r="AO184" s="11">
        <f>Data!AS184-Data!AS183</f>
        <v>11420</v>
      </c>
      <c r="AP184" s="11">
        <f>Data!AT184-Data!AT183</f>
        <v>0</v>
      </c>
      <c r="AQ184" s="11">
        <f>Data!AV184-Data!AV183</f>
        <v>0</v>
      </c>
      <c r="AR184" s="11">
        <f>Data!AW184-Data!AW183</f>
        <v>0</v>
      </c>
      <c r="AT184" s="7" t="str">
        <f t="shared" si="9"/>
        <v>2020-W38</v>
      </c>
      <c r="AU184" s="7">
        <f t="shared" si="10"/>
        <v>5</v>
      </c>
      <c r="AV184" s="12">
        <f>Data!G184</f>
        <v>71</v>
      </c>
      <c r="AW184" s="12">
        <f>Data!AU184+Data!C184</f>
        <v>40</v>
      </c>
    </row>
    <row r="185" spans="1:53" x14ac:dyDescent="0.3">
      <c r="A185" s="20">
        <f>Data!A185</f>
        <v>44093</v>
      </c>
      <c r="B185" s="8">
        <f t="shared" si="8"/>
        <v>44093</v>
      </c>
      <c r="C185" s="9">
        <f>Data!I185-Data!I184</f>
        <v>27</v>
      </c>
      <c r="D185" s="9">
        <f>Data!J185-Data!J184</f>
        <v>0</v>
      </c>
      <c r="E185" s="10">
        <f>Data!K185-Data!K184</f>
        <v>0</v>
      </c>
      <c r="F185" s="11">
        <f>Data!L185-Data!L184</f>
        <v>86</v>
      </c>
      <c r="G185" s="11">
        <f>Data!M185-Data!M184</f>
        <v>0</v>
      </c>
      <c r="H185" s="11">
        <f>Data!N185-Data!N184</f>
        <v>-1</v>
      </c>
      <c r="I185" s="11">
        <f>Data!O185-Data!O184</f>
        <v>91</v>
      </c>
      <c r="J185" s="11">
        <f>Data!P185-Data!P184</f>
        <v>0</v>
      </c>
      <c r="K185" s="11">
        <f>Data!Q185-Data!Q184</f>
        <v>-3</v>
      </c>
      <c r="L185" s="11">
        <f>Data!R185-Data!R184</f>
        <v>12</v>
      </c>
      <c r="M185" s="11">
        <f>Data!S185-Data!S184</f>
        <v>4</v>
      </c>
      <c r="N185" s="11">
        <f>Data!T185-Data!T184</f>
        <v>-3</v>
      </c>
      <c r="O185" s="11">
        <f>Data!U185-Data!U184</f>
        <v>19</v>
      </c>
      <c r="P185" s="11">
        <f>Data!V185-Data!V184</f>
        <v>0</v>
      </c>
      <c r="Q185" s="11">
        <f>Data!W185-Data!W184</f>
        <v>0</v>
      </c>
      <c r="R185" s="11">
        <f>Data!X185-Data!X184</f>
        <v>50</v>
      </c>
      <c r="S185" s="11">
        <f>Data!Y185-Data!Y184</f>
        <v>0</v>
      </c>
      <c r="T185" s="11">
        <f>Data!Z185-Data!Z184</f>
        <v>-1</v>
      </c>
      <c r="U185" s="11">
        <f>Data!AA185-Data!AA184</f>
        <v>46</v>
      </c>
      <c r="V185" s="11">
        <f>Data!AB185-Data!AB184</f>
        <v>0</v>
      </c>
      <c r="W185" s="11">
        <f>Data!AC185-Data!AC184</f>
        <v>-3</v>
      </c>
      <c r="X185" s="11">
        <f>Data!AD185-Data!AD184</f>
        <v>6</v>
      </c>
      <c r="Y185" s="11">
        <f>Data!AE185-Data!AE184</f>
        <v>4</v>
      </c>
      <c r="Z185" s="11">
        <f>Data!AF185-Data!AF184</f>
        <v>-3</v>
      </c>
      <c r="AA185" s="11">
        <f>Data!AG185-Data!AG184</f>
        <v>8</v>
      </c>
      <c r="AB185" s="11">
        <f>Data!AH185-Data!AH184</f>
        <v>0</v>
      </c>
      <c r="AC185" s="11">
        <f>Data!AI185-Data!AI184</f>
        <v>0</v>
      </c>
      <c r="AD185" s="11">
        <f>Data!AJ185-Data!AJ184</f>
        <v>36</v>
      </c>
      <c r="AE185" s="11">
        <f>Data!AK185-Data!AK184</f>
        <v>0</v>
      </c>
      <c r="AF185" s="11">
        <f>Data!AL185-Data!AL184</f>
        <v>0</v>
      </c>
      <c r="AG185" s="11">
        <f>Data!AM185-Data!AM184</f>
        <v>45</v>
      </c>
      <c r="AH185" s="11">
        <f>Data!AN185-Data!AN184</f>
        <v>0</v>
      </c>
      <c r="AI185" s="11">
        <f>Data!AO185-Data!AO184</f>
        <v>0</v>
      </c>
      <c r="AJ185" s="11">
        <f>Data!AP185-Data!AP184</f>
        <v>6</v>
      </c>
      <c r="AK185" s="11">
        <f>Data!AQ185-Data!AQ184</f>
        <v>0</v>
      </c>
      <c r="AL185" s="11">
        <f>Data!AR185-Data!AR184</f>
        <v>1</v>
      </c>
      <c r="AM185" s="11">
        <f>Data!E185</f>
        <v>4</v>
      </c>
      <c r="AN185" s="11">
        <f>Data!B185</f>
        <v>249</v>
      </c>
      <c r="AO185" s="11">
        <f>Data!AS185-Data!AS184</f>
        <v>12301</v>
      </c>
      <c r="AP185" s="11">
        <f>Data!AT185-Data!AT184</f>
        <v>0</v>
      </c>
      <c r="AQ185" s="11">
        <f>Data!AV185-Data!AV184</f>
        <v>0</v>
      </c>
      <c r="AR185" s="11">
        <f>Data!AW185-Data!AW184</f>
        <v>0</v>
      </c>
      <c r="AT185" s="7" t="str">
        <f t="shared" si="9"/>
        <v>2020-W38</v>
      </c>
      <c r="AU185" s="7">
        <f t="shared" si="10"/>
        <v>6</v>
      </c>
      <c r="AV185" s="12">
        <f>Data!G185</f>
        <v>65</v>
      </c>
      <c r="AW185" s="12">
        <f>Data!AU185+Data!C185</f>
        <v>34</v>
      </c>
    </row>
    <row r="186" spans="1:53" x14ac:dyDescent="0.3">
      <c r="A186" s="20">
        <f>Data!A186</f>
        <v>44094</v>
      </c>
      <c r="B186" s="8">
        <f t="shared" si="8"/>
        <v>44094</v>
      </c>
      <c r="C186" s="9">
        <f>Data!I186-Data!I185</f>
        <v>-2</v>
      </c>
      <c r="D186" s="9">
        <f>Data!J186-Data!J185</f>
        <v>0</v>
      </c>
      <c r="E186" s="10">
        <f>Data!K186-Data!K185</f>
        <v>0</v>
      </c>
      <c r="F186" s="11">
        <f>Data!L186-Data!L185</f>
        <v>38</v>
      </c>
      <c r="G186" s="11">
        <f>Data!M186-Data!M185</f>
        <v>0</v>
      </c>
      <c r="H186" s="11">
        <f>Data!N186-Data!N185</f>
        <v>2</v>
      </c>
      <c r="I186" s="11">
        <f>Data!O186-Data!O185</f>
        <v>58</v>
      </c>
      <c r="J186" s="11">
        <f>Data!P186-Data!P185</f>
        <v>1</v>
      </c>
      <c r="K186" s="11">
        <f>Data!Q186-Data!Q185</f>
        <v>7</v>
      </c>
      <c r="L186" s="11">
        <f>Data!R186-Data!R185</f>
        <v>16</v>
      </c>
      <c r="M186" s="11">
        <f>Data!S186-Data!S185</f>
        <v>6</v>
      </c>
      <c r="N186" s="11">
        <f>Data!T186-Data!T185</f>
        <v>6</v>
      </c>
      <c r="O186" s="11">
        <f>Data!U186-Data!U185</f>
        <v>-1</v>
      </c>
      <c r="P186" s="11">
        <f>Data!V186-Data!V185</f>
        <v>0</v>
      </c>
      <c r="Q186" s="11">
        <f>Data!W186-Data!W185</f>
        <v>0</v>
      </c>
      <c r="R186" s="11">
        <f>Data!X186-Data!X185</f>
        <v>22</v>
      </c>
      <c r="S186" s="11">
        <f>Data!Y186-Data!Y185</f>
        <v>0</v>
      </c>
      <c r="T186" s="11">
        <f>Data!Z186-Data!Z185</f>
        <v>1</v>
      </c>
      <c r="U186" s="11">
        <f>Data!AA186-Data!AA185</f>
        <v>37</v>
      </c>
      <c r="V186" s="11">
        <f>Data!AB186-Data!AB185</f>
        <v>1</v>
      </c>
      <c r="W186" s="11">
        <f>Data!AC186-Data!AC185</f>
        <v>4</v>
      </c>
      <c r="X186" s="11">
        <f>Data!AD186-Data!AD185</f>
        <v>9</v>
      </c>
      <c r="Y186" s="11">
        <f>Data!AE186-Data!AE185</f>
        <v>2</v>
      </c>
      <c r="Z186" s="11">
        <f>Data!AF186-Data!AF185</f>
        <v>5</v>
      </c>
      <c r="AA186" s="11">
        <f>Data!AG186-Data!AG185</f>
        <v>-1</v>
      </c>
      <c r="AB186" s="11">
        <f>Data!AH186-Data!AH185</f>
        <v>0</v>
      </c>
      <c r="AC186" s="11">
        <f>Data!AI186-Data!AI185</f>
        <v>0</v>
      </c>
      <c r="AD186" s="11">
        <f>Data!AJ186-Data!AJ185</f>
        <v>16</v>
      </c>
      <c r="AE186" s="11">
        <f>Data!AK186-Data!AK185</f>
        <v>0</v>
      </c>
      <c r="AF186" s="11">
        <f>Data!AL186-Data!AL185</f>
        <v>0</v>
      </c>
      <c r="AG186" s="11">
        <f>Data!AM186-Data!AM185</f>
        <v>21</v>
      </c>
      <c r="AH186" s="11">
        <f>Data!AN186-Data!AN185</f>
        <v>0</v>
      </c>
      <c r="AI186" s="11">
        <f>Data!AO186-Data!AO185</f>
        <v>3</v>
      </c>
      <c r="AJ186" s="11">
        <f>Data!AP186-Data!AP185</f>
        <v>7</v>
      </c>
      <c r="AK186" s="11">
        <f>Data!AQ186-Data!AQ185</f>
        <v>4</v>
      </c>
      <c r="AL186" s="11">
        <f>Data!AR186-Data!AR185</f>
        <v>0</v>
      </c>
      <c r="AM186" s="11">
        <f>Data!E186</f>
        <v>7</v>
      </c>
      <c r="AN186" s="11">
        <f>Data!B186</f>
        <v>170</v>
      </c>
      <c r="AO186" s="11">
        <f>Data!AS186-Data!AS185</f>
        <v>8200</v>
      </c>
      <c r="AP186" s="11">
        <f>Data!AT186-Data!AT185</f>
        <v>0</v>
      </c>
      <c r="AQ186" s="11">
        <f>Data!AV186-Data!AV185</f>
        <v>0</v>
      </c>
      <c r="AR186" s="11">
        <f>Data!AW186-Data!AW185</f>
        <v>0</v>
      </c>
      <c r="AS186" s="7">
        <v>45</v>
      </c>
      <c r="AT186" s="7" t="str">
        <f t="shared" si="9"/>
        <v>2020-W38</v>
      </c>
      <c r="AU186" s="7">
        <f t="shared" si="10"/>
        <v>7</v>
      </c>
      <c r="AV186" s="12">
        <f>Data!G186</f>
        <v>78</v>
      </c>
      <c r="AW186" s="12">
        <f>Data!AU186+Data!C186</f>
        <v>15</v>
      </c>
      <c r="AX186" s="7">
        <f>Data!BA186-Data!BA179</f>
        <v>7</v>
      </c>
      <c r="AY186" s="12">
        <f>AV179+AS186-AV186-AX186</f>
        <v>14</v>
      </c>
      <c r="AZ186" s="11">
        <v>340.00000000000045</v>
      </c>
      <c r="BA186" s="112">
        <f>AS186/AZ186</f>
        <v>0.13235294117647042</v>
      </c>
    </row>
    <row r="187" spans="1:53" x14ac:dyDescent="0.3">
      <c r="A187" s="21">
        <f>Data!A187</f>
        <v>44095</v>
      </c>
      <c r="B187" s="13">
        <f t="shared" si="8"/>
        <v>44095</v>
      </c>
      <c r="C187" s="14">
        <f>Data!I187-Data!I186</f>
        <v>42</v>
      </c>
      <c r="D187" s="14">
        <f>Data!J187-Data!J186</f>
        <v>0</v>
      </c>
      <c r="E187" s="15">
        <f>Data!K187-Data!K186</f>
        <v>0</v>
      </c>
      <c r="F187" s="16">
        <f>Data!L187-Data!L186</f>
        <v>172</v>
      </c>
      <c r="G187" s="16">
        <f>Data!M187-Data!M186</f>
        <v>0</v>
      </c>
      <c r="H187" s="16">
        <f>Data!N187-Data!N186</f>
        <v>-1</v>
      </c>
      <c r="I187" s="16">
        <f>Data!O187-Data!O186</f>
        <v>102</v>
      </c>
      <c r="J187" s="16">
        <f>Data!P187-Data!P186</f>
        <v>1</v>
      </c>
      <c r="K187" s="16">
        <f>Data!Q187-Data!Q186</f>
        <v>0</v>
      </c>
      <c r="L187" s="16">
        <f>Data!R187-Data!R186</f>
        <v>21</v>
      </c>
      <c r="M187" s="16">
        <f>Data!S187-Data!S186</f>
        <v>5</v>
      </c>
      <c r="N187" s="16">
        <f>Data!T187-Data!T186</f>
        <v>1</v>
      </c>
      <c r="O187" s="16">
        <f>Data!U187-Data!U186</f>
        <v>20</v>
      </c>
      <c r="P187" s="16">
        <f>Data!V187-Data!V186</f>
        <v>0</v>
      </c>
      <c r="Q187" s="16">
        <f>Data!W187-Data!W186</f>
        <v>0</v>
      </c>
      <c r="R187" s="16">
        <f>Data!X187-Data!X186</f>
        <v>89</v>
      </c>
      <c r="S187" s="16">
        <f>Data!Y187-Data!Y186</f>
        <v>0</v>
      </c>
      <c r="T187" s="16">
        <f>Data!Z187-Data!Z186</f>
        <v>0</v>
      </c>
      <c r="U187" s="16">
        <f>Data!AA187-Data!AA186</f>
        <v>64</v>
      </c>
      <c r="V187" s="16">
        <f>Data!AB187-Data!AB186</f>
        <v>1</v>
      </c>
      <c r="W187" s="16">
        <f>Data!AC187-Data!AC186</f>
        <v>0</v>
      </c>
      <c r="X187" s="16">
        <f>Data!AD187-Data!AD186</f>
        <v>14</v>
      </c>
      <c r="Y187" s="16">
        <f>Data!AE187-Data!AE186</f>
        <v>3</v>
      </c>
      <c r="Z187" s="16">
        <f>Data!AF187-Data!AF186</f>
        <v>1</v>
      </c>
      <c r="AA187" s="16">
        <f>Data!AG187-Data!AG186</f>
        <v>22</v>
      </c>
      <c r="AB187" s="16">
        <f>Data!AH187-Data!AH186</f>
        <v>0</v>
      </c>
      <c r="AC187" s="16">
        <f>Data!AI187-Data!AI186</f>
        <v>0</v>
      </c>
      <c r="AD187" s="16">
        <f>Data!AJ187-Data!AJ186</f>
        <v>82</v>
      </c>
      <c r="AE187" s="16">
        <f>Data!AK187-Data!AK186</f>
        <v>0</v>
      </c>
      <c r="AF187" s="16">
        <f>Data!AL187-Data!AL186</f>
        <v>0</v>
      </c>
      <c r="AG187" s="16">
        <f>Data!AM187-Data!AM186</f>
        <v>38</v>
      </c>
      <c r="AH187" s="16">
        <f>Data!AN187-Data!AN186</f>
        <v>0</v>
      </c>
      <c r="AI187" s="16">
        <f>Data!AO187-Data!AO186</f>
        <v>0</v>
      </c>
      <c r="AJ187" s="16">
        <f>Data!AP187-Data!AP186</f>
        <v>7</v>
      </c>
      <c r="AK187" s="16">
        <f>Data!AQ187-Data!AQ186</f>
        <v>2</v>
      </c>
      <c r="AL187" s="16">
        <f>Data!AR187-Data!AR186</f>
        <v>0</v>
      </c>
      <c r="AM187" s="16">
        <f>Data!E187</f>
        <v>6</v>
      </c>
      <c r="AN187" s="16">
        <f>Data!B187</f>
        <v>453</v>
      </c>
      <c r="AO187" s="16">
        <f>Data!AS187-Data!AS186</f>
        <v>7905</v>
      </c>
      <c r="AP187" s="16">
        <f>Data!AT187-Data!AT186</f>
        <v>0</v>
      </c>
      <c r="AQ187" s="16">
        <f>Data!AV187-Data!AV186</f>
        <v>0</v>
      </c>
      <c r="AR187" s="16">
        <f>Data!AW187-Data!AW186</f>
        <v>0</v>
      </c>
      <c r="AS187" s="17"/>
      <c r="AT187" s="17" t="str">
        <f t="shared" si="9"/>
        <v>2020-W39</v>
      </c>
      <c r="AU187" s="17">
        <f t="shared" si="10"/>
        <v>1</v>
      </c>
      <c r="AV187" s="18">
        <f>Data!G187</f>
        <v>79</v>
      </c>
      <c r="AW187" s="18">
        <f>Data!AU187+Data!C187</f>
        <v>25</v>
      </c>
      <c r="AX187" s="17"/>
      <c r="AY187" s="18"/>
      <c r="AZ187" s="16"/>
    </row>
    <row r="188" spans="1:53" x14ac:dyDescent="0.3">
      <c r="A188" s="20">
        <f>Data!A188</f>
        <v>44096</v>
      </c>
      <c r="B188" s="8">
        <f t="shared" si="8"/>
        <v>44096</v>
      </c>
      <c r="C188" s="9">
        <f>Data!I188-Data!I187</f>
        <v>40</v>
      </c>
      <c r="D188" s="9">
        <f>Data!J188-Data!J187</f>
        <v>0</v>
      </c>
      <c r="E188" s="10">
        <f>Data!K188-Data!K187</f>
        <v>0</v>
      </c>
      <c r="F188" s="11">
        <f>Data!L188-Data!L187</f>
        <v>115</v>
      </c>
      <c r="G188" s="11">
        <f>Data!M188-Data!M187</f>
        <v>1</v>
      </c>
      <c r="H188" s="11">
        <f>Data!N188-Data!N187</f>
        <v>-1</v>
      </c>
      <c r="I188" s="11">
        <f>Data!O188-Data!O187</f>
        <v>143</v>
      </c>
      <c r="J188" s="11">
        <f>Data!P188-Data!P187</f>
        <v>1</v>
      </c>
      <c r="K188" s="11">
        <f>Data!Q188-Data!Q187</f>
        <v>-2</v>
      </c>
      <c r="L188" s="11">
        <f>Data!R188-Data!R187</f>
        <v>47</v>
      </c>
      <c r="M188" s="11">
        <f>Data!S188-Data!S187</f>
        <v>6</v>
      </c>
      <c r="N188" s="11">
        <f>Data!T188-Data!T187</f>
        <v>1</v>
      </c>
      <c r="O188" s="11">
        <f>Data!U188-Data!U187</f>
        <v>17</v>
      </c>
      <c r="P188" s="11">
        <f>Data!V188-Data!V187</f>
        <v>0</v>
      </c>
      <c r="Q188" s="11">
        <f>Data!W188-Data!W187</f>
        <v>0</v>
      </c>
      <c r="R188" s="11">
        <f>Data!X188-Data!X187</f>
        <v>58</v>
      </c>
      <c r="S188" s="11">
        <f>Data!Y188-Data!Y187</f>
        <v>1</v>
      </c>
      <c r="T188" s="11">
        <f>Data!Z188-Data!Z187</f>
        <v>-1</v>
      </c>
      <c r="U188" s="11">
        <f>Data!AA188-Data!AA187</f>
        <v>80</v>
      </c>
      <c r="V188" s="11">
        <f>Data!AB188-Data!AB187</f>
        <v>1</v>
      </c>
      <c r="W188" s="11">
        <f>Data!AC188-Data!AC187</f>
        <v>-1</v>
      </c>
      <c r="X188" s="11">
        <f>Data!AD188-Data!AD187</f>
        <v>28</v>
      </c>
      <c r="Y188" s="11">
        <f>Data!AE188-Data!AE187</f>
        <v>3</v>
      </c>
      <c r="Z188" s="11">
        <f>Data!AF188-Data!AF187</f>
        <v>3</v>
      </c>
      <c r="AA188" s="11">
        <f>Data!AG188-Data!AG187</f>
        <v>23</v>
      </c>
      <c r="AB188" s="11">
        <f>Data!AH188-Data!AH187</f>
        <v>0</v>
      </c>
      <c r="AC188" s="11">
        <f>Data!AI188-Data!AI187</f>
        <v>0</v>
      </c>
      <c r="AD188" s="11">
        <f>Data!AJ188-Data!AJ187</f>
        <v>57</v>
      </c>
      <c r="AE188" s="11">
        <f>Data!AK188-Data!AK187</f>
        <v>0</v>
      </c>
      <c r="AF188" s="11">
        <f>Data!AL188-Data!AL187</f>
        <v>0</v>
      </c>
      <c r="AG188" s="11">
        <f>Data!AM188-Data!AM187</f>
        <v>63</v>
      </c>
      <c r="AH188" s="11">
        <f>Data!AN188-Data!AN187</f>
        <v>0</v>
      </c>
      <c r="AI188" s="11">
        <f>Data!AO188-Data!AO187</f>
        <v>-1</v>
      </c>
      <c r="AJ188" s="11">
        <f>Data!AP188-Data!AP187</f>
        <v>19</v>
      </c>
      <c r="AK188" s="11">
        <f>Data!AQ188-Data!AQ187</f>
        <v>3</v>
      </c>
      <c r="AL188" s="11">
        <f>Data!AR188-Data!AR187</f>
        <v>-2</v>
      </c>
      <c r="AM188" s="11">
        <f>Data!E188</f>
        <v>8</v>
      </c>
      <c r="AN188" s="11">
        <f>Data!B188</f>
        <v>346</v>
      </c>
      <c r="AO188" s="11">
        <f>Data!AS188-Data!AS187</f>
        <v>10899</v>
      </c>
      <c r="AP188" s="11">
        <f>Data!AT188-Data!AT187</f>
        <v>0</v>
      </c>
      <c r="AQ188" s="11">
        <f>Data!AV188-Data!AV187</f>
        <v>0</v>
      </c>
      <c r="AR188" s="11">
        <f>Data!AW188-Data!AW187</f>
        <v>0</v>
      </c>
      <c r="AT188" s="7" t="str">
        <f t="shared" si="9"/>
        <v>2020-W39</v>
      </c>
      <c r="AU188" s="7">
        <f t="shared" si="10"/>
        <v>2</v>
      </c>
      <c r="AV188" s="12">
        <f>Data!G188</f>
        <v>77</v>
      </c>
      <c r="AW188" s="12">
        <f>Data!AU188+Data!C188</f>
        <v>28</v>
      </c>
    </row>
    <row r="189" spans="1:53" x14ac:dyDescent="0.3">
      <c r="A189" s="20">
        <f>Data!A189</f>
        <v>44097</v>
      </c>
      <c r="B189" s="8">
        <f t="shared" si="8"/>
        <v>44097</v>
      </c>
      <c r="C189" s="9">
        <f>Data!I189-Data!I188</f>
        <v>32</v>
      </c>
      <c r="D189" s="9">
        <f>Data!J189-Data!J188</f>
        <v>0</v>
      </c>
      <c r="E189" s="10">
        <f>Data!K189-Data!K188</f>
        <v>0</v>
      </c>
      <c r="F189" s="11">
        <f>Data!L189-Data!L188</f>
        <v>151</v>
      </c>
      <c r="G189" s="11">
        <f>Data!M189-Data!M188</f>
        <v>0</v>
      </c>
      <c r="H189" s="11">
        <f>Data!N189-Data!N188</f>
        <v>0</v>
      </c>
      <c r="I189" s="11">
        <f>Data!O189-Data!O188</f>
        <v>127</v>
      </c>
      <c r="J189" s="11">
        <f>Data!P189-Data!P188</f>
        <v>1</v>
      </c>
      <c r="K189" s="11">
        <f>Data!Q189-Data!Q188</f>
        <v>-2</v>
      </c>
      <c r="L189" s="11">
        <f>Data!R189-Data!R188</f>
        <v>35</v>
      </c>
      <c r="M189" s="11">
        <f>Data!S189-Data!S188</f>
        <v>4</v>
      </c>
      <c r="N189" s="11">
        <f>Data!T189-Data!T188</f>
        <v>-2</v>
      </c>
      <c r="O189" s="11">
        <f>Data!U189-Data!U188</f>
        <v>16</v>
      </c>
      <c r="P189" s="11">
        <f>Data!V189-Data!V188</f>
        <v>0</v>
      </c>
      <c r="Q189" s="11">
        <f>Data!W189-Data!W188</f>
        <v>0</v>
      </c>
      <c r="R189" s="11">
        <f>Data!X189-Data!X188</f>
        <v>88</v>
      </c>
      <c r="S189" s="11">
        <f>Data!Y189-Data!Y188</f>
        <v>0</v>
      </c>
      <c r="T189" s="11">
        <f>Data!Z189-Data!Z188</f>
        <v>0</v>
      </c>
      <c r="U189" s="11">
        <f>Data!AA189-Data!AA188</f>
        <v>73</v>
      </c>
      <c r="V189" s="11">
        <f>Data!AB189-Data!AB188</f>
        <v>1</v>
      </c>
      <c r="W189" s="11">
        <f>Data!AC189-Data!AC188</f>
        <v>-1</v>
      </c>
      <c r="X189" s="11">
        <f>Data!AD189-Data!AD188</f>
        <v>18</v>
      </c>
      <c r="Y189" s="11">
        <f>Data!AE189-Data!AE188</f>
        <v>3</v>
      </c>
      <c r="Z189" s="11">
        <f>Data!AF189-Data!AF188</f>
        <v>-2</v>
      </c>
      <c r="AA189" s="11">
        <f>Data!AG189-Data!AG188</f>
        <v>16</v>
      </c>
      <c r="AB189" s="11">
        <f>Data!AH189-Data!AH188</f>
        <v>0</v>
      </c>
      <c r="AC189" s="11">
        <f>Data!AI189-Data!AI188</f>
        <v>0</v>
      </c>
      <c r="AD189" s="11">
        <f>Data!AJ189-Data!AJ188</f>
        <v>59</v>
      </c>
      <c r="AE189" s="11">
        <f>Data!AK189-Data!AK188</f>
        <v>0</v>
      </c>
      <c r="AF189" s="11">
        <f>Data!AL189-Data!AL188</f>
        <v>0</v>
      </c>
      <c r="AG189" s="11">
        <f>Data!AM189-Data!AM188</f>
        <v>52</v>
      </c>
      <c r="AH189" s="11">
        <f>Data!AN189-Data!AN188</f>
        <v>0</v>
      </c>
      <c r="AI189" s="11">
        <f>Data!AO189-Data!AO188</f>
        <v>-1</v>
      </c>
      <c r="AJ189" s="11">
        <f>Data!AP189-Data!AP188</f>
        <v>17</v>
      </c>
      <c r="AK189" s="11">
        <f>Data!AQ189-Data!AQ188</f>
        <v>1</v>
      </c>
      <c r="AL189" s="11">
        <f>Data!AR189-Data!AR188</f>
        <v>0</v>
      </c>
      <c r="AM189" s="11">
        <f>Data!E189</f>
        <v>5</v>
      </c>
      <c r="AN189" s="11">
        <f>Data!B189</f>
        <v>358</v>
      </c>
      <c r="AO189" s="11">
        <f>Data!AS189-Data!AS188</f>
        <v>12212</v>
      </c>
      <c r="AP189" s="11">
        <f>Data!AT189-Data!AT188</f>
        <v>0</v>
      </c>
      <c r="AQ189" s="11">
        <f>Data!AV189-Data!AV188</f>
        <v>0</v>
      </c>
      <c r="AR189" s="11">
        <f>Data!AW189-Data!AW188</f>
        <v>0</v>
      </c>
      <c r="AT189" s="7" t="str">
        <f t="shared" si="9"/>
        <v>2020-W39</v>
      </c>
      <c r="AU189" s="7">
        <f t="shared" si="10"/>
        <v>3</v>
      </c>
      <c r="AV189" s="12">
        <f>Data!G189</f>
        <v>73</v>
      </c>
      <c r="AW189" s="12">
        <f>Data!AU189+Data!C189</f>
        <v>46</v>
      </c>
    </row>
    <row r="190" spans="1:53" x14ac:dyDescent="0.3">
      <c r="A190" s="20">
        <f>Data!A190</f>
        <v>44098</v>
      </c>
      <c r="B190" s="8">
        <f t="shared" si="8"/>
        <v>44098</v>
      </c>
      <c r="C190" s="9">
        <f>Data!I190-Data!I189</f>
        <v>35</v>
      </c>
      <c r="D190" s="9">
        <f>Data!J190-Data!J189</f>
        <v>0</v>
      </c>
      <c r="E190" s="10">
        <f>Data!K190-Data!K189</f>
        <v>0</v>
      </c>
      <c r="F190" s="11">
        <f>Data!L190-Data!L189</f>
        <v>123</v>
      </c>
      <c r="G190" s="11">
        <f>Data!M190-Data!M189</f>
        <v>0</v>
      </c>
      <c r="H190" s="11">
        <f>Data!N190-Data!N189</f>
        <v>0</v>
      </c>
      <c r="I190" s="11">
        <f>Data!O190-Data!O189</f>
        <v>118</v>
      </c>
      <c r="J190" s="11">
        <f>Data!P190-Data!P189</f>
        <v>3</v>
      </c>
      <c r="K190" s="11">
        <f>Data!Q190-Data!Q189</f>
        <v>-1</v>
      </c>
      <c r="L190" s="11">
        <f>Data!R190-Data!R189</f>
        <v>42</v>
      </c>
      <c r="M190" s="11">
        <f>Data!S190-Data!S189</f>
        <v>6</v>
      </c>
      <c r="N190" s="11">
        <f>Data!T190-Data!T189</f>
        <v>-4</v>
      </c>
      <c r="O190" s="11">
        <f>Data!U190-Data!U189</f>
        <v>17</v>
      </c>
      <c r="P190" s="11">
        <f>Data!V190-Data!V189</f>
        <v>0</v>
      </c>
      <c r="Q190" s="11">
        <f>Data!W190-Data!W189</f>
        <v>0</v>
      </c>
      <c r="R190" s="11">
        <f>Data!X190-Data!X189</f>
        <v>71</v>
      </c>
      <c r="S190" s="11">
        <f>Data!Y190-Data!Y189</f>
        <v>0</v>
      </c>
      <c r="T190" s="11">
        <f>Data!Z190-Data!Z189</f>
        <v>0</v>
      </c>
      <c r="U190" s="11">
        <f>Data!AA190-Data!AA189</f>
        <v>65</v>
      </c>
      <c r="V190" s="11">
        <f>Data!AB190-Data!AB189</f>
        <v>2</v>
      </c>
      <c r="W190" s="11">
        <f>Data!AC190-Data!AC189</f>
        <v>-2</v>
      </c>
      <c r="X190" s="11">
        <f>Data!AD190-Data!AD189</f>
        <v>21</v>
      </c>
      <c r="Y190" s="11">
        <f>Data!AE190-Data!AE189</f>
        <v>4</v>
      </c>
      <c r="Z190" s="11">
        <f>Data!AF190-Data!AF189</f>
        <v>-4</v>
      </c>
      <c r="AA190" s="11">
        <f>Data!AG190-Data!AG189</f>
        <v>18</v>
      </c>
      <c r="AB190" s="11">
        <f>Data!AH190-Data!AH189</f>
        <v>0</v>
      </c>
      <c r="AC190" s="11">
        <f>Data!AI190-Data!AI189</f>
        <v>0</v>
      </c>
      <c r="AD190" s="11">
        <f>Data!AJ190-Data!AJ189</f>
        <v>57</v>
      </c>
      <c r="AE190" s="11">
        <f>Data!AK190-Data!AK189</f>
        <v>0</v>
      </c>
      <c r="AF190" s="11">
        <f>Data!AL190-Data!AL189</f>
        <v>0</v>
      </c>
      <c r="AG190" s="11">
        <f>Data!AM190-Data!AM189</f>
        <v>55</v>
      </c>
      <c r="AH190" s="11">
        <f>Data!AN190-Data!AN189</f>
        <v>0</v>
      </c>
      <c r="AI190" s="11">
        <f>Data!AO190-Data!AO189</f>
        <v>1</v>
      </c>
      <c r="AJ190" s="11">
        <f>Data!AP190-Data!AP189</f>
        <v>21</v>
      </c>
      <c r="AK190" s="11">
        <f>Data!AQ190-Data!AQ189</f>
        <v>2</v>
      </c>
      <c r="AL190" s="11">
        <f>Data!AR190-Data!AR189</f>
        <v>0</v>
      </c>
      <c r="AM190" s="11">
        <f>Data!E190</f>
        <v>9</v>
      </c>
      <c r="AN190" s="11">
        <f>Data!B190</f>
        <v>342</v>
      </c>
      <c r="AO190" s="11">
        <f>Data!AS190-Data!AS189</f>
        <v>13134</v>
      </c>
      <c r="AP190" s="11">
        <f>Data!AT190-Data!AT189</f>
        <v>0</v>
      </c>
      <c r="AQ190" s="11">
        <f>Data!AV190-Data!AV189</f>
        <v>0</v>
      </c>
      <c r="AR190" s="11">
        <f>Data!AW190-Data!AW189</f>
        <v>0</v>
      </c>
      <c r="AT190" s="7" t="str">
        <f t="shared" si="9"/>
        <v>2020-W39</v>
      </c>
      <c r="AU190" s="7">
        <f t="shared" si="10"/>
        <v>4</v>
      </c>
      <c r="AV190" s="12">
        <f>Data!G190</f>
        <v>68</v>
      </c>
      <c r="AW190" s="12">
        <f>Data!AU190+Data!C190</f>
        <v>30</v>
      </c>
    </row>
    <row r="191" spans="1:53" x14ac:dyDescent="0.3">
      <c r="A191" s="20">
        <f>Data!A191</f>
        <v>44099</v>
      </c>
      <c r="B191" s="8">
        <f t="shared" si="8"/>
        <v>44099</v>
      </c>
      <c r="C191" s="9">
        <f>Data!I191-Data!I190</f>
        <v>22</v>
      </c>
      <c r="D191" s="9">
        <f>Data!J191-Data!J190</f>
        <v>0</v>
      </c>
      <c r="E191" s="10">
        <f>Data!K191-Data!K190</f>
        <v>-1</v>
      </c>
      <c r="F191" s="11">
        <f>Data!L191-Data!L190</f>
        <v>126</v>
      </c>
      <c r="G191" s="11">
        <f>Data!M191-Data!M190</f>
        <v>0</v>
      </c>
      <c r="H191" s="11">
        <f>Data!N191-Data!N190</f>
        <v>0</v>
      </c>
      <c r="I191" s="11">
        <f>Data!O191-Data!O190</f>
        <v>90</v>
      </c>
      <c r="J191" s="11">
        <f>Data!P191-Data!P190</f>
        <v>0</v>
      </c>
      <c r="K191" s="11">
        <f>Data!Q191-Data!Q190</f>
        <v>-2</v>
      </c>
      <c r="L191" s="11">
        <f>Data!R191-Data!R190</f>
        <v>44</v>
      </c>
      <c r="M191" s="11">
        <f>Data!S191-Data!S190</f>
        <v>3</v>
      </c>
      <c r="N191" s="11">
        <f>Data!T191-Data!T190</f>
        <v>-2</v>
      </c>
      <c r="O191" s="11">
        <f>Data!U191-Data!U190</f>
        <v>9</v>
      </c>
      <c r="P191" s="11">
        <f>Data!V191-Data!V190</f>
        <v>0</v>
      </c>
      <c r="Q191" s="11">
        <f>Data!W191-Data!W190</f>
        <v>0</v>
      </c>
      <c r="R191" s="11">
        <f>Data!X191-Data!X190</f>
        <v>75</v>
      </c>
      <c r="S191" s="11">
        <f>Data!Y191-Data!Y190</f>
        <v>0</v>
      </c>
      <c r="T191" s="11">
        <f>Data!Z191-Data!Z190</f>
        <v>0</v>
      </c>
      <c r="U191" s="11">
        <f>Data!AA191-Data!AA190</f>
        <v>46</v>
      </c>
      <c r="V191" s="11">
        <f>Data!AB191-Data!AB190</f>
        <v>0</v>
      </c>
      <c r="W191" s="11">
        <f>Data!AC191-Data!AC190</f>
        <v>1</v>
      </c>
      <c r="X191" s="11">
        <f>Data!AD191-Data!AD190</f>
        <v>16</v>
      </c>
      <c r="Y191" s="11">
        <f>Data!AE191-Data!AE190</f>
        <v>0</v>
      </c>
      <c r="Z191" s="11">
        <f>Data!AF191-Data!AF190</f>
        <v>0</v>
      </c>
      <c r="AA191" s="11">
        <f>Data!AG191-Data!AG190</f>
        <v>13</v>
      </c>
      <c r="AB191" s="11">
        <f>Data!AH191-Data!AH190</f>
        <v>0</v>
      </c>
      <c r="AC191" s="11">
        <f>Data!AI191-Data!AI190</f>
        <v>-1</v>
      </c>
      <c r="AD191" s="11">
        <f>Data!AJ191-Data!AJ190</f>
        <v>51</v>
      </c>
      <c r="AE191" s="11">
        <f>Data!AK191-Data!AK190</f>
        <v>0</v>
      </c>
      <c r="AF191" s="11">
        <f>Data!AL191-Data!AL190</f>
        <v>0</v>
      </c>
      <c r="AG191" s="11">
        <f>Data!AM191-Data!AM190</f>
        <v>44</v>
      </c>
      <c r="AH191" s="11">
        <f>Data!AN191-Data!AN190</f>
        <v>1</v>
      </c>
      <c r="AI191" s="11">
        <f>Data!AO191-Data!AO190</f>
        <v>-3</v>
      </c>
      <c r="AJ191" s="11">
        <f>Data!AP191-Data!AP190</f>
        <v>28</v>
      </c>
      <c r="AK191" s="11">
        <f>Data!AQ191-Data!AQ190</f>
        <v>3</v>
      </c>
      <c r="AL191" s="11">
        <f>Data!AR191-Data!AR190</f>
        <v>-2</v>
      </c>
      <c r="AM191" s="11">
        <f>Data!E191</f>
        <v>3</v>
      </c>
      <c r="AN191" s="11">
        <f>Data!B191</f>
        <v>286</v>
      </c>
      <c r="AO191" s="11">
        <f>Data!AS191-Data!AS190</f>
        <v>10073</v>
      </c>
      <c r="AP191" s="11">
        <f>Data!AT191-Data!AT190</f>
        <v>0</v>
      </c>
      <c r="AQ191" s="11">
        <f>Data!AV191-Data!AV190</f>
        <v>0</v>
      </c>
      <c r="AR191" s="11">
        <f>Data!AW191-Data!AW190</f>
        <v>0</v>
      </c>
      <c r="AT191" s="7" t="str">
        <f t="shared" si="9"/>
        <v>2020-W39</v>
      </c>
      <c r="AU191" s="7">
        <f t="shared" si="10"/>
        <v>5</v>
      </c>
      <c r="AV191" s="12">
        <f>Data!G191</f>
        <v>63</v>
      </c>
      <c r="AW191" s="12">
        <f>Data!AU191+Data!C191</f>
        <v>37</v>
      </c>
    </row>
    <row r="192" spans="1:53" x14ac:dyDescent="0.3">
      <c r="A192" s="20">
        <f>Data!A192</f>
        <v>44100</v>
      </c>
      <c r="B192" s="8">
        <f t="shared" si="8"/>
        <v>44100</v>
      </c>
      <c r="C192" s="9">
        <f>Data!I192-Data!I191</f>
        <v>24</v>
      </c>
      <c r="D192" s="9">
        <f>Data!J192-Data!J191</f>
        <v>0</v>
      </c>
      <c r="E192" s="10">
        <f>Data!K192-Data!K191</f>
        <v>0</v>
      </c>
      <c r="F192" s="11">
        <f>Data!L192-Data!L191</f>
        <v>136</v>
      </c>
      <c r="G192" s="11">
        <f>Data!M192-Data!M191</f>
        <v>0</v>
      </c>
      <c r="H192" s="11">
        <f>Data!N192-Data!N191</f>
        <v>2</v>
      </c>
      <c r="I192" s="11">
        <f>Data!O192-Data!O191</f>
        <v>112</v>
      </c>
      <c r="J192" s="11">
        <f>Data!P192-Data!P191</f>
        <v>2</v>
      </c>
      <c r="K192" s="11">
        <f>Data!Q192-Data!Q191</f>
        <v>1</v>
      </c>
      <c r="L192" s="11">
        <f>Data!R192-Data!R191</f>
        <v>28</v>
      </c>
      <c r="M192" s="11">
        <f>Data!S192-Data!S191</f>
        <v>5</v>
      </c>
      <c r="N192" s="11">
        <f>Data!T192-Data!T191</f>
        <v>2</v>
      </c>
      <c r="O192" s="11">
        <f>Data!U192-Data!U191</f>
        <v>10</v>
      </c>
      <c r="P192" s="11">
        <f>Data!V192-Data!V191</f>
        <v>0</v>
      </c>
      <c r="Q192" s="11">
        <f>Data!W192-Data!W191</f>
        <v>0</v>
      </c>
      <c r="R192" s="11">
        <f>Data!X192-Data!X191</f>
        <v>89</v>
      </c>
      <c r="S192" s="11">
        <f>Data!Y192-Data!Y191</f>
        <v>0</v>
      </c>
      <c r="T192" s="11">
        <f>Data!Z192-Data!Z191</f>
        <v>1</v>
      </c>
      <c r="U192" s="11">
        <f>Data!AA192-Data!AA191</f>
        <v>73</v>
      </c>
      <c r="V192" s="11">
        <f>Data!AB192-Data!AB191</f>
        <v>2</v>
      </c>
      <c r="W192" s="11">
        <f>Data!AC192-Data!AC191</f>
        <v>1</v>
      </c>
      <c r="X192" s="11">
        <f>Data!AD192-Data!AD191</f>
        <v>16</v>
      </c>
      <c r="Y192" s="11">
        <f>Data!AE192-Data!AE191</f>
        <v>3</v>
      </c>
      <c r="Z192" s="11">
        <f>Data!AF192-Data!AF191</f>
        <v>2</v>
      </c>
      <c r="AA192" s="11">
        <f>Data!AG192-Data!AG191</f>
        <v>14</v>
      </c>
      <c r="AB192" s="11">
        <f>Data!AH192-Data!AH191</f>
        <v>0</v>
      </c>
      <c r="AC192" s="11">
        <f>Data!AI192-Data!AI191</f>
        <v>0</v>
      </c>
      <c r="AD192" s="11">
        <f>Data!AJ192-Data!AJ191</f>
        <v>46</v>
      </c>
      <c r="AE192" s="11">
        <f>Data!AK192-Data!AK191</f>
        <v>0</v>
      </c>
      <c r="AF192" s="11">
        <f>Data!AL192-Data!AL191</f>
        <v>1</v>
      </c>
      <c r="AG192" s="11">
        <f>Data!AM192-Data!AM191</f>
        <v>39</v>
      </c>
      <c r="AH192" s="11">
        <f>Data!AN192-Data!AN191</f>
        <v>0</v>
      </c>
      <c r="AI192" s="11">
        <f>Data!AO192-Data!AO191</f>
        <v>0</v>
      </c>
      <c r="AJ192" s="11">
        <f>Data!AP192-Data!AP191</f>
        <v>12</v>
      </c>
      <c r="AK192" s="11">
        <f>Data!AQ192-Data!AQ191</f>
        <v>2</v>
      </c>
      <c r="AL192" s="11">
        <f>Data!AR192-Data!AR191</f>
        <v>0</v>
      </c>
      <c r="AM192" s="11">
        <f>Data!E192</f>
        <v>7</v>
      </c>
      <c r="AN192" s="11">
        <f>Data!B192</f>
        <v>315</v>
      </c>
      <c r="AO192" s="11">
        <f>Data!AS192-Data!AS191</f>
        <v>12619</v>
      </c>
      <c r="AP192" s="11">
        <f>Data!AT192-Data!AT191</f>
        <v>8879</v>
      </c>
      <c r="AQ192" s="11">
        <f>Data!AV192-Data!AV191</f>
        <v>0</v>
      </c>
      <c r="AR192" s="11">
        <f>Data!AW192-Data!AW191</f>
        <v>0</v>
      </c>
      <c r="AT192" s="7" t="str">
        <f t="shared" si="9"/>
        <v>2020-W39</v>
      </c>
      <c r="AU192" s="7">
        <f t="shared" si="10"/>
        <v>6</v>
      </c>
      <c r="AV192" s="12">
        <f>Data!G192</f>
        <v>68</v>
      </c>
      <c r="AW192" s="12">
        <f>Data!AU192+Data!C192</f>
        <v>20</v>
      </c>
    </row>
    <row r="193" spans="1:53" x14ac:dyDescent="0.3">
      <c r="A193" s="20">
        <f>Data!A193</f>
        <v>44101</v>
      </c>
      <c r="B193" s="8">
        <f t="shared" si="8"/>
        <v>44101</v>
      </c>
      <c r="C193" s="9">
        <f>Data!I193-Data!I192</f>
        <v>18</v>
      </c>
      <c r="D193" s="9">
        <f>Data!J193-Data!J192</f>
        <v>0</v>
      </c>
      <c r="E193" s="10">
        <f>Data!K193-Data!K192</f>
        <v>0</v>
      </c>
      <c r="F193" s="11">
        <f>Data!L193-Data!L192</f>
        <v>97</v>
      </c>
      <c r="G193" s="11">
        <f>Data!M193-Data!M192</f>
        <v>1</v>
      </c>
      <c r="H193" s="11">
        <f>Data!N193-Data!N192</f>
        <v>-1</v>
      </c>
      <c r="I193" s="11">
        <f>Data!O193-Data!O192</f>
        <v>90</v>
      </c>
      <c r="J193" s="11">
        <f>Data!P193-Data!P192</f>
        <v>1</v>
      </c>
      <c r="K193" s="11">
        <f>Data!Q193-Data!Q192</f>
        <v>0</v>
      </c>
      <c r="L193" s="11">
        <f>Data!R193-Data!R192</f>
        <v>14</v>
      </c>
      <c r="M193" s="11">
        <f>Data!S193-Data!S192</f>
        <v>1</v>
      </c>
      <c r="N193" s="11">
        <f>Data!T193-Data!T192</f>
        <v>1</v>
      </c>
      <c r="O193" s="11">
        <f>Data!U193-Data!U192</f>
        <v>10</v>
      </c>
      <c r="P193" s="11">
        <f>Data!V193-Data!V192</f>
        <v>0</v>
      </c>
      <c r="Q193" s="11">
        <f>Data!W193-Data!W192</f>
        <v>0</v>
      </c>
      <c r="R193" s="11">
        <f>Data!X193-Data!X192</f>
        <v>55</v>
      </c>
      <c r="S193" s="11">
        <f>Data!Y193-Data!Y192</f>
        <v>0</v>
      </c>
      <c r="T193" s="11">
        <f>Data!Z193-Data!Z192</f>
        <v>0</v>
      </c>
      <c r="U193" s="11">
        <f>Data!AA193-Data!AA192</f>
        <v>49</v>
      </c>
      <c r="V193" s="11">
        <f>Data!AB193-Data!AB192</f>
        <v>1</v>
      </c>
      <c r="W193" s="11">
        <f>Data!AC193-Data!AC192</f>
        <v>-1</v>
      </c>
      <c r="X193" s="11">
        <f>Data!AD193-Data!AD192</f>
        <v>8</v>
      </c>
      <c r="Y193" s="11">
        <f>Data!AE193-Data!AE192</f>
        <v>0</v>
      </c>
      <c r="Z193" s="11">
        <f>Data!AF193-Data!AF192</f>
        <v>1</v>
      </c>
      <c r="AA193" s="11">
        <f>Data!AG193-Data!AG192</f>
        <v>8</v>
      </c>
      <c r="AB193" s="11">
        <f>Data!AH193-Data!AH192</f>
        <v>0</v>
      </c>
      <c r="AC193" s="11">
        <f>Data!AI193-Data!AI192</f>
        <v>0</v>
      </c>
      <c r="AD193" s="11">
        <f>Data!AJ193-Data!AJ192</f>
        <v>40</v>
      </c>
      <c r="AE193" s="11">
        <f>Data!AK193-Data!AK192</f>
        <v>1</v>
      </c>
      <c r="AF193" s="11">
        <f>Data!AL193-Data!AL192</f>
        <v>-1</v>
      </c>
      <c r="AG193" s="11">
        <f>Data!AM193-Data!AM192</f>
        <v>40</v>
      </c>
      <c r="AH193" s="11">
        <f>Data!AN193-Data!AN192</f>
        <v>0</v>
      </c>
      <c r="AI193" s="11">
        <f>Data!AO193-Data!AO192</f>
        <v>1</v>
      </c>
      <c r="AJ193" s="11">
        <f>Data!AP193-Data!AP192</f>
        <v>5</v>
      </c>
      <c r="AK193" s="11">
        <f>Data!AQ193-Data!AQ192</f>
        <v>1</v>
      </c>
      <c r="AL193" s="11">
        <f>Data!AR193-Data!AR192</f>
        <v>0</v>
      </c>
      <c r="AM193" s="11">
        <f>Data!E193</f>
        <v>3</v>
      </c>
      <c r="AN193" s="11">
        <f>Data!B193</f>
        <v>218</v>
      </c>
      <c r="AO193" s="11">
        <f>Data!AS193-Data!AS192</f>
        <v>9532</v>
      </c>
      <c r="AP193" s="11">
        <f>Data!AT193-Data!AT192</f>
        <v>434</v>
      </c>
      <c r="AQ193" s="11">
        <f>Data!AV193-Data!AV192</f>
        <v>0</v>
      </c>
      <c r="AR193" s="11">
        <f>Data!AW193-Data!AW192</f>
        <v>0</v>
      </c>
      <c r="AS193" s="7">
        <v>29</v>
      </c>
      <c r="AT193" s="7" t="str">
        <f t="shared" si="9"/>
        <v>2020-W39</v>
      </c>
      <c r="AU193" s="7">
        <f t="shared" si="10"/>
        <v>7</v>
      </c>
      <c r="AV193" s="12">
        <f>Data!G193</f>
        <v>68</v>
      </c>
      <c r="AW193" s="12">
        <f>Data!AU193+Data!C193</f>
        <v>43</v>
      </c>
      <c r="AX193" s="7">
        <f>Data!BA193-Data!BA186</f>
        <v>23</v>
      </c>
      <c r="AY193" s="12">
        <f>AV186+AS193-AV193-AX193</f>
        <v>16</v>
      </c>
      <c r="AZ193" s="11">
        <v>336.0000000000004</v>
      </c>
      <c r="BA193" s="112">
        <f>AS193/AZ193</f>
        <v>8.6309523809523711E-2</v>
      </c>
    </row>
    <row r="194" spans="1:53" x14ac:dyDescent="0.3">
      <c r="A194" s="21">
        <f>Data!A194</f>
        <v>44102</v>
      </c>
      <c r="B194" s="13">
        <f t="shared" si="8"/>
        <v>44102</v>
      </c>
      <c r="C194" s="14">
        <f>Data!I194-Data!I193</f>
        <v>21</v>
      </c>
      <c r="D194" s="14">
        <f>Data!J194-Data!J193</f>
        <v>0</v>
      </c>
      <c r="E194" s="15">
        <f>Data!K194-Data!K193</f>
        <v>0</v>
      </c>
      <c r="F194" s="16">
        <f>Data!L194-Data!L193</f>
        <v>99</v>
      </c>
      <c r="G194" s="16">
        <f>Data!M194-Data!M193</f>
        <v>0</v>
      </c>
      <c r="H194" s="16">
        <f>Data!N194-Data!N193</f>
        <v>0</v>
      </c>
      <c r="I194" s="16">
        <f>Data!O194-Data!O193</f>
        <v>100</v>
      </c>
      <c r="J194" s="16">
        <f>Data!P194-Data!P193</f>
        <v>0</v>
      </c>
      <c r="K194" s="16">
        <f>Data!Q194-Data!Q193</f>
        <v>2</v>
      </c>
      <c r="L194" s="16">
        <f>Data!R194-Data!R193</f>
        <v>19</v>
      </c>
      <c r="M194" s="16">
        <f>Data!S194-Data!S193</f>
        <v>4</v>
      </c>
      <c r="N194" s="16">
        <f>Data!T194-Data!T193</f>
        <v>3</v>
      </c>
      <c r="O194" s="16">
        <f>Data!U194-Data!U193</f>
        <v>15</v>
      </c>
      <c r="P194" s="16">
        <f>Data!V194-Data!V193</f>
        <v>0</v>
      </c>
      <c r="Q194" s="16">
        <f>Data!W194-Data!W193</f>
        <v>0</v>
      </c>
      <c r="R194" s="16">
        <f>Data!X194-Data!X193</f>
        <v>61</v>
      </c>
      <c r="S194" s="16">
        <f>Data!Y194-Data!Y193</f>
        <v>0</v>
      </c>
      <c r="T194" s="16">
        <f>Data!Z194-Data!Z193</f>
        <v>0</v>
      </c>
      <c r="U194" s="16">
        <f>Data!AA194-Data!AA193</f>
        <v>62</v>
      </c>
      <c r="V194" s="16">
        <f>Data!AB194-Data!AB193</f>
        <v>0</v>
      </c>
      <c r="W194" s="16">
        <f>Data!AC194-Data!AC193</f>
        <v>2</v>
      </c>
      <c r="X194" s="16">
        <f>Data!AD194-Data!AD193</f>
        <v>9</v>
      </c>
      <c r="Y194" s="16">
        <f>Data!AE194-Data!AE193</f>
        <v>3</v>
      </c>
      <c r="Z194" s="16">
        <f>Data!AF194-Data!AF193</f>
        <v>2</v>
      </c>
      <c r="AA194" s="16">
        <f>Data!AG194-Data!AG193</f>
        <v>6</v>
      </c>
      <c r="AB194" s="16">
        <f>Data!AH194-Data!AH193</f>
        <v>0</v>
      </c>
      <c r="AC194" s="16">
        <f>Data!AI194-Data!AI193</f>
        <v>0</v>
      </c>
      <c r="AD194" s="16">
        <f>Data!AJ194-Data!AJ193</f>
        <v>38</v>
      </c>
      <c r="AE194" s="16">
        <f>Data!AK194-Data!AK193</f>
        <v>0</v>
      </c>
      <c r="AF194" s="16">
        <f>Data!AL194-Data!AL193</f>
        <v>0</v>
      </c>
      <c r="AG194" s="16">
        <f>Data!AM194-Data!AM193</f>
        <v>38</v>
      </c>
      <c r="AH194" s="16">
        <f>Data!AN194-Data!AN193</f>
        <v>0</v>
      </c>
      <c r="AI194" s="16">
        <f>Data!AO194-Data!AO193</f>
        <v>0</v>
      </c>
      <c r="AJ194" s="16">
        <f>Data!AP194-Data!AP193</f>
        <v>10</v>
      </c>
      <c r="AK194" s="16">
        <f>Data!AQ194-Data!AQ193</f>
        <v>1</v>
      </c>
      <c r="AL194" s="16">
        <f>Data!AR194-Data!AR193</f>
        <v>1</v>
      </c>
      <c r="AM194" s="16">
        <f>Data!E194</f>
        <v>4</v>
      </c>
      <c r="AN194" s="16">
        <f>Data!B194</f>
        <v>269</v>
      </c>
      <c r="AO194" s="16">
        <f>Data!AS194-Data!AS193</f>
        <v>6107</v>
      </c>
      <c r="AP194" s="16">
        <f>Data!AT194-Data!AT193</f>
        <v>589</v>
      </c>
      <c r="AQ194" s="16">
        <f>Data!AV194-Data!AV193</f>
        <v>0</v>
      </c>
      <c r="AR194" s="16">
        <f>Data!AW194-Data!AW193</f>
        <v>0</v>
      </c>
      <c r="AS194" s="17"/>
      <c r="AT194" s="17" t="str">
        <f t="shared" si="9"/>
        <v>2020-W40</v>
      </c>
      <c r="AU194" s="17">
        <f t="shared" si="10"/>
        <v>1</v>
      </c>
      <c r="AV194" s="18">
        <f>Data!G194</f>
        <v>73</v>
      </c>
      <c r="AW194" s="18">
        <f>Data!AU194+Data!C194</f>
        <v>12</v>
      </c>
      <c r="AX194" s="17"/>
      <c r="AY194" s="18"/>
      <c r="AZ194" s="16"/>
    </row>
    <row r="195" spans="1:53" x14ac:dyDescent="0.3">
      <c r="A195" s="20">
        <f>Data!A195</f>
        <v>44103</v>
      </c>
      <c r="B195" s="8">
        <f t="shared" ref="B195:B258" si="11">A195</f>
        <v>44103</v>
      </c>
      <c r="C195" s="9">
        <f>Data!I195-Data!I194</f>
        <v>40</v>
      </c>
      <c r="D195" s="9">
        <f>Data!J195-Data!J194</f>
        <v>0</v>
      </c>
      <c r="E195" s="10">
        <f>Data!K195-Data!K194</f>
        <v>0</v>
      </c>
      <c r="F195" s="11">
        <f>Data!L195-Data!L194</f>
        <v>156</v>
      </c>
      <c r="G195" s="11">
        <f>Data!M195-Data!M194</f>
        <v>0</v>
      </c>
      <c r="H195" s="11">
        <f>Data!N195-Data!N194</f>
        <v>0</v>
      </c>
      <c r="I195" s="11">
        <f>Data!O195-Data!O194</f>
        <v>167</v>
      </c>
      <c r="J195" s="11">
        <f>Data!P195-Data!P194</f>
        <v>0</v>
      </c>
      <c r="K195" s="11">
        <f>Data!Q195-Data!Q194</f>
        <v>3</v>
      </c>
      <c r="L195" s="11">
        <f>Data!R195-Data!R194</f>
        <v>60</v>
      </c>
      <c r="M195" s="11">
        <f>Data!S195-Data!S194</f>
        <v>5</v>
      </c>
      <c r="N195" s="11">
        <f>Data!T195-Data!T194</f>
        <v>3</v>
      </c>
      <c r="O195" s="11">
        <f>Data!U195-Data!U194</f>
        <v>19</v>
      </c>
      <c r="P195" s="11">
        <f>Data!V195-Data!V194</f>
        <v>0</v>
      </c>
      <c r="Q195" s="11">
        <f>Data!W195-Data!W194</f>
        <v>0</v>
      </c>
      <c r="R195" s="11">
        <f>Data!X195-Data!X194</f>
        <v>104</v>
      </c>
      <c r="S195" s="11">
        <f>Data!Y195-Data!Y194</f>
        <v>0</v>
      </c>
      <c r="T195" s="11">
        <f>Data!Z195-Data!Z194</f>
        <v>0</v>
      </c>
      <c r="U195" s="11">
        <f>Data!AA195-Data!AA194</f>
        <v>117</v>
      </c>
      <c r="V195" s="11">
        <f>Data!AB195-Data!AB194</f>
        <v>0</v>
      </c>
      <c r="W195" s="11">
        <f>Data!AC195-Data!AC194</f>
        <v>1</v>
      </c>
      <c r="X195" s="11">
        <f>Data!AD195-Data!AD194</f>
        <v>30</v>
      </c>
      <c r="Y195" s="11">
        <f>Data!AE195-Data!AE194</f>
        <v>4</v>
      </c>
      <c r="Z195" s="11">
        <f>Data!AF195-Data!AF194</f>
        <v>3</v>
      </c>
      <c r="AA195" s="11">
        <f>Data!AG195-Data!AG194</f>
        <v>21</v>
      </c>
      <c r="AB195" s="11">
        <f>Data!AH195-Data!AH194</f>
        <v>0</v>
      </c>
      <c r="AC195" s="11">
        <f>Data!AI195-Data!AI194</f>
        <v>0</v>
      </c>
      <c r="AD195" s="11">
        <f>Data!AJ195-Data!AJ194</f>
        <v>55</v>
      </c>
      <c r="AE195" s="11">
        <f>Data!AK195-Data!AK194</f>
        <v>0</v>
      </c>
      <c r="AF195" s="11">
        <f>Data!AL195-Data!AL194</f>
        <v>0</v>
      </c>
      <c r="AG195" s="11">
        <f>Data!AM195-Data!AM194</f>
        <v>51</v>
      </c>
      <c r="AH195" s="11">
        <f>Data!AN195-Data!AN194</f>
        <v>0</v>
      </c>
      <c r="AI195" s="11">
        <f>Data!AO195-Data!AO194</f>
        <v>2</v>
      </c>
      <c r="AJ195" s="11">
        <f>Data!AP195-Data!AP194</f>
        <v>30</v>
      </c>
      <c r="AK195" s="11">
        <f>Data!AQ195-Data!AQ194</f>
        <v>1</v>
      </c>
      <c r="AL195" s="11">
        <f>Data!AR195-Data!AR194</f>
        <v>0</v>
      </c>
      <c r="AM195" s="11">
        <f>Data!E195</f>
        <v>5</v>
      </c>
      <c r="AN195" s="11">
        <f>Data!B195</f>
        <v>416</v>
      </c>
      <c r="AO195" s="11">
        <f>Data!AS195-Data!AS194</f>
        <v>12101</v>
      </c>
      <c r="AP195" s="11">
        <f>Data!AT195-Data!AT194</f>
        <v>817</v>
      </c>
      <c r="AQ195" s="11">
        <f>Data!AV195-Data!AV194</f>
        <v>0</v>
      </c>
      <c r="AR195" s="11">
        <f>Data!AW195-Data!AW194</f>
        <v>0</v>
      </c>
      <c r="AT195" s="7" t="str">
        <f t="shared" si="9"/>
        <v>2020-W40</v>
      </c>
      <c r="AU195" s="7">
        <f t="shared" si="10"/>
        <v>2</v>
      </c>
      <c r="AV195" s="12">
        <f>Data!G195</f>
        <v>79</v>
      </c>
      <c r="AW195" s="12">
        <f>Data!AU195+Data!C195</f>
        <v>61</v>
      </c>
    </row>
    <row r="196" spans="1:53" x14ac:dyDescent="0.3">
      <c r="A196" s="20">
        <f>Data!A196</f>
        <v>44104</v>
      </c>
      <c r="B196" s="8">
        <f t="shared" si="11"/>
        <v>44104</v>
      </c>
      <c r="C196" s="9">
        <f>Data!I196-Data!I195</f>
        <v>28</v>
      </c>
      <c r="D196" s="9">
        <f>Data!J196-Data!J195</f>
        <v>0</v>
      </c>
      <c r="E196" s="10">
        <f>Data!K196-Data!K195</f>
        <v>0</v>
      </c>
      <c r="F196" s="11">
        <f>Data!L196-Data!L195</f>
        <v>105</v>
      </c>
      <c r="G196" s="11">
        <f>Data!M196-Data!M195</f>
        <v>0</v>
      </c>
      <c r="H196" s="11">
        <f>Data!N196-Data!N195</f>
        <v>0</v>
      </c>
      <c r="I196" s="11">
        <f>Data!O196-Data!O195</f>
        <v>107</v>
      </c>
      <c r="J196" s="11">
        <f>Data!P196-Data!P195</f>
        <v>2</v>
      </c>
      <c r="K196" s="11">
        <f>Data!Q196-Data!Q195</f>
        <v>-1</v>
      </c>
      <c r="L196" s="11">
        <f>Data!R196-Data!R195</f>
        <v>31</v>
      </c>
      <c r="M196" s="11">
        <f>Data!S196-Data!S195</f>
        <v>1</v>
      </c>
      <c r="N196" s="11">
        <f>Data!T196-Data!T195</f>
        <v>0</v>
      </c>
      <c r="O196" s="11">
        <f>Data!U196-Data!U195</f>
        <v>20</v>
      </c>
      <c r="P196" s="11">
        <f>Data!V196-Data!V195</f>
        <v>0</v>
      </c>
      <c r="Q196" s="11">
        <f>Data!W196-Data!W195</f>
        <v>0</v>
      </c>
      <c r="R196" s="11">
        <f>Data!X196-Data!X195</f>
        <v>55</v>
      </c>
      <c r="S196" s="11">
        <f>Data!Y196-Data!Y195</f>
        <v>0</v>
      </c>
      <c r="T196" s="11">
        <f>Data!Z196-Data!Z195</f>
        <v>0</v>
      </c>
      <c r="U196" s="11">
        <f>Data!AA196-Data!AA195</f>
        <v>50</v>
      </c>
      <c r="V196" s="11">
        <f>Data!AB196-Data!AB195</f>
        <v>2</v>
      </c>
      <c r="W196" s="11">
        <f>Data!AC196-Data!AC195</f>
        <v>-1</v>
      </c>
      <c r="X196" s="11">
        <f>Data!AD196-Data!AD195</f>
        <v>14</v>
      </c>
      <c r="Y196" s="11">
        <f>Data!AE196-Data!AE195</f>
        <v>0</v>
      </c>
      <c r="Z196" s="11">
        <f>Data!AF196-Data!AF195</f>
        <v>-3</v>
      </c>
      <c r="AA196" s="11">
        <f>Data!AG196-Data!AG195</f>
        <v>8</v>
      </c>
      <c r="AB196" s="11">
        <f>Data!AH196-Data!AH195</f>
        <v>0</v>
      </c>
      <c r="AC196" s="11">
        <f>Data!AI196-Data!AI195</f>
        <v>0</v>
      </c>
      <c r="AD196" s="11">
        <f>Data!AJ196-Data!AJ195</f>
        <v>50</v>
      </c>
      <c r="AE196" s="11">
        <f>Data!AK196-Data!AK195</f>
        <v>0</v>
      </c>
      <c r="AF196" s="11">
        <f>Data!AL196-Data!AL195</f>
        <v>0</v>
      </c>
      <c r="AG196" s="11">
        <f>Data!AM196-Data!AM195</f>
        <v>57</v>
      </c>
      <c r="AH196" s="11">
        <f>Data!AN196-Data!AN195</f>
        <v>0</v>
      </c>
      <c r="AI196" s="11">
        <f>Data!AO196-Data!AO195</f>
        <v>0</v>
      </c>
      <c r="AJ196" s="11">
        <f>Data!AP196-Data!AP195</f>
        <v>17</v>
      </c>
      <c r="AK196" s="11">
        <f>Data!AQ196-Data!AQ195</f>
        <v>1</v>
      </c>
      <c r="AL196" s="11">
        <f>Data!AR196-Data!AR195</f>
        <v>3</v>
      </c>
      <c r="AM196" s="11">
        <f>Data!E196</f>
        <v>3</v>
      </c>
      <c r="AN196" s="11">
        <f>Data!B196</f>
        <v>354</v>
      </c>
      <c r="AO196" s="11">
        <f>Data!AS196-Data!AS195</f>
        <v>10754</v>
      </c>
      <c r="AP196" s="11">
        <f>Data!AT196-Data!AT195</f>
        <v>785</v>
      </c>
      <c r="AQ196" s="11">
        <f>Data!AV196-Data!AV195</f>
        <v>0</v>
      </c>
      <c r="AR196" s="11">
        <f>Data!AW196-Data!AW195</f>
        <v>0</v>
      </c>
      <c r="AT196" s="7" t="str">
        <f t="shared" ref="AT196:AT259" si="12">_xlfn.CONCAT(YEAR(A196),"-W",_xlfn.ISOWEEKNUM(A196))</f>
        <v>2020-W40</v>
      </c>
      <c r="AU196" s="7">
        <f t="shared" ref="AU196:AU259" si="13">WEEKDAY(A196,2)</f>
        <v>3</v>
      </c>
      <c r="AV196" s="12">
        <f>Data!G196</f>
        <v>78</v>
      </c>
      <c r="AW196" s="12">
        <f>Data!AU196+Data!C196</f>
        <v>29</v>
      </c>
    </row>
    <row r="197" spans="1:53" x14ac:dyDescent="0.3">
      <c r="A197" s="20">
        <f>Data!A197</f>
        <v>44105</v>
      </c>
      <c r="B197" s="8">
        <f t="shared" si="11"/>
        <v>44105</v>
      </c>
      <c r="C197" s="9">
        <f>Data!I197-Data!I196</f>
        <v>34</v>
      </c>
      <c r="D197" s="9">
        <f>Data!J197-Data!J196</f>
        <v>0</v>
      </c>
      <c r="E197" s="10">
        <f>Data!K197-Data!K196</f>
        <v>0</v>
      </c>
      <c r="F197" s="11">
        <f>Data!L197-Data!L196</f>
        <v>143</v>
      </c>
      <c r="G197" s="11">
        <f>Data!M197-Data!M196</f>
        <v>0</v>
      </c>
      <c r="H197" s="11">
        <f>Data!N197-Data!N196</f>
        <v>0</v>
      </c>
      <c r="I197" s="11">
        <f>Data!O197-Data!O196</f>
        <v>144</v>
      </c>
      <c r="J197" s="11">
        <f>Data!P197-Data!P196</f>
        <v>0</v>
      </c>
      <c r="K197" s="11">
        <f>Data!Q197-Data!Q196</f>
        <v>5</v>
      </c>
      <c r="L197" s="11">
        <f>Data!R197-Data!R196</f>
        <v>82</v>
      </c>
      <c r="M197" s="11">
        <f>Data!S197-Data!S196</f>
        <v>2</v>
      </c>
      <c r="N197" s="11">
        <f>Data!T197-Data!T196</f>
        <v>5</v>
      </c>
      <c r="O197" s="11">
        <f>Data!U197-Data!U196</f>
        <v>23</v>
      </c>
      <c r="P197" s="11">
        <f>Data!V197-Data!V196</f>
        <v>0</v>
      </c>
      <c r="Q197" s="11">
        <f>Data!W197-Data!W196</f>
        <v>0</v>
      </c>
      <c r="R197" s="11">
        <f>Data!X197-Data!X196</f>
        <v>85</v>
      </c>
      <c r="S197" s="11">
        <f>Data!Y197-Data!Y196</f>
        <v>0</v>
      </c>
      <c r="T197" s="11">
        <f>Data!Z197-Data!Z196</f>
        <v>0</v>
      </c>
      <c r="U197" s="11">
        <f>Data!AA197-Data!AA196</f>
        <v>77</v>
      </c>
      <c r="V197" s="11">
        <f>Data!AB197-Data!AB196</f>
        <v>0</v>
      </c>
      <c r="W197" s="11">
        <f>Data!AC197-Data!AC196</f>
        <v>4</v>
      </c>
      <c r="X197" s="11">
        <f>Data!AD197-Data!AD196</f>
        <v>44</v>
      </c>
      <c r="Y197" s="11">
        <f>Data!AE197-Data!AE196</f>
        <v>2</v>
      </c>
      <c r="Z197" s="11">
        <f>Data!AF197-Data!AF196</f>
        <v>1</v>
      </c>
      <c r="AA197" s="11">
        <f>Data!AG197-Data!AG196</f>
        <v>11</v>
      </c>
      <c r="AB197" s="11">
        <f>Data!AH197-Data!AH196</f>
        <v>0</v>
      </c>
      <c r="AC197" s="11">
        <f>Data!AI197-Data!AI196</f>
        <v>0</v>
      </c>
      <c r="AD197" s="11">
        <f>Data!AJ197-Data!AJ196</f>
        <v>58</v>
      </c>
      <c r="AE197" s="11">
        <f>Data!AK197-Data!AK196</f>
        <v>0</v>
      </c>
      <c r="AF197" s="11">
        <f>Data!AL197-Data!AL196</f>
        <v>0</v>
      </c>
      <c r="AG197" s="11">
        <f>Data!AM197-Data!AM196</f>
        <v>67</v>
      </c>
      <c r="AH197" s="11">
        <f>Data!AN197-Data!AN196</f>
        <v>0</v>
      </c>
      <c r="AI197" s="11">
        <f>Data!AO197-Data!AO196</f>
        <v>1</v>
      </c>
      <c r="AJ197" s="11">
        <f>Data!AP197-Data!AP196</f>
        <v>38</v>
      </c>
      <c r="AK197" s="11">
        <f>Data!AQ197-Data!AQ196</f>
        <v>0</v>
      </c>
      <c r="AL197" s="11">
        <f>Data!AR197-Data!AR196</f>
        <v>4</v>
      </c>
      <c r="AM197" s="11">
        <f>Data!E197</f>
        <v>2</v>
      </c>
      <c r="AN197" s="11">
        <f>Data!B197</f>
        <v>411</v>
      </c>
      <c r="AO197" s="11">
        <f>Data!AS197-Data!AS196</f>
        <v>10787</v>
      </c>
      <c r="AP197" s="11">
        <f>Data!AT197-Data!AT196</f>
        <v>784</v>
      </c>
      <c r="AQ197" s="11">
        <f>Data!AV197-Data!AV196</f>
        <v>0</v>
      </c>
      <c r="AR197" s="11">
        <f>Data!AW197-Data!AW196</f>
        <v>0</v>
      </c>
      <c r="AT197" s="7" t="str">
        <f t="shared" si="12"/>
        <v>2020-W40</v>
      </c>
      <c r="AU197" s="7">
        <f t="shared" si="13"/>
        <v>4</v>
      </c>
      <c r="AV197" s="12">
        <f>Data!G197</f>
        <v>89</v>
      </c>
      <c r="AW197" s="12">
        <f>Data!AU197+Data!C197</f>
        <v>33</v>
      </c>
    </row>
    <row r="198" spans="1:53" x14ac:dyDescent="0.3">
      <c r="A198" s="20">
        <f>Data!A198</f>
        <v>44106</v>
      </c>
      <c r="B198" s="8">
        <f t="shared" si="11"/>
        <v>44106</v>
      </c>
      <c r="C198" s="9">
        <f>Data!I198-Data!I197</f>
        <v>26</v>
      </c>
      <c r="D198" s="9">
        <f>Data!J198-Data!J197</f>
        <v>0</v>
      </c>
      <c r="E198" s="10">
        <f>Data!K198-Data!K197</f>
        <v>0</v>
      </c>
      <c r="F198" s="11">
        <f>Data!L198-Data!L197</f>
        <v>139</v>
      </c>
      <c r="G198" s="11">
        <f>Data!M198-Data!M197</f>
        <v>0</v>
      </c>
      <c r="H198" s="11">
        <f>Data!N198-Data!N197</f>
        <v>0</v>
      </c>
      <c r="I198" s="11">
        <f>Data!O198-Data!O197</f>
        <v>209</v>
      </c>
      <c r="J198" s="11">
        <f>Data!P198-Data!P197</f>
        <v>2</v>
      </c>
      <c r="K198" s="11">
        <f>Data!Q198-Data!Q197</f>
        <v>0</v>
      </c>
      <c r="L198" s="11">
        <f>Data!R198-Data!R197</f>
        <v>46</v>
      </c>
      <c r="M198" s="11">
        <f>Data!S198-Data!S197</f>
        <v>3</v>
      </c>
      <c r="N198" s="11">
        <f>Data!T198-Data!T197</f>
        <v>-3</v>
      </c>
      <c r="O198" s="11">
        <f>Data!U198-Data!U197</f>
        <v>13</v>
      </c>
      <c r="P198" s="11">
        <f>Data!V198-Data!V197</f>
        <v>0</v>
      </c>
      <c r="Q198" s="11">
        <f>Data!W198-Data!W197</f>
        <v>0</v>
      </c>
      <c r="R198" s="11">
        <f>Data!X198-Data!X197</f>
        <v>68</v>
      </c>
      <c r="S198" s="11">
        <f>Data!Y198-Data!Y197</f>
        <v>0</v>
      </c>
      <c r="T198" s="11">
        <f>Data!Z198-Data!Z197</f>
        <v>0</v>
      </c>
      <c r="U198" s="11">
        <f>Data!AA198-Data!AA197</f>
        <v>76</v>
      </c>
      <c r="V198" s="11">
        <f>Data!AB198-Data!AB197</f>
        <v>1</v>
      </c>
      <c r="W198" s="11">
        <f>Data!AC198-Data!AC197</f>
        <v>-1</v>
      </c>
      <c r="X198" s="11">
        <f>Data!AD198-Data!AD197</f>
        <v>22</v>
      </c>
      <c r="Y198" s="11">
        <f>Data!AE198-Data!AE197</f>
        <v>1</v>
      </c>
      <c r="Z198" s="11">
        <f>Data!AF198-Data!AF197</f>
        <v>-1</v>
      </c>
      <c r="AA198" s="11">
        <f>Data!AG198-Data!AG197</f>
        <v>13</v>
      </c>
      <c r="AB198" s="11">
        <f>Data!AH198-Data!AH197</f>
        <v>0</v>
      </c>
      <c r="AC198" s="11">
        <f>Data!AI198-Data!AI197</f>
        <v>0</v>
      </c>
      <c r="AD198" s="11">
        <f>Data!AJ198-Data!AJ197</f>
        <v>71</v>
      </c>
      <c r="AE198" s="11">
        <f>Data!AK198-Data!AK197</f>
        <v>0</v>
      </c>
      <c r="AF198" s="11">
        <f>Data!AL198-Data!AL197</f>
        <v>0</v>
      </c>
      <c r="AG198" s="11">
        <f>Data!AM198-Data!AM197</f>
        <v>133</v>
      </c>
      <c r="AH198" s="11">
        <f>Data!AN198-Data!AN197</f>
        <v>1</v>
      </c>
      <c r="AI198" s="11">
        <f>Data!AO198-Data!AO197</f>
        <v>1</v>
      </c>
      <c r="AJ198" s="11">
        <f>Data!AP198-Data!AP197</f>
        <v>24</v>
      </c>
      <c r="AK198" s="11">
        <f>Data!AQ198-Data!AQ197</f>
        <v>2</v>
      </c>
      <c r="AL198" s="11">
        <f>Data!AR198-Data!AR197</f>
        <v>-2</v>
      </c>
      <c r="AM198" s="11">
        <f>Data!E198</f>
        <v>5</v>
      </c>
      <c r="AN198" s="11">
        <f>Data!B198</f>
        <v>460</v>
      </c>
      <c r="AO198" s="11">
        <f>Data!AS198-Data!AS197</f>
        <v>9706</v>
      </c>
      <c r="AP198" s="11">
        <f>Data!AT198-Data!AT197</f>
        <v>812</v>
      </c>
      <c r="AQ198" s="11">
        <f>Data!AV198-Data!AV197</f>
        <v>0</v>
      </c>
      <c r="AR198" s="11">
        <f>Data!AW198-Data!AW197</f>
        <v>0</v>
      </c>
      <c r="AT198" s="7" t="str">
        <f t="shared" si="12"/>
        <v>2020-W40</v>
      </c>
      <c r="AU198" s="7">
        <f t="shared" si="13"/>
        <v>5</v>
      </c>
      <c r="AV198" s="12">
        <f>Data!G198</f>
        <v>85</v>
      </c>
      <c r="AW198" s="12">
        <f>Data!AU198+Data!C198</f>
        <v>28</v>
      </c>
    </row>
    <row r="199" spans="1:53" x14ac:dyDescent="0.3">
      <c r="A199" s="20">
        <f>Data!A199</f>
        <v>44107</v>
      </c>
      <c r="B199" s="8">
        <f t="shared" si="11"/>
        <v>44107</v>
      </c>
      <c r="C199" s="9">
        <f>Data!I199-Data!I198</f>
        <v>20</v>
      </c>
      <c r="D199" s="9">
        <f>Data!J199-Data!J198</f>
        <v>0</v>
      </c>
      <c r="E199" s="10">
        <f>Data!K199-Data!K198</f>
        <v>0</v>
      </c>
      <c r="F199" s="11">
        <f>Data!L199-Data!L198</f>
        <v>85</v>
      </c>
      <c r="G199" s="11">
        <f>Data!M199-Data!M198</f>
        <v>0</v>
      </c>
      <c r="H199" s="11">
        <f>Data!N199-Data!N198</f>
        <v>-2</v>
      </c>
      <c r="I199" s="11">
        <f>Data!O199-Data!O198</f>
        <v>103</v>
      </c>
      <c r="J199" s="11">
        <f>Data!P199-Data!P198</f>
        <v>1</v>
      </c>
      <c r="K199" s="11">
        <f>Data!Q199-Data!Q198</f>
        <v>0</v>
      </c>
      <c r="L199" s="11">
        <f>Data!R199-Data!R198</f>
        <v>36</v>
      </c>
      <c r="M199" s="11">
        <f>Data!S199-Data!S198</f>
        <v>6</v>
      </c>
      <c r="N199" s="11">
        <f>Data!T199-Data!T198</f>
        <v>-4</v>
      </c>
      <c r="O199" s="11">
        <f>Data!U199-Data!U198</f>
        <v>10</v>
      </c>
      <c r="P199" s="11">
        <f>Data!V199-Data!V198</f>
        <v>0</v>
      </c>
      <c r="Q199" s="11">
        <f>Data!W199-Data!W198</f>
        <v>0</v>
      </c>
      <c r="R199" s="11">
        <f>Data!X199-Data!X198</f>
        <v>49</v>
      </c>
      <c r="S199" s="11">
        <f>Data!Y199-Data!Y198</f>
        <v>0</v>
      </c>
      <c r="T199" s="11">
        <f>Data!Z199-Data!Z198</f>
        <v>-2</v>
      </c>
      <c r="U199" s="11">
        <f>Data!AA199-Data!AA198</f>
        <v>65</v>
      </c>
      <c r="V199" s="11">
        <f>Data!AB199-Data!AB198</f>
        <v>0</v>
      </c>
      <c r="W199" s="11">
        <f>Data!AC199-Data!AC198</f>
        <v>1</v>
      </c>
      <c r="X199" s="11">
        <f>Data!AD199-Data!AD198</f>
        <v>20</v>
      </c>
      <c r="Y199" s="11">
        <f>Data!AE199-Data!AE198</f>
        <v>2</v>
      </c>
      <c r="Z199" s="11">
        <f>Data!AF199-Data!AF198</f>
        <v>-3</v>
      </c>
      <c r="AA199" s="11">
        <f>Data!AG199-Data!AG198</f>
        <v>10</v>
      </c>
      <c r="AB199" s="11">
        <f>Data!AH199-Data!AH198</f>
        <v>0</v>
      </c>
      <c r="AC199" s="11">
        <f>Data!AI199-Data!AI198</f>
        <v>0</v>
      </c>
      <c r="AD199" s="11">
        <f>Data!AJ199-Data!AJ198</f>
        <v>36</v>
      </c>
      <c r="AE199" s="11">
        <f>Data!AK199-Data!AK198</f>
        <v>0</v>
      </c>
      <c r="AF199" s="11">
        <f>Data!AL199-Data!AL198</f>
        <v>0</v>
      </c>
      <c r="AG199" s="11">
        <f>Data!AM199-Data!AM198</f>
        <v>38</v>
      </c>
      <c r="AH199" s="11">
        <f>Data!AN199-Data!AN198</f>
        <v>1</v>
      </c>
      <c r="AI199" s="11">
        <f>Data!AO199-Data!AO198</f>
        <v>-1</v>
      </c>
      <c r="AJ199" s="11">
        <f>Data!AP199-Data!AP198</f>
        <v>16</v>
      </c>
      <c r="AK199" s="11">
        <f>Data!AQ199-Data!AQ198</f>
        <v>4</v>
      </c>
      <c r="AL199" s="11">
        <f>Data!AR199-Data!AR198</f>
        <v>-1</v>
      </c>
      <c r="AM199" s="11">
        <f>Data!E199</f>
        <v>7</v>
      </c>
      <c r="AN199" s="11">
        <f>Data!B199</f>
        <v>267</v>
      </c>
      <c r="AO199" s="11">
        <f>Data!AS199-Data!AS198</f>
        <v>11622</v>
      </c>
      <c r="AP199" s="11">
        <f>Data!AT199-Data!AT198</f>
        <v>971</v>
      </c>
      <c r="AQ199" s="11">
        <f>Data!AV199-Data!AV198</f>
        <v>0</v>
      </c>
      <c r="AR199" s="11">
        <f>Data!AW199-Data!AW198</f>
        <v>0</v>
      </c>
      <c r="AT199" s="7" t="str">
        <f t="shared" si="12"/>
        <v>2020-W40</v>
      </c>
      <c r="AU199" s="7">
        <f t="shared" si="13"/>
        <v>6</v>
      </c>
      <c r="AV199" s="12">
        <f>Data!G199</f>
        <v>79</v>
      </c>
      <c r="AW199" s="12">
        <f>Data!AU199+Data!C199</f>
        <v>28</v>
      </c>
    </row>
    <row r="200" spans="1:53" x14ac:dyDescent="0.3">
      <c r="A200" s="20">
        <f>Data!A200</f>
        <v>44108</v>
      </c>
      <c r="B200" s="8">
        <f t="shared" si="11"/>
        <v>44108</v>
      </c>
      <c r="C200" s="9">
        <f>Data!I200-Data!I199</f>
        <v>13</v>
      </c>
      <c r="D200" s="9">
        <f>Data!J200-Data!J199</f>
        <v>0</v>
      </c>
      <c r="E200" s="10">
        <f>Data!K200-Data!K199</f>
        <v>0</v>
      </c>
      <c r="F200" s="11">
        <f>Data!L200-Data!L199</f>
        <v>82</v>
      </c>
      <c r="G200" s="11">
        <f>Data!M200-Data!M199</f>
        <v>0</v>
      </c>
      <c r="H200" s="11">
        <f>Data!N200-Data!N199</f>
        <v>0</v>
      </c>
      <c r="I200" s="11">
        <f>Data!O200-Data!O199</f>
        <v>83</v>
      </c>
      <c r="J200" s="11">
        <f>Data!P200-Data!P199</f>
        <v>0</v>
      </c>
      <c r="K200" s="11">
        <f>Data!Q200-Data!Q199</f>
        <v>2</v>
      </c>
      <c r="L200" s="11">
        <f>Data!R200-Data!R199</f>
        <v>28</v>
      </c>
      <c r="M200" s="11">
        <f>Data!S200-Data!S199</f>
        <v>4</v>
      </c>
      <c r="N200" s="11">
        <f>Data!T200-Data!T199</f>
        <v>1</v>
      </c>
      <c r="O200" s="11">
        <f>Data!U200-Data!U199</f>
        <v>3</v>
      </c>
      <c r="P200" s="11">
        <f>Data!V200-Data!V199</f>
        <v>0</v>
      </c>
      <c r="Q200" s="11">
        <f>Data!W200-Data!W199</f>
        <v>0</v>
      </c>
      <c r="R200" s="11">
        <f>Data!X200-Data!X199</f>
        <v>46</v>
      </c>
      <c r="S200" s="11">
        <f>Data!Y200-Data!Y199</f>
        <v>0</v>
      </c>
      <c r="T200" s="11">
        <f>Data!Z200-Data!Z199</f>
        <v>0</v>
      </c>
      <c r="U200" s="11">
        <f>Data!AA200-Data!AA199</f>
        <v>43</v>
      </c>
      <c r="V200" s="11">
        <f>Data!AB200-Data!AB199</f>
        <v>0</v>
      </c>
      <c r="W200" s="11">
        <f>Data!AC200-Data!AC199</f>
        <v>2</v>
      </c>
      <c r="X200" s="11">
        <f>Data!AD200-Data!AD199</f>
        <v>16</v>
      </c>
      <c r="Y200" s="11">
        <f>Data!AE200-Data!AE199</f>
        <v>3</v>
      </c>
      <c r="Z200" s="11">
        <f>Data!AF200-Data!AF199</f>
        <v>0</v>
      </c>
      <c r="AA200" s="11">
        <f>Data!AG200-Data!AG199</f>
        <v>10</v>
      </c>
      <c r="AB200" s="11">
        <f>Data!AH200-Data!AH199</f>
        <v>0</v>
      </c>
      <c r="AC200" s="11">
        <f>Data!AI200-Data!AI199</f>
        <v>0</v>
      </c>
      <c r="AD200" s="11">
        <f>Data!AJ200-Data!AJ199</f>
        <v>36</v>
      </c>
      <c r="AE200" s="11">
        <f>Data!AK200-Data!AK199</f>
        <v>0</v>
      </c>
      <c r="AF200" s="11">
        <f>Data!AL200-Data!AL199</f>
        <v>0</v>
      </c>
      <c r="AG200" s="11">
        <f>Data!AM200-Data!AM199</f>
        <v>40</v>
      </c>
      <c r="AH200" s="11">
        <f>Data!AN200-Data!AN199</f>
        <v>0</v>
      </c>
      <c r="AI200" s="11">
        <f>Data!AO200-Data!AO199</f>
        <v>0</v>
      </c>
      <c r="AJ200" s="11">
        <f>Data!AP200-Data!AP199</f>
        <v>15</v>
      </c>
      <c r="AK200" s="11">
        <f>Data!AQ200-Data!AQ199</f>
        <v>1</v>
      </c>
      <c r="AL200" s="11">
        <f>Data!AR200-Data!AR199</f>
        <v>1</v>
      </c>
      <c r="AM200" s="11">
        <f>Data!E200</f>
        <v>4</v>
      </c>
      <c r="AN200" s="11">
        <f>Data!B200</f>
        <v>229</v>
      </c>
      <c r="AO200" s="11">
        <f>Data!AS200-Data!AS199</f>
        <v>9459</v>
      </c>
      <c r="AP200" s="11">
        <f>Data!AT200-Data!AT199</f>
        <v>948</v>
      </c>
      <c r="AQ200" s="11">
        <f>Data!AV200-Data!AV199</f>
        <v>0</v>
      </c>
      <c r="AR200" s="11">
        <f>Data!AW200-Data!AW199</f>
        <v>0</v>
      </c>
      <c r="AS200" s="7">
        <v>48</v>
      </c>
      <c r="AT200" s="7" t="str">
        <f t="shared" si="12"/>
        <v>2020-W40</v>
      </c>
      <c r="AU200" s="7">
        <f t="shared" si="13"/>
        <v>7</v>
      </c>
      <c r="AV200" s="12">
        <f>Data!G200</f>
        <v>82</v>
      </c>
      <c r="AW200" s="12">
        <f>Data!AU200+Data!C200</f>
        <v>29</v>
      </c>
      <c r="AX200" s="7">
        <f>Data!BA200-Data!BA193</f>
        <v>23</v>
      </c>
      <c r="AY200" s="12">
        <f>AV193+AS200-AV200-AX200</f>
        <v>11</v>
      </c>
      <c r="AZ200" s="11">
        <v>398.00000000000023</v>
      </c>
      <c r="BA200" s="112">
        <f>AS200/AZ200</f>
        <v>0.12060301507537681</v>
      </c>
    </row>
    <row r="201" spans="1:53" x14ac:dyDescent="0.3">
      <c r="A201" s="21">
        <f>Data!A201</f>
        <v>44109</v>
      </c>
      <c r="B201" s="13">
        <f t="shared" si="11"/>
        <v>44109</v>
      </c>
      <c r="C201" s="14">
        <f>Data!I201-Data!I200</f>
        <v>40</v>
      </c>
      <c r="D201" s="14">
        <f>Data!J201-Data!J200</f>
        <v>0</v>
      </c>
      <c r="E201" s="15">
        <f>Data!K201-Data!K200</f>
        <v>0</v>
      </c>
      <c r="F201" s="16">
        <f>Data!L201-Data!L200</f>
        <v>122</v>
      </c>
      <c r="G201" s="16">
        <f>Data!M201-Data!M200</f>
        <v>0</v>
      </c>
      <c r="H201" s="16">
        <f>Data!N201-Data!N200</f>
        <v>2</v>
      </c>
      <c r="I201" s="16">
        <f>Data!O201-Data!O200</f>
        <v>105</v>
      </c>
      <c r="J201" s="16">
        <f>Data!P201-Data!P200</f>
        <v>0</v>
      </c>
      <c r="K201" s="16">
        <f>Data!Q201-Data!Q200</f>
        <v>1</v>
      </c>
      <c r="L201" s="16">
        <f>Data!R201-Data!R200</f>
        <v>41</v>
      </c>
      <c r="M201" s="16">
        <f>Data!S201-Data!S200</f>
        <v>8</v>
      </c>
      <c r="N201" s="16">
        <f>Data!T201-Data!T200</f>
        <v>-2</v>
      </c>
      <c r="O201" s="16">
        <f>Data!U201-Data!U200</f>
        <v>32</v>
      </c>
      <c r="P201" s="16">
        <f>Data!V201-Data!V200</f>
        <v>0</v>
      </c>
      <c r="Q201" s="16">
        <f>Data!W201-Data!W200</f>
        <v>0</v>
      </c>
      <c r="R201" s="16">
        <f>Data!X201-Data!X200</f>
        <v>70</v>
      </c>
      <c r="S201" s="16">
        <f>Data!Y201-Data!Y200</f>
        <v>0</v>
      </c>
      <c r="T201" s="16">
        <f>Data!Z201-Data!Z200</f>
        <v>2</v>
      </c>
      <c r="U201" s="16">
        <f>Data!AA201-Data!AA200</f>
        <v>63</v>
      </c>
      <c r="V201" s="16">
        <f>Data!AB201-Data!AB200</f>
        <v>0</v>
      </c>
      <c r="W201" s="16">
        <f>Data!AC201-Data!AC200</f>
        <v>0</v>
      </c>
      <c r="X201" s="16">
        <f>Data!AD201-Data!AD200</f>
        <v>23</v>
      </c>
      <c r="Y201" s="16">
        <f>Data!AE201-Data!AE200</f>
        <v>5</v>
      </c>
      <c r="Z201" s="16">
        <f>Data!AF201-Data!AF200</f>
        <v>-1</v>
      </c>
      <c r="AA201" s="16">
        <f>Data!AG201-Data!AG200</f>
        <v>8</v>
      </c>
      <c r="AB201" s="16">
        <f>Data!AH201-Data!AH200</f>
        <v>0</v>
      </c>
      <c r="AC201" s="16">
        <f>Data!AI201-Data!AI200</f>
        <v>0</v>
      </c>
      <c r="AD201" s="16">
        <f>Data!AJ201-Data!AJ200</f>
        <v>52</v>
      </c>
      <c r="AE201" s="16">
        <f>Data!AK201-Data!AK200</f>
        <v>0</v>
      </c>
      <c r="AF201" s="16">
        <f>Data!AL201-Data!AL200</f>
        <v>0</v>
      </c>
      <c r="AG201" s="16">
        <f>Data!AM201-Data!AM200</f>
        <v>42</v>
      </c>
      <c r="AH201" s="16">
        <f>Data!AN201-Data!AN200</f>
        <v>0</v>
      </c>
      <c r="AI201" s="16">
        <f>Data!AO201-Data!AO200</f>
        <v>1</v>
      </c>
      <c r="AJ201" s="16">
        <f>Data!AP201-Data!AP200</f>
        <v>15</v>
      </c>
      <c r="AK201" s="16">
        <f>Data!AQ201-Data!AQ200</f>
        <v>3</v>
      </c>
      <c r="AL201" s="16">
        <f>Data!AR201-Data!AR200</f>
        <v>-1</v>
      </c>
      <c r="AM201" s="16">
        <f>Data!E201</f>
        <v>8</v>
      </c>
      <c r="AN201" s="16">
        <f>Data!B201</f>
        <v>303</v>
      </c>
      <c r="AO201" s="16">
        <f>Data!AS201-Data!AS200</f>
        <v>6003</v>
      </c>
      <c r="AP201" s="16">
        <f>Data!AT201-Data!AT200</f>
        <v>1272</v>
      </c>
      <c r="AQ201" s="16">
        <f>Data!AV201-Data!AV200</f>
        <v>0</v>
      </c>
      <c r="AR201" s="16">
        <f>Data!AW201-Data!AW200</f>
        <v>0</v>
      </c>
      <c r="AS201" s="17"/>
      <c r="AT201" s="17" t="str">
        <f t="shared" si="12"/>
        <v>2020-W41</v>
      </c>
      <c r="AU201" s="17">
        <f t="shared" si="13"/>
        <v>1</v>
      </c>
      <c r="AV201" s="18">
        <f>Data!G201</f>
        <v>83</v>
      </c>
      <c r="AW201" s="18">
        <f>Data!AU201+Data!C201</f>
        <v>34</v>
      </c>
      <c r="AX201" s="17"/>
      <c r="AY201" s="18"/>
      <c r="AZ201" s="16"/>
    </row>
    <row r="202" spans="1:53" x14ac:dyDescent="0.3">
      <c r="A202" s="20">
        <f>Data!A202</f>
        <v>44110</v>
      </c>
      <c r="B202" s="8">
        <f t="shared" si="11"/>
        <v>44110</v>
      </c>
      <c r="C202" s="9">
        <f>Data!I202-Data!I201</f>
        <v>26</v>
      </c>
      <c r="D202" s="9">
        <f>Data!J202-Data!J201</f>
        <v>0</v>
      </c>
      <c r="E202" s="10">
        <f>Data!K202-Data!K201</f>
        <v>0</v>
      </c>
      <c r="F202" s="11">
        <f>Data!L202-Data!L201</f>
        <v>140</v>
      </c>
      <c r="G202" s="11">
        <f>Data!M202-Data!M201</f>
        <v>0</v>
      </c>
      <c r="H202" s="11">
        <f>Data!N202-Data!N201</f>
        <v>0</v>
      </c>
      <c r="I202" s="11">
        <f>Data!O202-Data!O201</f>
        <v>153</v>
      </c>
      <c r="J202" s="11">
        <f>Data!P202-Data!P201</f>
        <v>0</v>
      </c>
      <c r="K202" s="11">
        <f>Data!Q202-Data!Q201</f>
        <v>0</v>
      </c>
      <c r="L202" s="11">
        <f>Data!R202-Data!R201</f>
        <v>55</v>
      </c>
      <c r="M202" s="11">
        <f>Data!S202-Data!S201</f>
        <v>3</v>
      </c>
      <c r="N202" s="11">
        <f>Data!T202-Data!T201</f>
        <v>4</v>
      </c>
      <c r="O202" s="11">
        <f>Data!U202-Data!U201</f>
        <v>19</v>
      </c>
      <c r="P202" s="11">
        <f>Data!V202-Data!V201</f>
        <v>0</v>
      </c>
      <c r="Q202" s="11">
        <f>Data!W202-Data!W201</f>
        <v>0</v>
      </c>
      <c r="R202" s="11">
        <f>Data!X202-Data!X201</f>
        <v>81</v>
      </c>
      <c r="S202" s="11">
        <f>Data!Y202-Data!Y201</f>
        <v>0</v>
      </c>
      <c r="T202" s="11">
        <f>Data!Z202-Data!Z201</f>
        <v>0</v>
      </c>
      <c r="U202" s="11">
        <f>Data!AA202-Data!AA201</f>
        <v>82</v>
      </c>
      <c r="V202" s="11">
        <f>Data!AB202-Data!AB201</f>
        <v>0</v>
      </c>
      <c r="W202" s="11">
        <f>Data!AC202-Data!AC201</f>
        <v>1</v>
      </c>
      <c r="X202" s="11">
        <f>Data!AD202-Data!AD201</f>
        <v>30</v>
      </c>
      <c r="Y202" s="11">
        <f>Data!AE202-Data!AE201</f>
        <v>1</v>
      </c>
      <c r="Z202" s="11">
        <f>Data!AF202-Data!AF201</f>
        <v>4</v>
      </c>
      <c r="AA202" s="11">
        <f>Data!AG202-Data!AG201</f>
        <v>7</v>
      </c>
      <c r="AB202" s="11">
        <f>Data!AH202-Data!AH201</f>
        <v>0</v>
      </c>
      <c r="AC202" s="11">
        <f>Data!AI202-Data!AI201</f>
        <v>0</v>
      </c>
      <c r="AD202" s="11">
        <f>Data!AJ202-Data!AJ201</f>
        <v>59</v>
      </c>
      <c r="AE202" s="11">
        <f>Data!AK202-Data!AK201</f>
        <v>0</v>
      </c>
      <c r="AF202" s="11">
        <f>Data!AL202-Data!AL201</f>
        <v>0</v>
      </c>
      <c r="AG202" s="11">
        <f>Data!AM202-Data!AM201</f>
        <v>71</v>
      </c>
      <c r="AH202" s="11">
        <f>Data!AN202-Data!AN201</f>
        <v>0</v>
      </c>
      <c r="AI202" s="11">
        <f>Data!AO202-Data!AO201</f>
        <v>-1</v>
      </c>
      <c r="AJ202" s="11">
        <f>Data!AP202-Data!AP201</f>
        <v>25</v>
      </c>
      <c r="AK202" s="11">
        <f>Data!AQ202-Data!AQ201</f>
        <v>2</v>
      </c>
      <c r="AL202" s="11">
        <f>Data!AR202-Data!AR201</f>
        <v>0</v>
      </c>
      <c r="AM202" s="11">
        <f>Data!E202</f>
        <v>3</v>
      </c>
      <c r="AN202" s="11">
        <f>Data!B202</f>
        <v>399</v>
      </c>
      <c r="AO202" s="11">
        <f>Data!AS202-Data!AS201</f>
        <v>12105</v>
      </c>
      <c r="AP202" s="11">
        <f>Data!AT202-Data!AT201</f>
        <v>1063</v>
      </c>
      <c r="AQ202" s="11">
        <f>Data!AV202-Data!AV201</f>
        <v>0</v>
      </c>
      <c r="AR202" s="11">
        <f>Data!AW202-Data!AW201</f>
        <v>0</v>
      </c>
      <c r="AT202" s="7" t="str">
        <f t="shared" si="12"/>
        <v>2020-W41</v>
      </c>
      <c r="AU202" s="7">
        <f t="shared" si="13"/>
        <v>2</v>
      </c>
      <c r="AV202" s="12">
        <f>Data!G202</f>
        <v>87</v>
      </c>
      <c r="AW202" s="12">
        <f>Data!AU202+Data!C202</f>
        <v>40</v>
      </c>
    </row>
    <row r="203" spans="1:53" x14ac:dyDescent="0.3">
      <c r="A203" s="20">
        <f>Data!A203</f>
        <v>44111</v>
      </c>
      <c r="B203" s="8">
        <f t="shared" si="11"/>
        <v>44111</v>
      </c>
      <c r="C203" s="9">
        <f>Data!I203-Data!I202</f>
        <v>38</v>
      </c>
      <c r="D203" s="9">
        <f>Data!J203-Data!J202</f>
        <v>0</v>
      </c>
      <c r="E203" s="10">
        <f>Data!K203-Data!K202</f>
        <v>0</v>
      </c>
      <c r="F203" s="11">
        <f>Data!L203-Data!L202</f>
        <v>158</v>
      </c>
      <c r="G203" s="11">
        <f>Data!M203-Data!M202</f>
        <v>0</v>
      </c>
      <c r="H203" s="11">
        <f>Data!N203-Data!N202</f>
        <v>0</v>
      </c>
      <c r="I203" s="11">
        <f>Data!O203-Data!O202</f>
        <v>156</v>
      </c>
      <c r="J203" s="11">
        <f>Data!P203-Data!P202</f>
        <v>1</v>
      </c>
      <c r="K203" s="11">
        <f>Data!Q203-Data!Q202</f>
        <v>0</v>
      </c>
      <c r="L203" s="11">
        <f>Data!R203-Data!R202</f>
        <v>48</v>
      </c>
      <c r="M203" s="11">
        <f>Data!S203-Data!S202</f>
        <v>3</v>
      </c>
      <c r="N203" s="11">
        <f>Data!T203-Data!T202</f>
        <v>1</v>
      </c>
      <c r="O203" s="11">
        <f>Data!U203-Data!U202</f>
        <v>24</v>
      </c>
      <c r="P203" s="11">
        <f>Data!V203-Data!V202</f>
        <v>0</v>
      </c>
      <c r="Q203" s="11">
        <f>Data!W203-Data!W202</f>
        <v>0</v>
      </c>
      <c r="R203" s="11">
        <f>Data!X203-Data!X202</f>
        <v>81</v>
      </c>
      <c r="S203" s="11">
        <f>Data!Y203-Data!Y202</f>
        <v>0</v>
      </c>
      <c r="T203" s="11">
        <f>Data!Z203-Data!Z202</f>
        <v>0</v>
      </c>
      <c r="U203" s="11">
        <f>Data!AA203-Data!AA202</f>
        <v>84</v>
      </c>
      <c r="V203" s="11">
        <f>Data!AB203-Data!AB202</f>
        <v>1</v>
      </c>
      <c r="W203" s="11">
        <f>Data!AC203-Data!AC202</f>
        <v>0</v>
      </c>
      <c r="X203" s="11">
        <f>Data!AD203-Data!AD202</f>
        <v>29</v>
      </c>
      <c r="Y203" s="11">
        <f>Data!AE203-Data!AE202</f>
        <v>3</v>
      </c>
      <c r="Z203" s="11">
        <f>Data!AF203-Data!AF202</f>
        <v>1</v>
      </c>
      <c r="AA203" s="11">
        <f>Data!AG203-Data!AG202</f>
        <v>44</v>
      </c>
      <c r="AB203" s="11">
        <f>Data!AH203-Data!AH202</f>
        <v>0</v>
      </c>
      <c r="AC203" s="11">
        <f>Data!AI203-Data!AI202</f>
        <v>0</v>
      </c>
      <c r="AD203" s="11">
        <f>Data!AJ203-Data!AJ202</f>
        <v>77</v>
      </c>
      <c r="AE203" s="11">
        <f>Data!AK203-Data!AK202</f>
        <v>0</v>
      </c>
      <c r="AF203" s="11">
        <f>Data!AL203-Data!AL202</f>
        <v>0</v>
      </c>
      <c r="AG203" s="11">
        <f>Data!AM203-Data!AM202</f>
        <v>72</v>
      </c>
      <c r="AH203" s="11">
        <f>Data!AN203-Data!AN202</f>
        <v>0</v>
      </c>
      <c r="AI203" s="11">
        <f>Data!AO203-Data!AO202</f>
        <v>0</v>
      </c>
      <c r="AJ203" s="11">
        <f>Data!AP203-Data!AP202</f>
        <v>19</v>
      </c>
      <c r="AK203" s="11">
        <f>Data!AQ203-Data!AQ202</f>
        <v>0</v>
      </c>
      <c r="AL203" s="11">
        <f>Data!AR203-Data!AR202</f>
        <v>-3</v>
      </c>
      <c r="AM203" s="11">
        <f>Data!E203</f>
        <v>4</v>
      </c>
      <c r="AN203" s="11">
        <f>Data!B203</f>
        <v>407</v>
      </c>
      <c r="AO203" s="11">
        <f>Data!AS203-Data!AS202</f>
        <v>11805</v>
      </c>
      <c r="AP203" s="11">
        <f>Data!AT203-Data!AT202</f>
        <v>1291</v>
      </c>
      <c r="AQ203" s="11">
        <f>Data!AV203-Data!AV202</f>
        <v>0</v>
      </c>
      <c r="AR203" s="11">
        <f>Data!AW203-Data!AW202</f>
        <v>0</v>
      </c>
      <c r="AT203" s="7" t="str">
        <f t="shared" si="12"/>
        <v>2020-W41</v>
      </c>
      <c r="AU203" s="7">
        <f t="shared" si="13"/>
        <v>3</v>
      </c>
      <c r="AV203" s="12">
        <f>Data!G203</f>
        <v>88</v>
      </c>
      <c r="AW203" s="12">
        <f>Data!AU203+Data!C203</f>
        <v>27</v>
      </c>
    </row>
    <row r="204" spans="1:53" x14ac:dyDescent="0.3">
      <c r="A204" s="20">
        <f>Data!A204</f>
        <v>44112</v>
      </c>
      <c r="B204" s="8">
        <f t="shared" si="11"/>
        <v>44112</v>
      </c>
      <c r="C204" s="9">
        <f>Data!I204-Data!I203</f>
        <v>44</v>
      </c>
      <c r="D204" s="9">
        <f>Data!J204-Data!J203</f>
        <v>0</v>
      </c>
      <c r="E204" s="10">
        <f>Data!K204-Data!K203</f>
        <v>0</v>
      </c>
      <c r="F204" s="11">
        <f>Data!L204-Data!L203</f>
        <v>143</v>
      </c>
      <c r="G204" s="11">
        <f>Data!M204-Data!M203</f>
        <v>0</v>
      </c>
      <c r="H204" s="11">
        <f>Data!N204-Data!N203</f>
        <v>-1</v>
      </c>
      <c r="I204" s="11">
        <f>Data!O204-Data!O203</f>
        <v>173</v>
      </c>
      <c r="J204" s="11">
        <f>Data!P204-Data!P203</f>
        <v>2</v>
      </c>
      <c r="K204" s="11">
        <f>Data!Q204-Data!Q203</f>
        <v>1</v>
      </c>
      <c r="L204" s="11">
        <f>Data!R204-Data!R203</f>
        <v>50</v>
      </c>
      <c r="M204" s="11">
        <f>Data!S204-Data!S203</f>
        <v>4</v>
      </c>
      <c r="N204" s="11">
        <f>Data!T204-Data!T203</f>
        <v>3</v>
      </c>
      <c r="O204" s="11">
        <f>Data!U204-Data!U203</f>
        <v>20</v>
      </c>
      <c r="P204" s="11">
        <f>Data!V204-Data!V203</f>
        <v>0</v>
      </c>
      <c r="Q204" s="11">
        <f>Data!W204-Data!W203</f>
        <v>0</v>
      </c>
      <c r="R204" s="11">
        <f>Data!X204-Data!X203</f>
        <v>73</v>
      </c>
      <c r="S204" s="11">
        <f>Data!Y204-Data!Y203</f>
        <v>0</v>
      </c>
      <c r="T204" s="11">
        <f>Data!Z204-Data!Z203</f>
        <v>-1</v>
      </c>
      <c r="U204" s="11">
        <f>Data!AA204-Data!AA203</f>
        <v>97</v>
      </c>
      <c r="V204" s="11">
        <f>Data!AB204-Data!AB203</f>
        <v>1</v>
      </c>
      <c r="W204" s="11">
        <f>Data!AC204-Data!AC203</f>
        <v>1</v>
      </c>
      <c r="X204" s="11">
        <f>Data!AD204-Data!AD203</f>
        <v>27</v>
      </c>
      <c r="Y204" s="11">
        <f>Data!AE204-Data!AE203</f>
        <v>3</v>
      </c>
      <c r="Z204" s="11">
        <f>Data!AF204-Data!AF203</f>
        <v>2</v>
      </c>
      <c r="AA204" s="11">
        <f>Data!AG204-Data!AG203</f>
        <v>-6</v>
      </c>
      <c r="AB204" s="11">
        <f>Data!AH204-Data!AH203</f>
        <v>0</v>
      </c>
      <c r="AC204" s="11">
        <f>Data!AI204-Data!AI203</f>
        <v>0</v>
      </c>
      <c r="AD204" s="11">
        <f>Data!AJ204-Data!AJ203</f>
        <v>70</v>
      </c>
      <c r="AE204" s="11">
        <f>Data!AK204-Data!AK203</f>
        <v>0</v>
      </c>
      <c r="AF204" s="11">
        <f>Data!AL204-Data!AL203</f>
        <v>0</v>
      </c>
      <c r="AG204" s="11">
        <f>Data!AM204-Data!AM203</f>
        <v>75</v>
      </c>
      <c r="AH204" s="11">
        <f>Data!AN204-Data!AN203</f>
        <v>1</v>
      </c>
      <c r="AI204" s="11">
        <f>Data!AO204-Data!AO203</f>
        <v>0</v>
      </c>
      <c r="AJ204" s="11">
        <f>Data!AP204-Data!AP203</f>
        <v>24</v>
      </c>
      <c r="AK204" s="11">
        <f>Data!AQ204-Data!AQ203</f>
        <v>1</v>
      </c>
      <c r="AL204" s="11">
        <f>Data!AR204-Data!AR203</f>
        <v>4</v>
      </c>
      <c r="AM204" s="11">
        <f>Data!E204</f>
        <v>6</v>
      </c>
      <c r="AN204" s="11">
        <f>Data!B204</f>
        <v>436</v>
      </c>
      <c r="AO204" s="11">
        <f>Data!AS204-Data!AS203</f>
        <v>11234</v>
      </c>
      <c r="AP204" s="11">
        <f>Data!AT204-Data!AT203</f>
        <v>1434</v>
      </c>
      <c r="AQ204" s="11">
        <f>Data!AV204-Data!AV203</f>
        <v>0</v>
      </c>
      <c r="AR204" s="11">
        <f>Data!AW204-Data!AW203</f>
        <v>0</v>
      </c>
      <c r="AT204" s="7" t="str">
        <f t="shared" si="12"/>
        <v>2020-W41</v>
      </c>
      <c r="AU204" s="7">
        <f t="shared" si="13"/>
        <v>4</v>
      </c>
      <c r="AV204" s="12">
        <f>Data!G204</f>
        <v>91</v>
      </c>
      <c r="AW204" s="12">
        <f>Data!AU204+Data!C204</f>
        <v>19</v>
      </c>
    </row>
    <row r="205" spans="1:53" x14ac:dyDescent="0.3">
      <c r="A205" s="20">
        <f>Data!A205</f>
        <v>44113</v>
      </c>
      <c r="B205" s="8">
        <f t="shared" si="11"/>
        <v>44113</v>
      </c>
      <c r="C205" s="9">
        <f>Data!I205-Data!I204</f>
        <v>35</v>
      </c>
      <c r="D205" s="9">
        <f>Data!J205-Data!J204</f>
        <v>0</v>
      </c>
      <c r="E205" s="10">
        <f>Data!K205-Data!K204</f>
        <v>0</v>
      </c>
      <c r="F205" s="11">
        <f>Data!L205-Data!L204</f>
        <v>142</v>
      </c>
      <c r="G205" s="11">
        <f>Data!M205-Data!M204</f>
        <v>0</v>
      </c>
      <c r="H205" s="11">
        <f>Data!N205-Data!N204</f>
        <v>0</v>
      </c>
      <c r="I205" s="11">
        <f>Data!O205-Data!O204</f>
        <v>155</v>
      </c>
      <c r="J205" s="11">
        <f>Data!P205-Data!P204</f>
        <v>0</v>
      </c>
      <c r="K205" s="11">
        <f>Data!Q205-Data!Q204</f>
        <v>0</v>
      </c>
      <c r="L205" s="11">
        <f>Data!R205-Data!R204</f>
        <v>52</v>
      </c>
      <c r="M205" s="11">
        <f>Data!S205-Data!S204</f>
        <v>1</v>
      </c>
      <c r="N205" s="11">
        <f>Data!T205-Data!T204</f>
        <v>7</v>
      </c>
      <c r="O205" s="11">
        <f>Data!U205-Data!U204</f>
        <v>24</v>
      </c>
      <c r="P205" s="11">
        <f>Data!V205-Data!V204</f>
        <v>0</v>
      </c>
      <c r="Q205" s="11">
        <f>Data!W205-Data!W204</f>
        <v>0</v>
      </c>
      <c r="R205" s="11">
        <f>Data!X205-Data!X204</f>
        <v>65</v>
      </c>
      <c r="S205" s="11">
        <f>Data!Y205-Data!Y204</f>
        <v>0</v>
      </c>
      <c r="T205" s="11">
        <f>Data!Z205-Data!Z204</f>
        <v>0</v>
      </c>
      <c r="U205" s="11">
        <f>Data!AA205-Data!AA204</f>
        <v>84</v>
      </c>
      <c r="V205" s="11">
        <f>Data!AB205-Data!AB204</f>
        <v>0</v>
      </c>
      <c r="W205" s="11">
        <f>Data!AC205-Data!AC204</f>
        <v>0</v>
      </c>
      <c r="X205" s="11">
        <f>Data!AD205-Data!AD204</f>
        <v>34</v>
      </c>
      <c r="Y205" s="11">
        <f>Data!AE205-Data!AE204</f>
        <v>0</v>
      </c>
      <c r="Z205" s="11">
        <f>Data!AF205-Data!AF204</f>
        <v>5</v>
      </c>
      <c r="AA205" s="11">
        <f>Data!AG205-Data!AG204</f>
        <v>12</v>
      </c>
      <c r="AB205" s="11">
        <f>Data!AH205-Data!AH204</f>
        <v>0</v>
      </c>
      <c r="AC205" s="11">
        <f>Data!AI205-Data!AI204</f>
        <v>0</v>
      </c>
      <c r="AD205" s="11">
        <f>Data!AJ205-Data!AJ204</f>
        <v>80</v>
      </c>
      <c r="AE205" s="11">
        <f>Data!AK205-Data!AK204</f>
        <v>0</v>
      </c>
      <c r="AF205" s="11">
        <f>Data!AL205-Data!AL204</f>
        <v>0</v>
      </c>
      <c r="AG205" s="11">
        <f>Data!AM205-Data!AM204</f>
        <v>71</v>
      </c>
      <c r="AH205" s="11">
        <f>Data!AN205-Data!AN204</f>
        <v>0</v>
      </c>
      <c r="AI205" s="11">
        <f>Data!AO205-Data!AO204</f>
        <v>0</v>
      </c>
      <c r="AJ205" s="11">
        <f>Data!AP205-Data!AP204</f>
        <v>18</v>
      </c>
      <c r="AK205" s="11">
        <f>Data!AQ205-Data!AQ204</f>
        <v>1</v>
      </c>
      <c r="AL205" s="11">
        <f>Data!AR205-Data!AR204</f>
        <v>2</v>
      </c>
      <c r="AM205" s="11">
        <f>Data!E205</f>
        <v>1</v>
      </c>
      <c r="AN205" s="11">
        <f>Data!B205</f>
        <v>391</v>
      </c>
      <c r="AO205" s="11">
        <f>Data!AS205-Data!AS204</f>
        <v>10587</v>
      </c>
      <c r="AP205" s="11">
        <f>Data!AT205-Data!AT204</f>
        <v>1827</v>
      </c>
      <c r="AQ205" s="11">
        <f>Data!AV205-Data!AV204</f>
        <v>0</v>
      </c>
      <c r="AR205" s="11">
        <f>Data!AW205-Data!AW204</f>
        <v>0</v>
      </c>
      <c r="AT205" s="7" t="str">
        <f t="shared" si="12"/>
        <v>2020-W41</v>
      </c>
      <c r="AU205" s="7">
        <f t="shared" si="13"/>
        <v>5</v>
      </c>
      <c r="AV205" s="12">
        <f>Data!G205</f>
        <v>98</v>
      </c>
      <c r="AW205" s="12">
        <f>Data!AU205+Data!C205</f>
        <v>40</v>
      </c>
    </row>
    <row r="206" spans="1:53" x14ac:dyDescent="0.3">
      <c r="A206" s="20">
        <f>Data!A206</f>
        <v>44114</v>
      </c>
      <c r="B206" s="8">
        <f t="shared" si="11"/>
        <v>44114</v>
      </c>
      <c r="C206" s="9">
        <f>Data!I206-Data!I205</f>
        <v>37</v>
      </c>
      <c r="D206" s="9">
        <f>Data!J206-Data!J205</f>
        <v>0</v>
      </c>
      <c r="E206" s="10">
        <f>Data!K206-Data!K205</f>
        <v>0</v>
      </c>
      <c r="F206" s="11">
        <f>Data!L206-Data!L205</f>
        <v>103</v>
      </c>
      <c r="G206" s="11">
        <f>Data!M206-Data!M205</f>
        <v>0</v>
      </c>
      <c r="H206" s="11">
        <f>Data!N206-Data!N205</f>
        <v>0</v>
      </c>
      <c r="I206" s="11">
        <f>Data!O206-Data!O205</f>
        <v>101</v>
      </c>
      <c r="J206" s="11">
        <f>Data!P206-Data!P205</f>
        <v>0</v>
      </c>
      <c r="K206" s="11">
        <f>Data!Q206-Data!Q205</f>
        <v>2</v>
      </c>
      <c r="L206" s="11">
        <f>Data!R206-Data!R205</f>
        <v>54</v>
      </c>
      <c r="M206" s="11">
        <f>Data!S206-Data!S205</f>
        <v>5</v>
      </c>
      <c r="N206" s="11">
        <f>Data!T206-Data!T205</f>
        <v>0</v>
      </c>
      <c r="O206" s="11">
        <f>Data!U206-Data!U205</f>
        <v>20</v>
      </c>
      <c r="P206" s="11">
        <f>Data!V206-Data!V205</f>
        <v>0</v>
      </c>
      <c r="Q206" s="11">
        <f>Data!W206-Data!W205</f>
        <v>0</v>
      </c>
      <c r="R206" s="11">
        <f>Data!X206-Data!X205</f>
        <v>54</v>
      </c>
      <c r="S206" s="11">
        <f>Data!Y206-Data!Y205</f>
        <v>0</v>
      </c>
      <c r="T206" s="11">
        <f>Data!Z206-Data!Z205</f>
        <v>0</v>
      </c>
      <c r="U206" s="11">
        <f>Data!AA206-Data!AA205</f>
        <v>57</v>
      </c>
      <c r="V206" s="11">
        <f>Data!AB206-Data!AB205</f>
        <v>0</v>
      </c>
      <c r="W206" s="11">
        <f>Data!AC206-Data!AC205</f>
        <v>2</v>
      </c>
      <c r="X206" s="11">
        <f>Data!AD206-Data!AD205</f>
        <v>32</v>
      </c>
      <c r="Y206" s="11">
        <f>Data!AE206-Data!AE205</f>
        <v>5</v>
      </c>
      <c r="Z206" s="11">
        <f>Data!AF206-Data!AF205</f>
        <v>-2</v>
      </c>
      <c r="AA206" s="11">
        <f>Data!AG206-Data!AG205</f>
        <v>17</v>
      </c>
      <c r="AB206" s="11">
        <f>Data!AH206-Data!AH205</f>
        <v>0</v>
      </c>
      <c r="AC206" s="11">
        <f>Data!AI206-Data!AI205</f>
        <v>0</v>
      </c>
      <c r="AD206" s="11">
        <f>Data!AJ206-Data!AJ205</f>
        <v>49</v>
      </c>
      <c r="AE206" s="11">
        <f>Data!AK206-Data!AK205</f>
        <v>0</v>
      </c>
      <c r="AF206" s="11">
        <f>Data!AL206-Data!AL205</f>
        <v>0</v>
      </c>
      <c r="AG206" s="11">
        <f>Data!AM206-Data!AM205</f>
        <v>44</v>
      </c>
      <c r="AH206" s="11">
        <f>Data!AN206-Data!AN205</f>
        <v>0</v>
      </c>
      <c r="AI206" s="11">
        <f>Data!AO206-Data!AO205</f>
        <v>0</v>
      </c>
      <c r="AJ206" s="11">
        <f>Data!AP206-Data!AP205</f>
        <v>22</v>
      </c>
      <c r="AK206" s="11">
        <f>Data!AQ206-Data!AQ205</f>
        <v>0</v>
      </c>
      <c r="AL206" s="11">
        <f>Data!AR206-Data!AR205</f>
        <v>2</v>
      </c>
      <c r="AM206" s="11">
        <f>Data!E206</f>
        <v>5</v>
      </c>
      <c r="AN206" s="11">
        <f>Data!B206</f>
        <v>306</v>
      </c>
      <c r="AO206" s="11">
        <f>Data!AS206-Data!AS205</f>
        <v>12981</v>
      </c>
      <c r="AP206" s="11">
        <f>Data!AT206-Data!AT205</f>
        <v>2420</v>
      </c>
      <c r="AQ206" s="11">
        <f>Data!AV206-Data!AV205</f>
        <v>0</v>
      </c>
      <c r="AR206" s="11">
        <f>Data!AW206-Data!AW205</f>
        <v>0</v>
      </c>
      <c r="AT206" s="7" t="str">
        <f t="shared" si="12"/>
        <v>2020-W41</v>
      </c>
      <c r="AU206" s="7">
        <f t="shared" si="13"/>
        <v>6</v>
      </c>
      <c r="AV206" s="12">
        <f>Data!G206</f>
        <v>100</v>
      </c>
      <c r="AW206" s="12">
        <f>Data!AU206+Data!C206</f>
        <v>32</v>
      </c>
    </row>
    <row r="207" spans="1:53" x14ac:dyDescent="0.3">
      <c r="A207" s="20">
        <f>Data!A207</f>
        <v>44115</v>
      </c>
      <c r="B207" s="8">
        <f t="shared" si="11"/>
        <v>44115</v>
      </c>
      <c r="C207" s="9">
        <f>Data!I207-Data!I206</f>
        <v>16</v>
      </c>
      <c r="D207" s="9">
        <f>Data!J207-Data!J206</f>
        <v>0</v>
      </c>
      <c r="E207" s="10">
        <f>Data!K207-Data!K206</f>
        <v>0</v>
      </c>
      <c r="F207" s="11">
        <f>Data!L207-Data!L206</f>
        <v>112</v>
      </c>
      <c r="G207" s="11">
        <f>Data!M207-Data!M206</f>
        <v>0</v>
      </c>
      <c r="H207" s="11">
        <f>Data!N207-Data!N206</f>
        <v>0</v>
      </c>
      <c r="I207" s="11">
        <f>Data!O207-Data!O206</f>
        <v>116</v>
      </c>
      <c r="J207" s="11">
        <f>Data!P207-Data!P206</f>
        <v>2</v>
      </c>
      <c r="K207" s="11">
        <f>Data!Q207-Data!Q206</f>
        <v>-4</v>
      </c>
      <c r="L207" s="11">
        <f>Data!R207-Data!R206</f>
        <v>31</v>
      </c>
      <c r="M207" s="11">
        <f>Data!S207-Data!S206</f>
        <v>11</v>
      </c>
      <c r="N207" s="11">
        <f>Data!T207-Data!T206</f>
        <v>-3</v>
      </c>
      <c r="O207" s="11">
        <f>Data!U207-Data!U206</f>
        <v>11</v>
      </c>
      <c r="P207" s="11">
        <f>Data!V207-Data!V206</f>
        <v>0</v>
      </c>
      <c r="Q207" s="11">
        <f>Data!W207-Data!W206</f>
        <v>0</v>
      </c>
      <c r="R207" s="11">
        <f>Data!X207-Data!X206</f>
        <v>67</v>
      </c>
      <c r="S207" s="11">
        <f>Data!Y207-Data!Y206</f>
        <v>0</v>
      </c>
      <c r="T207" s="11">
        <f>Data!Z207-Data!Z206</f>
        <v>0</v>
      </c>
      <c r="U207" s="11">
        <f>Data!AA207-Data!AA206</f>
        <v>62</v>
      </c>
      <c r="V207" s="11">
        <f>Data!AB207-Data!AB206</f>
        <v>2</v>
      </c>
      <c r="W207" s="11">
        <f>Data!AC207-Data!AC206</f>
        <v>-4</v>
      </c>
      <c r="X207" s="11">
        <f>Data!AD207-Data!AD206</f>
        <v>14</v>
      </c>
      <c r="Y207" s="11">
        <f>Data!AE207-Data!AE206</f>
        <v>3</v>
      </c>
      <c r="Z207" s="11">
        <f>Data!AF207-Data!AF206</f>
        <v>0</v>
      </c>
      <c r="AA207" s="11">
        <f>Data!AG207-Data!AG206</f>
        <v>5</v>
      </c>
      <c r="AB207" s="11">
        <f>Data!AH207-Data!AH206</f>
        <v>0</v>
      </c>
      <c r="AC207" s="11">
        <f>Data!AI207-Data!AI206</f>
        <v>0</v>
      </c>
      <c r="AD207" s="11">
        <f>Data!AJ207-Data!AJ206</f>
        <v>45</v>
      </c>
      <c r="AE207" s="11">
        <f>Data!AK207-Data!AK206</f>
        <v>0</v>
      </c>
      <c r="AF207" s="11">
        <f>Data!AL207-Data!AL206</f>
        <v>0</v>
      </c>
      <c r="AG207" s="11">
        <f>Data!AM207-Data!AM206</f>
        <v>54</v>
      </c>
      <c r="AH207" s="11">
        <f>Data!AN207-Data!AN206</f>
        <v>0</v>
      </c>
      <c r="AI207" s="11">
        <f>Data!AO207-Data!AO206</f>
        <v>0</v>
      </c>
      <c r="AJ207" s="11">
        <f>Data!AP207-Data!AP206</f>
        <v>17</v>
      </c>
      <c r="AK207" s="11">
        <f>Data!AQ207-Data!AQ206</f>
        <v>8</v>
      </c>
      <c r="AL207" s="11">
        <f>Data!AR207-Data!AR206</f>
        <v>-3</v>
      </c>
      <c r="AM207" s="11">
        <f>Data!E207</f>
        <v>13</v>
      </c>
      <c r="AN207" s="11">
        <f>Data!B207</f>
        <v>280</v>
      </c>
      <c r="AO207" s="11">
        <f>Data!AS207-Data!AS206</f>
        <v>9162</v>
      </c>
      <c r="AP207" s="11">
        <f>Data!AT207-Data!AT206</f>
        <v>1195</v>
      </c>
      <c r="AQ207" s="11">
        <f>Data!AV207-Data!AV206</f>
        <v>0</v>
      </c>
      <c r="AR207" s="11">
        <f>Data!AW207-Data!AW206</f>
        <v>0</v>
      </c>
      <c r="AS207" s="7">
        <v>40</v>
      </c>
      <c r="AT207" s="7" t="str">
        <f t="shared" si="12"/>
        <v>2020-W41</v>
      </c>
      <c r="AU207" s="7">
        <f t="shared" si="13"/>
        <v>7</v>
      </c>
      <c r="AV207" s="12">
        <f>Data!G207</f>
        <v>93</v>
      </c>
      <c r="AW207" s="12">
        <f>Data!AU207+Data!C207</f>
        <v>26</v>
      </c>
      <c r="AX207" s="7">
        <f>Data!BA207-Data!BA200</f>
        <v>15</v>
      </c>
      <c r="AY207" s="12">
        <f>AV200+AS207-AV207-AX207</f>
        <v>14</v>
      </c>
      <c r="AZ207" s="11">
        <v>363.00000000000023</v>
      </c>
      <c r="BA207" s="112">
        <f>AS207/AZ207</f>
        <v>0.11019283746556467</v>
      </c>
    </row>
    <row r="208" spans="1:53" x14ac:dyDescent="0.3">
      <c r="A208" s="21">
        <f>Data!A208</f>
        <v>44116</v>
      </c>
      <c r="B208" s="13">
        <f t="shared" si="11"/>
        <v>44116</v>
      </c>
      <c r="C208" s="14">
        <f>Data!I208-Data!I207</f>
        <v>18</v>
      </c>
      <c r="D208" s="14">
        <f>Data!J208-Data!J207</f>
        <v>0</v>
      </c>
      <c r="E208" s="15">
        <f>Data!K208-Data!K207</f>
        <v>0</v>
      </c>
      <c r="F208" s="16">
        <f>Data!L208-Data!L207</f>
        <v>114</v>
      </c>
      <c r="G208" s="16">
        <f>Data!M208-Data!M207</f>
        <v>0</v>
      </c>
      <c r="H208" s="16">
        <f>Data!N208-Data!N207</f>
        <v>0</v>
      </c>
      <c r="I208" s="16">
        <f>Data!O208-Data!O207</f>
        <v>108</v>
      </c>
      <c r="J208" s="16">
        <f>Data!P208-Data!P207</f>
        <v>0</v>
      </c>
      <c r="K208" s="16">
        <f>Data!Q208-Data!Q207</f>
        <v>0</v>
      </c>
      <c r="L208" s="16">
        <f>Data!R208-Data!R207</f>
        <v>83</v>
      </c>
      <c r="M208" s="16">
        <f>Data!S208-Data!S207</f>
        <v>7</v>
      </c>
      <c r="N208" s="16">
        <f>Data!T208-Data!T207</f>
        <v>-2</v>
      </c>
      <c r="O208" s="16">
        <f>Data!U208-Data!U207</f>
        <v>7</v>
      </c>
      <c r="P208" s="16">
        <f>Data!V208-Data!V207</f>
        <v>0</v>
      </c>
      <c r="Q208" s="16">
        <f>Data!W208-Data!W207</f>
        <v>0</v>
      </c>
      <c r="R208" s="16">
        <f>Data!X208-Data!X207</f>
        <v>62</v>
      </c>
      <c r="S208" s="16">
        <f>Data!Y208-Data!Y207</f>
        <v>0</v>
      </c>
      <c r="T208" s="16">
        <f>Data!Z208-Data!Z207</f>
        <v>0</v>
      </c>
      <c r="U208" s="16">
        <f>Data!AA208-Data!AA207</f>
        <v>60</v>
      </c>
      <c r="V208" s="16">
        <f>Data!AB208-Data!AB207</f>
        <v>0</v>
      </c>
      <c r="W208" s="16">
        <f>Data!AC208-Data!AC207</f>
        <v>0</v>
      </c>
      <c r="X208" s="16">
        <f>Data!AD208-Data!AD207</f>
        <v>19</v>
      </c>
      <c r="Y208" s="16">
        <f>Data!AE208-Data!AE207</f>
        <v>2</v>
      </c>
      <c r="Z208" s="16">
        <f>Data!AF208-Data!AF207</f>
        <v>-1</v>
      </c>
      <c r="AA208" s="16">
        <f>Data!AG208-Data!AG207</f>
        <v>11</v>
      </c>
      <c r="AB208" s="16">
        <f>Data!AH208-Data!AH207</f>
        <v>0</v>
      </c>
      <c r="AC208" s="16">
        <f>Data!AI208-Data!AI207</f>
        <v>0</v>
      </c>
      <c r="AD208" s="16">
        <f>Data!AJ208-Data!AJ207</f>
        <v>52</v>
      </c>
      <c r="AE208" s="16">
        <f>Data!AK208-Data!AK207</f>
        <v>0</v>
      </c>
      <c r="AF208" s="16">
        <f>Data!AL208-Data!AL207</f>
        <v>0</v>
      </c>
      <c r="AG208" s="16">
        <f>Data!AM208-Data!AM207</f>
        <v>48</v>
      </c>
      <c r="AH208" s="16">
        <f>Data!AN208-Data!AN207</f>
        <v>0</v>
      </c>
      <c r="AI208" s="16">
        <f>Data!AO208-Data!AO207</f>
        <v>0</v>
      </c>
      <c r="AJ208" s="16">
        <f>Data!AP208-Data!AP207</f>
        <v>14</v>
      </c>
      <c r="AK208" s="16">
        <f>Data!AQ208-Data!AQ207</f>
        <v>5</v>
      </c>
      <c r="AL208" s="16">
        <f>Data!AR208-Data!AR207</f>
        <v>-1</v>
      </c>
      <c r="AM208" s="16">
        <f>Data!E208</f>
        <v>7</v>
      </c>
      <c r="AN208" s="16">
        <f>Data!B208</f>
        <v>295</v>
      </c>
      <c r="AO208" s="16">
        <f>Data!AS208-Data!AS207</f>
        <v>6670</v>
      </c>
      <c r="AP208" s="16">
        <f>Data!AT208-Data!AT207</f>
        <v>296</v>
      </c>
      <c r="AQ208" s="16">
        <f>Data!AV208-Data!AV207</f>
        <v>0</v>
      </c>
      <c r="AR208" s="16">
        <f>Data!AW208-Data!AW207</f>
        <v>0</v>
      </c>
      <c r="AS208" s="17"/>
      <c r="AT208" s="17" t="str">
        <f t="shared" si="12"/>
        <v>2020-W42</v>
      </c>
      <c r="AU208" s="17">
        <f t="shared" si="13"/>
        <v>1</v>
      </c>
      <c r="AV208" s="18">
        <f>Data!G208</f>
        <v>91</v>
      </c>
      <c r="AW208" s="18">
        <f>Data!AU208+Data!C208</f>
        <v>43</v>
      </c>
      <c r="AX208" s="17"/>
      <c r="AY208" s="18"/>
      <c r="AZ208" s="16"/>
    </row>
    <row r="209" spans="1:53" x14ac:dyDescent="0.3">
      <c r="A209" s="20">
        <f>Data!A209</f>
        <v>44117</v>
      </c>
      <c r="B209" s="8">
        <f t="shared" si="11"/>
        <v>44117</v>
      </c>
      <c r="C209" s="9">
        <f>Data!I209-Data!I208</f>
        <v>22</v>
      </c>
      <c r="D209" s="9">
        <f>Data!J209-Data!J208</f>
        <v>0</v>
      </c>
      <c r="E209" s="10">
        <f>Data!K209-Data!K208</f>
        <v>0</v>
      </c>
      <c r="F209" s="11">
        <f>Data!L209-Data!L208</f>
        <v>188</v>
      </c>
      <c r="G209" s="11">
        <f>Data!M209-Data!M208</f>
        <v>0</v>
      </c>
      <c r="H209" s="11">
        <f>Data!N209-Data!N208</f>
        <v>0</v>
      </c>
      <c r="I209" s="11">
        <f>Data!O209-Data!O208</f>
        <v>143</v>
      </c>
      <c r="J209" s="11">
        <f>Data!P209-Data!P208</f>
        <v>2</v>
      </c>
      <c r="K209" s="11">
        <f>Data!Q209-Data!Q208</f>
        <v>-1</v>
      </c>
      <c r="L209" s="11">
        <f>Data!R209-Data!R208</f>
        <v>-6</v>
      </c>
      <c r="M209" s="11">
        <f>Data!S209-Data!S208</f>
        <v>4</v>
      </c>
      <c r="N209" s="11">
        <f>Data!T209-Data!T208</f>
        <v>-1</v>
      </c>
      <c r="O209" s="11">
        <f>Data!U209-Data!U208</f>
        <v>13</v>
      </c>
      <c r="P209" s="11">
        <f>Data!V209-Data!V208</f>
        <v>0</v>
      </c>
      <c r="Q209" s="11">
        <f>Data!W209-Data!W208</f>
        <v>0</v>
      </c>
      <c r="R209" s="11">
        <f>Data!X209-Data!X208</f>
        <v>97</v>
      </c>
      <c r="S209" s="11">
        <f>Data!Y209-Data!Y208</f>
        <v>0</v>
      </c>
      <c r="T209" s="11">
        <f>Data!Z209-Data!Z208</f>
        <v>0</v>
      </c>
      <c r="U209" s="11">
        <f>Data!AA209-Data!AA208</f>
        <v>77</v>
      </c>
      <c r="V209" s="11">
        <f>Data!AB209-Data!AB208</f>
        <v>2</v>
      </c>
      <c r="W209" s="11">
        <f>Data!AC209-Data!AC208</f>
        <v>-1</v>
      </c>
      <c r="X209" s="11">
        <f>Data!AD209-Data!AD208</f>
        <v>22</v>
      </c>
      <c r="Y209" s="11">
        <f>Data!AE209-Data!AE208</f>
        <v>1</v>
      </c>
      <c r="Z209" s="11">
        <f>Data!AF209-Data!AF208</f>
        <v>-1</v>
      </c>
      <c r="AA209" s="11">
        <f>Data!AG209-Data!AG208</f>
        <v>9</v>
      </c>
      <c r="AB209" s="11">
        <f>Data!AH209-Data!AH208</f>
        <v>0</v>
      </c>
      <c r="AC209" s="11">
        <f>Data!AI209-Data!AI208</f>
        <v>0</v>
      </c>
      <c r="AD209" s="11">
        <f>Data!AJ209-Data!AJ208</f>
        <v>91</v>
      </c>
      <c r="AE209" s="11">
        <f>Data!AK209-Data!AK208</f>
        <v>0</v>
      </c>
      <c r="AF209" s="11">
        <f>Data!AL209-Data!AL208</f>
        <v>0</v>
      </c>
      <c r="AG209" s="11">
        <f>Data!AM209-Data!AM208</f>
        <v>67</v>
      </c>
      <c r="AH209" s="11">
        <f>Data!AN209-Data!AN208</f>
        <v>0</v>
      </c>
      <c r="AI209" s="11">
        <f>Data!AO209-Data!AO208</f>
        <v>0</v>
      </c>
      <c r="AJ209" s="11">
        <f>Data!AP209-Data!AP208</f>
        <v>22</v>
      </c>
      <c r="AK209" s="11">
        <f>Data!AQ209-Data!AQ208</f>
        <v>3</v>
      </c>
      <c r="AL209" s="11">
        <f>Data!AR209-Data!AR208</f>
        <v>0</v>
      </c>
      <c r="AM209" s="11">
        <f>Data!E209</f>
        <v>6</v>
      </c>
      <c r="AN209" s="11">
        <f>Data!B209</f>
        <v>408</v>
      </c>
      <c r="AO209" s="11">
        <f>Data!AS209-Data!AS208</f>
        <v>19561</v>
      </c>
      <c r="AP209" s="11">
        <f>Data!AT209-Data!AT208</f>
        <v>1259</v>
      </c>
      <c r="AQ209" s="11">
        <f>Data!AV209-Data!AV208</f>
        <v>0</v>
      </c>
      <c r="AR209" s="11">
        <f>Data!AW209-Data!AW208</f>
        <v>0</v>
      </c>
      <c r="AT209" s="7" t="str">
        <f t="shared" si="12"/>
        <v>2020-W42</v>
      </c>
      <c r="AU209" s="7">
        <f t="shared" si="13"/>
        <v>2</v>
      </c>
      <c r="AV209" s="12">
        <f>Data!G209</f>
        <v>89</v>
      </c>
      <c r="AW209" s="12">
        <f>Data!AU209+Data!C209</f>
        <v>52</v>
      </c>
    </row>
    <row r="210" spans="1:53" x14ac:dyDescent="0.3">
      <c r="A210" s="20">
        <f>Data!A210</f>
        <v>44118</v>
      </c>
      <c r="B210" s="8">
        <f t="shared" si="11"/>
        <v>44118</v>
      </c>
      <c r="C210" s="9">
        <f>Data!I210-Data!I209</f>
        <v>26</v>
      </c>
      <c r="D210" s="9">
        <f>Data!J210-Data!J209</f>
        <v>0</v>
      </c>
      <c r="E210" s="10">
        <f>Data!K210-Data!K209</f>
        <v>0</v>
      </c>
      <c r="F210" s="11">
        <f>Data!L210-Data!L209</f>
        <v>193</v>
      </c>
      <c r="G210" s="11">
        <f>Data!M210-Data!M209</f>
        <v>0</v>
      </c>
      <c r="H210" s="11">
        <f>Data!N210-Data!N209</f>
        <v>0</v>
      </c>
      <c r="I210" s="11">
        <f>Data!O210-Data!O209</f>
        <v>141</v>
      </c>
      <c r="J210" s="11">
        <f>Data!P210-Data!P209</f>
        <v>0</v>
      </c>
      <c r="K210" s="11">
        <f>Data!Q210-Data!Q209</f>
        <v>-1</v>
      </c>
      <c r="L210" s="11">
        <f>Data!R210-Data!R209</f>
        <v>53</v>
      </c>
      <c r="M210" s="11">
        <f>Data!S210-Data!S209</f>
        <v>7</v>
      </c>
      <c r="N210" s="11">
        <f>Data!T210-Data!T209</f>
        <v>-2</v>
      </c>
      <c r="O210" s="11">
        <f>Data!U210-Data!U209</f>
        <v>16</v>
      </c>
      <c r="P210" s="11">
        <f>Data!V210-Data!V209</f>
        <v>0</v>
      </c>
      <c r="Q210" s="11">
        <f>Data!W210-Data!W209</f>
        <v>0</v>
      </c>
      <c r="R210" s="11">
        <f>Data!X210-Data!X209</f>
        <v>95</v>
      </c>
      <c r="S210" s="11">
        <f>Data!Y210-Data!Y209</f>
        <v>0</v>
      </c>
      <c r="T210" s="11">
        <f>Data!Z210-Data!Z209</f>
        <v>0</v>
      </c>
      <c r="U210" s="11">
        <f>Data!AA210-Data!AA209</f>
        <v>71</v>
      </c>
      <c r="V210" s="11">
        <f>Data!AB210-Data!AB209</f>
        <v>0</v>
      </c>
      <c r="W210" s="11">
        <f>Data!AC210-Data!AC209</f>
        <v>-1</v>
      </c>
      <c r="X210" s="11">
        <f>Data!AD210-Data!AD209</f>
        <v>21</v>
      </c>
      <c r="Y210" s="11">
        <f>Data!AE210-Data!AE209</f>
        <v>5</v>
      </c>
      <c r="Z210" s="11">
        <f>Data!AF210-Data!AF209</f>
        <v>1</v>
      </c>
      <c r="AA210" s="11">
        <f>Data!AG210-Data!AG209</f>
        <v>10</v>
      </c>
      <c r="AB210" s="11">
        <f>Data!AH210-Data!AH209</f>
        <v>0</v>
      </c>
      <c r="AC210" s="11">
        <f>Data!AI210-Data!AI209</f>
        <v>0</v>
      </c>
      <c r="AD210" s="11">
        <f>Data!AJ210-Data!AJ209</f>
        <v>98</v>
      </c>
      <c r="AE210" s="11">
        <f>Data!AK210-Data!AK209</f>
        <v>0</v>
      </c>
      <c r="AF210" s="11">
        <f>Data!AL210-Data!AL209</f>
        <v>0</v>
      </c>
      <c r="AG210" s="11">
        <f>Data!AM210-Data!AM209</f>
        <v>70</v>
      </c>
      <c r="AH210" s="11">
        <f>Data!AN210-Data!AN209</f>
        <v>0</v>
      </c>
      <c r="AI210" s="11">
        <f>Data!AO210-Data!AO209</f>
        <v>0</v>
      </c>
      <c r="AJ210" s="11">
        <f>Data!AP210-Data!AP209</f>
        <v>32</v>
      </c>
      <c r="AK210" s="11">
        <f>Data!AQ210-Data!AQ209</f>
        <v>2</v>
      </c>
      <c r="AL210" s="11">
        <f>Data!AR210-Data!AR209</f>
        <v>-3</v>
      </c>
      <c r="AM210" s="11">
        <f>Data!E210</f>
        <v>7</v>
      </c>
      <c r="AN210" s="11">
        <f>Data!B210</f>
        <v>436</v>
      </c>
      <c r="AO210" s="11">
        <f>Data!AS210-Data!AS209</f>
        <v>20126</v>
      </c>
      <c r="AP210" s="11">
        <f>Data!AT210-Data!AT209</f>
        <v>1405</v>
      </c>
      <c r="AQ210" s="11">
        <f>Data!AV210-Data!AV209</f>
        <v>0</v>
      </c>
      <c r="AR210" s="11">
        <f>Data!AW210-Data!AW209</f>
        <v>0</v>
      </c>
      <c r="AT210" s="7" t="str">
        <f t="shared" si="12"/>
        <v>2020-W42</v>
      </c>
      <c r="AU210" s="7">
        <f t="shared" si="13"/>
        <v>3</v>
      </c>
      <c r="AV210" s="12">
        <f>Data!G210</f>
        <v>86</v>
      </c>
      <c r="AW210" s="12">
        <f>Data!AU210+Data!C210</f>
        <v>36</v>
      </c>
    </row>
    <row r="211" spans="1:53" x14ac:dyDescent="0.3">
      <c r="A211" s="20">
        <f>Data!A211</f>
        <v>44119</v>
      </c>
      <c r="B211" s="8">
        <f t="shared" si="11"/>
        <v>44119</v>
      </c>
      <c r="C211" s="9">
        <f>Data!I211-Data!I210</f>
        <v>29</v>
      </c>
      <c r="D211" s="9">
        <f>Data!J211-Data!J210</f>
        <v>0</v>
      </c>
      <c r="E211" s="10">
        <f>Data!K211-Data!K210</f>
        <v>0</v>
      </c>
      <c r="F211" s="11">
        <f>Data!L211-Data!L210</f>
        <v>190</v>
      </c>
      <c r="G211" s="11">
        <f>Data!M211-Data!M210</f>
        <v>0</v>
      </c>
      <c r="H211" s="11">
        <f>Data!N211-Data!N210</f>
        <v>0</v>
      </c>
      <c r="I211" s="11">
        <f>Data!O211-Data!O210</f>
        <v>155</v>
      </c>
      <c r="J211" s="11">
        <f>Data!P211-Data!P210</f>
        <v>2</v>
      </c>
      <c r="K211" s="11">
        <f>Data!Q211-Data!Q210</f>
        <v>-1</v>
      </c>
      <c r="L211" s="11">
        <f>Data!R211-Data!R210</f>
        <v>44</v>
      </c>
      <c r="M211" s="11">
        <f>Data!S211-Data!S210</f>
        <v>11</v>
      </c>
      <c r="N211" s="11">
        <f>Data!T211-Data!T210</f>
        <v>-3</v>
      </c>
      <c r="O211" s="11">
        <f>Data!U211-Data!U210</f>
        <v>19</v>
      </c>
      <c r="P211" s="11">
        <f>Data!V211-Data!V210</f>
        <v>0</v>
      </c>
      <c r="Q211" s="11">
        <f>Data!W211-Data!W210</f>
        <v>0</v>
      </c>
      <c r="R211" s="11">
        <f>Data!X211-Data!X210</f>
        <v>116</v>
      </c>
      <c r="S211" s="11">
        <f>Data!Y211-Data!Y210</f>
        <v>0</v>
      </c>
      <c r="T211" s="11">
        <f>Data!Z211-Data!Z210</f>
        <v>0</v>
      </c>
      <c r="U211" s="11">
        <f>Data!AA211-Data!AA210</f>
        <v>85</v>
      </c>
      <c r="V211" s="11">
        <f>Data!AB211-Data!AB210</f>
        <v>2</v>
      </c>
      <c r="W211" s="11">
        <f>Data!AC211-Data!AC210</f>
        <v>-2</v>
      </c>
      <c r="X211" s="11">
        <f>Data!AD211-Data!AD210</f>
        <v>23</v>
      </c>
      <c r="Y211" s="11">
        <f>Data!AE211-Data!AE210</f>
        <v>9</v>
      </c>
      <c r="Z211" s="11">
        <f>Data!AF211-Data!AF210</f>
        <v>-4</v>
      </c>
      <c r="AA211" s="11">
        <f>Data!AG211-Data!AG210</f>
        <v>10</v>
      </c>
      <c r="AB211" s="11">
        <f>Data!AH211-Data!AH210</f>
        <v>0</v>
      </c>
      <c r="AC211" s="11">
        <f>Data!AI211-Data!AI210</f>
        <v>0</v>
      </c>
      <c r="AD211" s="11">
        <f>Data!AJ211-Data!AJ210</f>
        <v>74</v>
      </c>
      <c r="AE211" s="11">
        <f>Data!AK211-Data!AK210</f>
        <v>0</v>
      </c>
      <c r="AF211" s="11">
        <f>Data!AL211-Data!AL210</f>
        <v>0</v>
      </c>
      <c r="AG211" s="11">
        <f>Data!AM211-Data!AM210</f>
        <v>70</v>
      </c>
      <c r="AH211" s="11">
        <f>Data!AN211-Data!AN210</f>
        <v>0</v>
      </c>
      <c r="AI211" s="11">
        <f>Data!AO211-Data!AO210</f>
        <v>1</v>
      </c>
      <c r="AJ211" s="11">
        <f>Data!AP211-Data!AP210</f>
        <v>21</v>
      </c>
      <c r="AK211" s="11">
        <f>Data!AQ211-Data!AQ210</f>
        <v>2</v>
      </c>
      <c r="AL211" s="11">
        <f>Data!AR211-Data!AR210</f>
        <v>1</v>
      </c>
      <c r="AM211" s="11">
        <f>Data!E211</f>
        <v>13</v>
      </c>
      <c r="AN211" s="11">
        <f>Data!B211</f>
        <v>453</v>
      </c>
      <c r="AO211" s="11">
        <f>Data!AS211-Data!AS210</f>
        <v>19856</v>
      </c>
      <c r="AP211" s="11">
        <f>Data!AT211-Data!AT210</f>
        <v>2106</v>
      </c>
      <c r="AQ211" s="11">
        <f>Data!AV211-Data!AV210</f>
        <v>0</v>
      </c>
      <c r="AR211" s="11">
        <f>Data!AW211-Data!AW210</f>
        <v>0</v>
      </c>
      <c r="AT211" s="7" t="str">
        <f t="shared" si="12"/>
        <v>2020-W42</v>
      </c>
      <c r="AU211" s="7">
        <f t="shared" si="13"/>
        <v>4</v>
      </c>
      <c r="AV211" s="12">
        <f>Data!G211</f>
        <v>82</v>
      </c>
      <c r="AW211" s="12">
        <f>Data!AU211+Data!C211</f>
        <v>30</v>
      </c>
    </row>
    <row r="212" spans="1:53" x14ac:dyDescent="0.3">
      <c r="A212" s="20">
        <f>Data!A212</f>
        <v>44120</v>
      </c>
      <c r="B212" s="8">
        <f t="shared" si="11"/>
        <v>44120</v>
      </c>
      <c r="C212" s="9">
        <f>Data!I212-Data!I211</f>
        <v>44</v>
      </c>
      <c r="D212" s="9">
        <f>Data!J212-Data!J211</f>
        <v>0</v>
      </c>
      <c r="E212" s="10">
        <f>Data!K212-Data!K211</f>
        <v>0</v>
      </c>
      <c r="F212" s="11">
        <f>Data!L212-Data!L211</f>
        <v>230</v>
      </c>
      <c r="G212" s="11">
        <f>Data!M212-Data!M211</f>
        <v>0</v>
      </c>
      <c r="H212" s="11">
        <f>Data!N212-Data!N211</f>
        <v>0</v>
      </c>
      <c r="I212" s="11">
        <f>Data!O212-Data!O211</f>
        <v>179</v>
      </c>
      <c r="J212" s="11">
        <f>Data!P212-Data!P211</f>
        <v>2</v>
      </c>
      <c r="K212" s="11">
        <f>Data!Q212-Data!Q211</f>
        <v>-1</v>
      </c>
      <c r="L212" s="11">
        <f>Data!R212-Data!R211</f>
        <v>53</v>
      </c>
      <c r="M212" s="11">
        <f>Data!S212-Data!S211</f>
        <v>6</v>
      </c>
      <c r="N212" s="11">
        <f>Data!T212-Data!T211</f>
        <v>0</v>
      </c>
      <c r="O212" s="11">
        <f>Data!U212-Data!U211</f>
        <v>28</v>
      </c>
      <c r="P212" s="11">
        <f>Data!V212-Data!V211</f>
        <v>0</v>
      </c>
      <c r="Q212" s="11">
        <f>Data!W212-Data!W211</f>
        <v>0</v>
      </c>
      <c r="R212" s="11">
        <f>Data!X212-Data!X211</f>
        <v>129</v>
      </c>
      <c r="S212" s="11">
        <f>Data!Y212-Data!Y211</f>
        <v>0</v>
      </c>
      <c r="T212" s="11">
        <f>Data!Z212-Data!Z211</f>
        <v>0</v>
      </c>
      <c r="U212" s="11">
        <f>Data!AA212-Data!AA211</f>
        <v>102</v>
      </c>
      <c r="V212" s="11">
        <f>Data!AB212-Data!AB211</f>
        <v>1</v>
      </c>
      <c r="W212" s="11">
        <f>Data!AC212-Data!AC211</f>
        <v>-2</v>
      </c>
      <c r="X212" s="11">
        <f>Data!AD212-Data!AD211</f>
        <v>27</v>
      </c>
      <c r="Y212" s="11">
        <f>Data!AE212-Data!AE211</f>
        <v>4</v>
      </c>
      <c r="Z212" s="11">
        <f>Data!AF212-Data!AF211</f>
        <v>1</v>
      </c>
      <c r="AA212" s="11">
        <f>Data!AG212-Data!AG211</f>
        <v>16</v>
      </c>
      <c r="AB212" s="11">
        <f>Data!AH212-Data!AH211</f>
        <v>0</v>
      </c>
      <c r="AC212" s="11">
        <f>Data!AI212-Data!AI211</f>
        <v>0</v>
      </c>
      <c r="AD212" s="11">
        <f>Data!AJ212-Data!AJ211</f>
        <v>101</v>
      </c>
      <c r="AE212" s="11">
        <f>Data!AK212-Data!AK211</f>
        <v>0</v>
      </c>
      <c r="AF212" s="11">
        <f>Data!AL212-Data!AL211</f>
        <v>0</v>
      </c>
      <c r="AG212" s="11">
        <f>Data!AM212-Data!AM211</f>
        <v>77</v>
      </c>
      <c r="AH212" s="11">
        <f>Data!AN212-Data!AN211</f>
        <v>1</v>
      </c>
      <c r="AI212" s="11">
        <f>Data!AO212-Data!AO211</f>
        <v>1</v>
      </c>
      <c r="AJ212" s="11">
        <f>Data!AP212-Data!AP211</f>
        <v>26</v>
      </c>
      <c r="AK212" s="11">
        <f>Data!AQ212-Data!AQ211</f>
        <v>2</v>
      </c>
      <c r="AL212" s="11">
        <f>Data!AR212-Data!AR211</f>
        <v>-1</v>
      </c>
      <c r="AM212" s="11">
        <f>Data!E212</f>
        <v>8</v>
      </c>
      <c r="AN212" s="11">
        <f>Data!B212</f>
        <v>508</v>
      </c>
      <c r="AO212" s="11">
        <f>Data!AS212-Data!AS211</f>
        <v>19247</v>
      </c>
      <c r="AP212" s="11">
        <f>Data!AT212-Data!AT211</f>
        <v>2034</v>
      </c>
      <c r="AQ212" s="11">
        <f>Data!AV212-Data!AV211</f>
        <v>0</v>
      </c>
      <c r="AR212" s="11">
        <f>Data!AW212-Data!AW211</f>
        <v>0</v>
      </c>
      <c r="AT212" s="7" t="str">
        <f t="shared" si="12"/>
        <v>2020-W42</v>
      </c>
      <c r="AU212" s="7">
        <f t="shared" si="13"/>
        <v>5</v>
      </c>
      <c r="AV212" s="12">
        <f>Data!G212</f>
        <v>81</v>
      </c>
      <c r="AW212" s="12">
        <f>Data!AU212+Data!C212</f>
        <v>18</v>
      </c>
    </row>
    <row r="213" spans="1:53" x14ac:dyDescent="0.3">
      <c r="A213" s="20">
        <f>Data!A213</f>
        <v>44121</v>
      </c>
      <c r="B213" s="8">
        <f t="shared" si="11"/>
        <v>44121</v>
      </c>
      <c r="C213" s="9">
        <f>Data!I213-Data!I212</f>
        <v>40</v>
      </c>
      <c r="D213" s="9">
        <f>Data!J213-Data!J212</f>
        <v>0</v>
      </c>
      <c r="E213" s="10">
        <f>Data!K213-Data!K212</f>
        <v>0</v>
      </c>
      <c r="F213" s="11">
        <f>Data!L213-Data!L212</f>
        <v>218</v>
      </c>
      <c r="G213" s="11">
        <f>Data!M213-Data!M212</f>
        <v>0</v>
      </c>
      <c r="H213" s="11">
        <f>Data!N213-Data!N212</f>
        <v>0</v>
      </c>
      <c r="I213" s="11">
        <f>Data!O213-Data!O212</f>
        <v>126</v>
      </c>
      <c r="J213" s="11">
        <f>Data!P213-Data!P212</f>
        <v>2</v>
      </c>
      <c r="K213" s="11">
        <f>Data!Q213-Data!Q212</f>
        <v>-1</v>
      </c>
      <c r="L213" s="11">
        <f>Data!R213-Data!R212</f>
        <v>36</v>
      </c>
      <c r="M213" s="11">
        <f>Data!S213-Data!S212</f>
        <v>8</v>
      </c>
      <c r="N213" s="11">
        <f>Data!T213-Data!T212</f>
        <v>3</v>
      </c>
      <c r="O213" s="11">
        <f>Data!U213-Data!U212</f>
        <v>22</v>
      </c>
      <c r="P213" s="11">
        <f>Data!V213-Data!V212</f>
        <v>0</v>
      </c>
      <c r="Q213" s="11">
        <f>Data!W213-Data!W212</f>
        <v>0</v>
      </c>
      <c r="R213" s="11">
        <f>Data!X213-Data!X212</f>
        <v>128</v>
      </c>
      <c r="S213" s="11">
        <f>Data!Y213-Data!Y212</f>
        <v>0</v>
      </c>
      <c r="T213" s="11">
        <f>Data!Z213-Data!Z212</f>
        <v>0</v>
      </c>
      <c r="U213" s="11">
        <f>Data!AA213-Data!AA212</f>
        <v>70</v>
      </c>
      <c r="V213" s="11">
        <f>Data!AB213-Data!AB212</f>
        <v>2</v>
      </c>
      <c r="W213" s="11">
        <f>Data!AC213-Data!AC212</f>
        <v>0</v>
      </c>
      <c r="X213" s="11">
        <f>Data!AD213-Data!AD212</f>
        <v>20</v>
      </c>
      <c r="Y213" s="11">
        <f>Data!AE213-Data!AE212</f>
        <v>4</v>
      </c>
      <c r="Z213" s="11">
        <f>Data!AF213-Data!AF212</f>
        <v>2</v>
      </c>
      <c r="AA213" s="11">
        <f>Data!AG213-Data!AG212</f>
        <v>18</v>
      </c>
      <c r="AB213" s="11">
        <f>Data!AH213-Data!AH212</f>
        <v>0</v>
      </c>
      <c r="AC213" s="11">
        <f>Data!AI213-Data!AI212</f>
        <v>0</v>
      </c>
      <c r="AD213" s="11">
        <f>Data!AJ213-Data!AJ212</f>
        <v>90</v>
      </c>
      <c r="AE213" s="11">
        <f>Data!AK213-Data!AK212</f>
        <v>0</v>
      </c>
      <c r="AF213" s="11">
        <f>Data!AL213-Data!AL212</f>
        <v>0</v>
      </c>
      <c r="AG213" s="11">
        <f>Data!AM213-Data!AM212</f>
        <v>56</v>
      </c>
      <c r="AH213" s="11">
        <f>Data!AN213-Data!AN212</f>
        <v>0</v>
      </c>
      <c r="AI213" s="11">
        <f>Data!AO213-Data!AO212</f>
        <v>-1</v>
      </c>
      <c r="AJ213" s="11">
        <f>Data!AP213-Data!AP212</f>
        <v>16</v>
      </c>
      <c r="AK213" s="11">
        <f>Data!AQ213-Data!AQ212</f>
        <v>4</v>
      </c>
      <c r="AL213" s="11">
        <f>Data!AR213-Data!AR212</f>
        <v>1</v>
      </c>
      <c r="AM213" s="11">
        <f>Data!E213</f>
        <v>10</v>
      </c>
      <c r="AN213" s="11">
        <f>Data!B213</f>
        <v>482</v>
      </c>
      <c r="AO213" s="11">
        <f>Data!AS213-Data!AS212</f>
        <v>18798</v>
      </c>
      <c r="AP213" s="11">
        <f>Data!AT213-Data!AT212</f>
        <v>2331</v>
      </c>
      <c r="AQ213" s="11">
        <f>Data!AV213-Data!AV212</f>
        <v>0</v>
      </c>
      <c r="AR213" s="11">
        <f>Data!AW213-Data!AW212</f>
        <v>0</v>
      </c>
      <c r="AT213" s="7" t="str">
        <f t="shared" si="12"/>
        <v>2020-W42</v>
      </c>
      <c r="AU213" s="7">
        <f t="shared" si="13"/>
        <v>6</v>
      </c>
      <c r="AV213" s="12">
        <f>Data!G213</f>
        <v>83</v>
      </c>
      <c r="AW213" s="12">
        <f>Data!AU213+Data!C213</f>
        <v>20</v>
      </c>
    </row>
    <row r="214" spans="1:53" x14ac:dyDescent="0.3">
      <c r="A214" s="20">
        <f>Data!A214</f>
        <v>44122</v>
      </c>
      <c r="B214" s="8">
        <f t="shared" si="11"/>
        <v>44122</v>
      </c>
      <c r="C214" s="9">
        <f>Data!I214-Data!I213</f>
        <v>38</v>
      </c>
      <c r="D214" s="9">
        <f>Data!J214-Data!J213</f>
        <v>0</v>
      </c>
      <c r="E214" s="10">
        <f>Data!K214-Data!K213</f>
        <v>0</v>
      </c>
      <c r="F214" s="11">
        <f>Data!L214-Data!L213</f>
        <v>174</v>
      </c>
      <c r="G214" s="11">
        <f>Data!M214-Data!M213</f>
        <v>0</v>
      </c>
      <c r="H214" s="11">
        <f>Data!N214-Data!N213</f>
        <v>0</v>
      </c>
      <c r="I214" s="11">
        <f>Data!O214-Data!O213</f>
        <v>148</v>
      </c>
      <c r="J214" s="11">
        <f>Data!P214-Data!P213</f>
        <v>1</v>
      </c>
      <c r="K214" s="11">
        <f>Data!Q214-Data!Q213</f>
        <v>3</v>
      </c>
      <c r="L214" s="11">
        <f>Data!R214-Data!R213</f>
        <v>53</v>
      </c>
      <c r="M214" s="11">
        <f>Data!S214-Data!S213</f>
        <v>8</v>
      </c>
      <c r="N214" s="11">
        <f>Data!T214-Data!T213</f>
        <v>-2</v>
      </c>
      <c r="O214" s="11">
        <f>Data!U214-Data!U213</f>
        <v>18</v>
      </c>
      <c r="P214" s="11">
        <f>Data!V214-Data!V213</f>
        <v>0</v>
      </c>
      <c r="Q214" s="11">
        <f>Data!W214-Data!W213</f>
        <v>0</v>
      </c>
      <c r="R214" s="11">
        <f>Data!X214-Data!X213</f>
        <v>108</v>
      </c>
      <c r="S214" s="11">
        <f>Data!Y214-Data!Y213</f>
        <v>0</v>
      </c>
      <c r="T214" s="11">
        <f>Data!Z214-Data!Z213</f>
        <v>0</v>
      </c>
      <c r="U214" s="11">
        <f>Data!AA214-Data!AA213</f>
        <v>77</v>
      </c>
      <c r="V214" s="11">
        <f>Data!AB214-Data!AB213</f>
        <v>1</v>
      </c>
      <c r="W214" s="11">
        <f>Data!AC214-Data!AC213</f>
        <v>2</v>
      </c>
      <c r="X214" s="11">
        <f>Data!AD214-Data!AD213</f>
        <v>24</v>
      </c>
      <c r="Y214" s="11">
        <f>Data!AE214-Data!AE213</f>
        <v>3</v>
      </c>
      <c r="Z214" s="11">
        <f>Data!AF214-Data!AF213</f>
        <v>-1</v>
      </c>
      <c r="AA214" s="11">
        <f>Data!AG214-Data!AG213</f>
        <v>20</v>
      </c>
      <c r="AB214" s="11">
        <f>Data!AH214-Data!AH213</f>
        <v>0</v>
      </c>
      <c r="AC214" s="11">
        <f>Data!AI214-Data!AI213</f>
        <v>0</v>
      </c>
      <c r="AD214" s="11">
        <f>Data!AJ214-Data!AJ213</f>
        <v>66</v>
      </c>
      <c r="AE214" s="11">
        <f>Data!AK214-Data!AK213</f>
        <v>0</v>
      </c>
      <c r="AF214" s="11">
        <f>Data!AL214-Data!AL213</f>
        <v>0</v>
      </c>
      <c r="AG214" s="11">
        <f>Data!AM214-Data!AM213</f>
        <v>71</v>
      </c>
      <c r="AH214" s="11">
        <f>Data!AN214-Data!AN213</f>
        <v>0</v>
      </c>
      <c r="AI214" s="11">
        <f>Data!AO214-Data!AO213</f>
        <v>1</v>
      </c>
      <c r="AJ214" s="11">
        <f>Data!AP214-Data!AP213</f>
        <v>29</v>
      </c>
      <c r="AK214" s="11">
        <f>Data!AQ214-Data!AQ213</f>
        <v>5</v>
      </c>
      <c r="AL214" s="11">
        <f>Data!AR214-Data!AR213</f>
        <v>-1</v>
      </c>
      <c r="AM214" s="11">
        <f>Data!E214</f>
        <v>9</v>
      </c>
      <c r="AN214" s="11">
        <f>Data!B214</f>
        <v>438</v>
      </c>
      <c r="AO214" s="11">
        <f>Data!AS214-Data!AS213</f>
        <v>14898</v>
      </c>
      <c r="AP214" s="11">
        <f>Data!AT214-Data!AT213</f>
        <v>616</v>
      </c>
      <c r="AQ214" s="11">
        <f>Data!AV214-Data!AV213</f>
        <v>0</v>
      </c>
      <c r="AR214" s="11">
        <f>Data!AW214-Data!AW213</f>
        <v>0</v>
      </c>
      <c r="AS214" s="7">
        <v>34</v>
      </c>
      <c r="AT214" s="7" t="str">
        <f t="shared" si="12"/>
        <v>2020-W42</v>
      </c>
      <c r="AU214" s="7">
        <f t="shared" si="13"/>
        <v>7</v>
      </c>
      <c r="AV214" s="12">
        <f>Data!G214</f>
        <v>84</v>
      </c>
      <c r="AW214" s="12">
        <f>Data!AU214+Data!C214</f>
        <v>32</v>
      </c>
      <c r="AX214" s="7">
        <f>Data!BA214-Data!BA207</f>
        <v>18</v>
      </c>
      <c r="AY214" s="12">
        <f>AV207+AS214-AV214-AX214</f>
        <v>25</v>
      </c>
      <c r="AZ214" s="11">
        <v>420.00000000000017</v>
      </c>
      <c r="BA214" s="112">
        <f>AS214/AZ214</f>
        <v>8.0952380952380915E-2</v>
      </c>
    </row>
    <row r="215" spans="1:53" x14ac:dyDescent="0.3">
      <c r="A215" s="21">
        <f>Data!A215</f>
        <v>44123</v>
      </c>
      <c r="B215" s="13">
        <f t="shared" si="11"/>
        <v>44123</v>
      </c>
      <c r="C215" s="14">
        <f>Data!I215-Data!I214</f>
        <v>42</v>
      </c>
      <c r="D215" s="14">
        <f>Data!J215-Data!J214</f>
        <v>0</v>
      </c>
      <c r="E215" s="15">
        <f>Data!K215-Data!K214</f>
        <v>0</v>
      </c>
      <c r="F215" s="16">
        <f>Data!L215-Data!L214</f>
        <v>200</v>
      </c>
      <c r="G215" s="16">
        <f>Data!M215-Data!M214</f>
        <v>0</v>
      </c>
      <c r="H215" s="16">
        <f>Data!N215-Data!N214</f>
        <v>0</v>
      </c>
      <c r="I215" s="16">
        <f>Data!O215-Data!O214</f>
        <v>137</v>
      </c>
      <c r="J215" s="16">
        <f>Data!P215-Data!P214</f>
        <v>1</v>
      </c>
      <c r="K215" s="16">
        <f>Data!Q215-Data!Q214</f>
        <v>1</v>
      </c>
      <c r="L215" s="16">
        <f>Data!R215-Data!R214</f>
        <v>37</v>
      </c>
      <c r="M215" s="16">
        <f>Data!S215-Data!S214</f>
        <v>10</v>
      </c>
      <c r="N215" s="16">
        <f>Data!T215-Data!T214</f>
        <v>0</v>
      </c>
      <c r="O215" s="16">
        <f>Data!U215-Data!U214</f>
        <v>25</v>
      </c>
      <c r="P215" s="16">
        <f>Data!V215-Data!V214</f>
        <v>0</v>
      </c>
      <c r="Q215" s="16">
        <f>Data!W215-Data!W214</f>
        <v>0</v>
      </c>
      <c r="R215" s="16">
        <f>Data!X215-Data!X214</f>
        <v>120</v>
      </c>
      <c r="S215" s="16">
        <f>Data!Y215-Data!Y214</f>
        <v>0</v>
      </c>
      <c r="T215" s="16">
        <f>Data!Z215-Data!Z214</f>
        <v>0</v>
      </c>
      <c r="U215" s="16">
        <f>Data!AA215-Data!AA214</f>
        <v>62</v>
      </c>
      <c r="V215" s="16">
        <f>Data!AB215-Data!AB214</f>
        <v>0</v>
      </c>
      <c r="W215" s="16">
        <f>Data!AC215-Data!AC214</f>
        <v>0</v>
      </c>
      <c r="X215" s="16">
        <f>Data!AD215-Data!AD214</f>
        <v>24</v>
      </c>
      <c r="Y215" s="16">
        <f>Data!AE215-Data!AE214</f>
        <v>7</v>
      </c>
      <c r="Z215" s="16">
        <f>Data!AF215-Data!AF214</f>
        <v>-1</v>
      </c>
      <c r="AA215" s="16">
        <f>Data!AG215-Data!AG214</f>
        <v>17</v>
      </c>
      <c r="AB215" s="16">
        <f>Data!AH215-Data!AH214</f>
        <v>0</v>
      </c>
      <c r="AC215" s="16">
        <f>Data!AI215-Data!AI214</f>
        <v>0</v>
      </c>
      <c r="AD215" s="16">
        <f>Data!AJ215-Data!AJ214</f>
        <v>80</v>
      </c>
      <c r="AE215" s="16">
        <f>Data!AK215-Data!AK214</f>
        <v>0</v>
      </c>
      <c r="AF215" s="16">
        <f>Data!AL215-Data!AL214</f>
        <v>0</v>
      </c>
      <c r="AG215" s="16">
        <f>Data!AM215-Data!AM214</f>
        <v>75</v>
      </c>
      <c r="AH215" s="16">
        <f>Data!AN215-Data!AN214</f>
        <v>1</v>
      </c>
      <c r="AI215" s="16">
        <f>Data!AO215-Data!AO214</f>
        <v>1</v>
      </c>
      <c r="AJ215" s="16">
        <f>Data!AP215-Data!AP214</f>
        <v>13</v>
      </c>
      <c r="AK215" s="16">
        <f>Data!AQ215-Data!AQ214</f>
        <v>3</v>
      </c>
      <c r="AL215" s="16">
        <f>Data!AR215-Data!AR214</f>
        <v>1</v>
      </c>
      <c r="AM215" s="16">
        <f>Data!E215</f>
        <v>11</v>
      </c>
      <c r="AN215" s="16">
        <f>Data!B215</f>
        <v>438</v>
      </c>
      <c r="AO215" s="16">
        <f>Data!AS215-Data!AS214</f>
        <v>7236</v>
      </c>
      <c r="AP215" s="16">
        <f>Data!AT215-Data!AT214</f>
        <v>288</v>
      </c>
      <c r="AQ215" s="16">
        <f>Data!AV215-Data!AV214</f>
        <v>0</v>
      </c>
      <c r="AR215" s="16">
        <f>Data!AW215-Data!AW214</f>
        <v>0</v>
      </c>
      <c r="AS215" s="17"/>
      <c r="AT215" s="17" t="str">
        <f t="shared" si="12"/>
        <v>2020-W43</v>
      </c>
      <c r="AU215" s="17">
        <f t="shared" si="13"/>
        <v>1</v>
      </c>
      <c r="AV215" s="18">
        <f>Data!G215</f>
        <v>85</v>
      </c>
      <c r="AW215" s="18">
        <f>Data!AU215+Data!C215</f>
        <v>50</v>
      </c>
      <c r="AX215" s="17"/>
      <c r="AY215" s="18"/>
      <c r="AZ215" s="16"/>
    </row>
    <row r="216" spans="1:53" x14ac:dyDescent="0.3">
      <c r="A216" s="20">
        <f>Data!A216</f>
        <v>44124</v>
      </c>
      <c r="B216" s="8">
        <f t="shared" si="11"/>
        <v>44124</v>
      </c>
      <c r="C216" s="9">
        <f>Data!I216-Data!I215</f>
        <v>60</v>
      </c>
      <c r="D216" s="9">
        <f>Data!J216-Data!J215</f>
        <v>0</v>
      </c>
      <c r="E216" s="10">
        <f>Data!K216-Data!K215</f>
        <v>0</v>
      </c>
      <c r="F216" s="11">
        <f>Data!L216-Data!L215</f>
        <v>288</v>
      </c>
      <c r="G216" s="11">
        <f>Data!M216-Data!M215</f>
        <v>0</v>
      </c>
      <c r="H216" s="11">
        <f>Data!N216-Data!N215</f>
        <v>0</v>
      </c>
      <c r="I216" s="11">
        <f>Data!O216-Data!O215</f>
        <v>246</v>
      </c>
      <c r="J216" s="11">
        <f>Data!P216-Data!P215</f>
        <v>0</v>
      </c>
      <c r="K216" s="11">
        <f>Data!Q216-Data!Q215</f>
        <v>3</v>
      </c>
      <c r="L216" s="11">
        <f>Data!R216-Data!R215</f>
        <v>55</v>
      </c>
      <c r="M216" s="11">
        <f>Data!S216-Data!S215</f>
        <v>8</v>
      </c>
      <c r="N216" s="11">
        <f>Data!T216-Data!T215</f>
        <v>-1</v>
      </c>
      <c r="O216" s="11">
        <f>Data!U216-Data!U215</f>
        <v>24</v>
      </c>
      <c r="P216" s="11">
        <f>Data!V216-Data!V215</f>
        <v>0</v>
      </c>
      <c r="Q216" s="11">
        <f>Data!W216-Data!W215</f>
        <v>0</v>
      </c>
      <c r="R216" s="11">
        <f>Data!X216-Data!X215</f>
        <v>149</v>
      </c>
      <c r="S216" s="11">
        <f>Data!Y216-Data!Y215</f>
        <v>0</v>
      </c>
      <c r="T216" s="11">
        <f>Data!Z216-Data!Z215</f>
        <v>0</v>
      </c>
      <c r="U216" s="11">
        <f>Data!AA216-Data!AA215</f>
        <v>132</v>
      </c>
      <c r="V216" s="11">
        <f>Data!AB216-Data!AB215</f>
        <v>0</v>
      </c>
      <c r="W216" s="11">
        <f>Data!AC216-Data!AC215</f>
        <v>2</v>
      </c>
      <c r="X216" s="11">
        <f>Data!AD216-Data!AD215</f>
        <v>29</v>
      </c>
      <c r="Y216" s="11">
        <f>Data!AE216-Data!AE215</f>
        <v>6</v>
      </c>
      <c r="Z216" s="11">
        <f>Data!AF216-Data!AF215</f>
        <v>-1</v>
      </c>
      <c r="AA216" s="11">
        <f>Data!AG216-Data!AG215</f>
        <v>36</v>
      </c>
      <c r="AB216" s="11">
        <f>Data!AH216-Data!AH215</f>
        <v>0</v>
      </c>
      <c r="AC216" s="11">
        <f>Data!AI216-Data!AI215</f>
        <v>0</v>
      </c>
      <c r="AD216" s="11">
        <f>Data!AJ216-Data!AJ215</f>
        <v>139</v>
      </c>
      <c r="AE216" s="11">
        <f>Data!AK216-Data!AK215</f>
        <v>0</v>
      </c>
      <c r="AF216" s="11">
        <f>Data!AL216-Data!AL215</f>
        <v>0</v>
      </c>
      <c r="AG216" s="11">
        <f>Data!AM216-Data!AM215</f>
        <v>114</v>
      </c>
      <c r="AH216" s="11">
        <f>Data!AN216-Data!AN215</f>
        <v>0</v>
      </c>
      <c r="AI216" s="11">
        <f>Data!AO216-Data!AO215</f>
        <v>1</v>
      </c>
      <c r="AJ216" s="11">
        <f>Data!AP216-Data!AP215</f>
        <v>26</v>
      </c>
      <c r="AK216" s="11">
        <f>Data!AQ216-Data!AQ215</f>
        <v>2</v>
      </c>
      <c r="AL216" s="11">
        <f>Data!AR216-Data!AR215</f>
        <v>0</v>
      </c>
      <c r="AM216" s="11">
        <f>Data!E216</f>
        <v>8</v>
      </c>
      <c r="AN216" s="11">
        <f>Data!B216</f>
        <v>667</v>
      </c>
      <c r="AO216" s="11">
        <f>Data!AS216-Data!AS215</f>
        <v>19406</v>
      </c>
      <c r="AP216" s="11">
        <f>Data!AT216-Data!AT215</f>
        <v>1986</v>
      </c>
      <c r="AQ216" s="11">
        <f>Data!AV216-Data!AV215</f>
        <v>0</v>
      </c>
      <c r="AR216" s="11">
        <f>Data!AW216-Data!AW215</f>
        <v>0</v>
      </c>
      <c r="AT216" s="7" t="str">
        <f t="shared" si="12"/>
        <v>2020-W43</v>
      </c>
      <c r="AU216" s="7">
        <f t="shared" si="13"/>
        <v>2</v>
      </c>
      <c r="AV216" s="12">
        <f>Data!G216</f>
        <v>87</v>
      </c>
      <c r="AW216" s="12">
        <f>Data!AU216+Data!C216</f>
        <v>52</v>
      </c>
    </row>
    <row r="217" spans="1:53" x14ac:dyDescent="0.3">
      <c r="A217" s="20">
        <f>Data!A217</f>
        <v>44125</v>
      </c>
      <c r="B217" s="8">
        <f t="shared" si="11"/>
        <v>44125</v>
      </c>
      <c r="C217" s="9">
        <f>Data!I217-Data!I216</f>
        <v>64</v>
      </c>
      <c r="D217" s="9">
        <f>Data!J217-Data!J216</f>
        <v>0</v>
      </c>
      <c r="E217" s="10">
        <f>Data!K217-Data!K216</f>
        <v>0</v>
      </c>
      <c r="F217" s="11">
        <f>Data!L217-Data!L216</f>
        <v>354</v>
      </c>
      <c r="G217" s="11">
        <f>Data!M217-Data!M216</f>
        <v>0</v>
      </c>
      <c r="H217" s="11">
        <f>Data!N217-Data!N216</f>
        <v>0</v>
      </c>
      <c r="I217" s="11">
        <f>Data!O217-Data!O216</f>
        <v>290</v>
      </c>
      <c r="J217" s="11">
        <f>Data!P217-Data!P216</f>
        <v>2</v>
      </c>
      <c r="K217" s="11">
        <f>Data!Q217-Data!Q216</f>
        <v>-3</v>
      </c>
      <c r="L217" s="11">
        <f>Data!R217-Data!R216</f>
        <v>82</v>
      </c>
      <c r="M217" s="11">
        <f>Data!S217-Data!S216</f>
        <v>4</v>
      </c>
      <c r="N217" s="11">
        <f>Data!T217-Data!T216</f>
        <v>2</v>
      </c>
      <c r="O217" s="11">
        <f>Data!U217-Data!U216</f>
        <v>32</v>
      </c>
      <c r="P217" s="11">
        <f>Data!V217-Data!V216</f>
        <v>0</v>
      </c>
      <c r="Q217" s="11">
        <f>Data!W217-Data!W216</f>
        <v>0</v>
      </c>
      <c r="R217" s="11">
        <f>Data!X217-Data!X216</f>
        <v>208</v>
      </c>
      <c r="S217" s="11">
        <f>Data!Y217-Data!Y216</f>
        <v>0</v>
      </c>
      <c r="T217" s="11">
        <f>Data!Z217-Data!Z216</f>
        <v>0</v>
      </c>
      <c r="U217" s="11">
        <f>Data!AA217-Data!AA216</f>
        <v>156</v>
      </c>
      <c r="V217" s="11">
        <f>Data!AB217-Data!AB216</f>
        <v>2</v>
      </c>
      <c r="W217" s="11">
        <f>Data!AC217-Data!AC216</f>
        <v>-1</v>
      </c>
      <c r="X217" s="11">
        <f>Data!AD217-Data!AD216</f>
        <v>50</v>
      </c>
      <c r="Y217" s="11">
        <f>Data!AE217-Data!AE216</f>
        <v>2</v>
      </c>
      <c r="Z217" s="11">
        <f>Data!AF217-Data!AF216</f>
        <v>0</v>
      </c>
      <c r="AA217" s="11">
        <f>Data!AG217-Data!AG216</f>
        <v>31</v>
      </c>
      <c r="AB217" s="11">
        <f>Data!AH217-Data!AH216</f>
        <v>0</v>
      </c>
      <c r="AC217" s="11">
        <f>Data!AI217-Data!AI216</f>
        <v>0</v>
      </c>
      <c r="AD217" s="11">
        <f>Data!AJ217-Data!AJ216</f>
        <v>146</v>
      </c>
      <c r="AE217" s="11">
        <f>Data!AK217-Data!AK216</f>
        <v>0</v>
      </c>
      <c r="AF217" s="11">
        <f>Data!AL217-Data!AL216</f>
        <v>0</v>
      </c>
      <c r="AG217" s="11">
        <f>Data!AM217-Data!AM216</f>
        <v>134</v>
      </c>
      <c r="AH217" s="11">
        <f>Data!AN217-Data!AN216</f>
        <v>0</v>
      </c>
      <c r="AI217" s="11">
        <f>Data!AO217-Data!AO216</f>
        <v>-2</v>
      </c>
      <c r="AJ217" s="11">
        <f>Data!AP217-Data!AP216</f>
        <v>32</v>
      </c>
      <c r="AK217" s="11">
        <f>Data!AQ217-Data!AQ216</f>
        <v>2</v>
      </c>
      <c r="AL217" s="11">
        <f>Data!AR217-Data!AR216</f>
        <v>2</v>
      </c>
      <c r="AM217" s="11">
        <f>Data!E217</f>
        <v>6</v>
      </c>
      <c r="AN217" s="11">
        <f>Data!B217</f>
        <v>865</v>
      </c>
      <c r="AO217" s="11">
        <f>Data!AS217-Data!AS216</f>
        <v>19915</v>
      </c>
      <c r="AP217" s="11">
        <f>Data!AT217-Data!AT216</f>
        <v>3985</v>
      </c>
      <c r="AQ217" s="11">
        <f>Data!AV217-Data!AV216</f>
        <v>0</v>
      </c>
      <c r="AR217" s="11">
        <f>Data!AW217-Data!AW216</f>
        <v>0</v>
      </c>
      <c r="AT217" s="7" t="str">
        <f t="shared" si="12"/>
        <v>2020-W43</v>
      </c>
      <c r="AU217" s="7">
        <f t="shared" si="13"/>
        <v>3</v>
      </c>
      <c r="AV217" s="12">
        <f>Data!G217</f>
        <v>86</v>
      </c>
      <c r="AW217" s="12">
        <f>Data!AU217+Data!C217</f>
        <v>55</v>
      </c>
    </row>
    <row r="218" spans="1:53" x14ac:dyDescent="0.3">
      <c r="A218" s="20">
        <f>Data!A218</f>
        <v>44126</v>
      </c>
      <c r="B218" s="8">
        <f t="shared" si="11"/>
        <v>44126</v>
      </c>
      <c r="C218" s="9">
        <f>Data!I218-Data!I217</f>
        <v>77</v>
      </c>
      <c r="D218" s="9">
        <f>Data!J218-Data!J217</f>
        <v>0</v>
      </c>
      <c r="E218" s="10">
        <f>Data!K218-Data!K217</f>
        <v>0</v>
      </c>
      <c r="F218" s="11">
        <f>Data!L218-Data!L217</f>
        <v>402</v>
      </c>
      <c r="G218" s="11">
        <f>Data!M218-Data!M217</f>
        <v>1</v>
      </c>
      <c r="H218" s="11">
        <f>Data!N218-Data!N217</f>
        <v>0</v>
      </c>
      <c r="I218" s="11">
        <f>Data!O218-Data!O217</f>
        <v>267</v>
      </c>
      <c r="J218" s="11">
        <f>Data!P218-Data!P217</f>
        <v>1</v>
      </c>
      <c r="K218" s="11">
        <f>Data!Q218-Data!Q217</f>
        <v>4</v>
      </c>
      <c r="L218" s="11">
        <f>Data!R218-Data!R217</f>
        <v>61</v>
      </c>
      <c r="M218" s="11">
        <f>Data!S218-Data!S217</f>
        <v>13</v>
      </c>
      <c r="N218" s="11">
        <f>Data!T218-Data!T217</f>
        <v>0</v>
      </c>
      <c r="O218" s="11">
        <f>Data!U218-Data!U217</f>
        <v>43</v>
      </c>
      <c r="P218" s="11">
        <f>Data!V218-Data!V217</f>
        <v>0</v>
      </c>
      <c r="Q218" s="11">
        <f>Data!W218-Data!W217</f>
        <v>0</v>
      </c>
      <c r="R218" s="11">
        <f>Data!X218-Data!X217</f>
        <v>219</v>
      </c>
      <c r="S218" s="11">
        <f>Data!Y218-Data!Y217</f>
        <v>1</v>
      </c>
      <c r="T218" s="11">
        <f>Data!Z218-Data!Z217</f>
        <v>0</v>
      </c>
      <c r="U218" s="11">
        <f>Data!AA218-Data!AA217</f>
        <v>142</v>
      </c>
      <c r="V218" s="11">
        <f>Data!AB218-Data!AB217</f>
        <v>1</v>
      </c>
      <c r="W218" s="11">
        <f>Data!AC218-Data!AC217</f>
        <v>1</v>
      </c>
      <c r="X218" s="11">
        <f>Data!AD218-Data!AD217</f>
        <v>29</v>
      </c>
      <c r="Y218" s="11">
        <f>Data!AE218-Data!AE217</f>
        <v>9</v>
      </c>
      <c r="Z218" s="11">
        <f>Data!AF218-Data!AF217</f>
        <v>-1</v>
      </c>
      <c r="AA218" s="11">
        <f>Data!AG218-Data!AG217</f>
        <v>34</v>
      </c>
      <c r="AB218" s="11">
        <f>Data!AH218-Data!AH217</f>
        <v>0</v>
      </c>
      <c r="AC218" s="11">
        <f>Data!AI218-Data!AI217</f>
        <v>0</v>
      </c>
      <c r="AD218" s="11">
        <f>Data!AJ218-Data!AJ217</f>
        <v>183</v>
      </c>
      <c r="AE218" s="11">
        <f>Data!AK218-Data!AK217</f>
        <v>0</v>
      </c>
      <c r="AF218" s="11">
        <f>Data!AL218-Data!AL217</f>
        <v>0</v>
      </c>
      <c r="AG218" s="11">
        <f>Data!AM218-Data!AM217</f>
        <v>125</v>
      </c>
      <c r="AH218" s="11">
        <f>Data!AN218-Data!AN217</f>
        <v>0</v>
      </c>
      <c r="AI218" s="11">
        <f>Data!AO218-Data!AO217</f>
        <v>3</v>
      </c>
      <c r="AJ218" s="11">
        <f>Data!AP218-Data!AP217</f>
        <v>32</v>
      </c>
      <c r="AK218" s="11">
        <f>Data!AQ218-Data!AQ217</f>
        <v>4</v>
      </c>
      <c r="AL218" s="11">
        <f>Data!AR218-Data!AR217</f>
        <v>1</v>
      </c>
      <c r="AM218" s="11">
        <f>Data!E218</f>
        <v>15</v>
      </c>
      <c r="AN218" s="11">
        <f>Data!B218</f>
        <v>882</v>
      </c>
      <c r="AO218" s="11">
        <f>Data!AS218-Data!AS217</f>
        <v>20327</v>
      </c>
      <c r="AP218" s="11">
        <f>Data!AT218-Data!AT217</f>
        <v>2873</v>
      </c>
      <c r="AQ218" s="11">
        <f>Data!AV218-Data!AV217</f>
        <v>0</v>
      </c>
      <c r="AR218" s="11">
        <f>Data!AW218-Data!AW217</f>
        <v>0</v>
      </c>
      <c r="AT218" s="7" t="str">
        <f t="shared" si="12"/>
        <v>2020-W43</v>
      </c>
      <c r="AU218" s="7">
        <f t="shared" si="13"/>
        <v>4</v>
      </c>
      <c r="AV218" s="12">
        <f>Data!G218</f>
        <v>90</v>
      </c>
      <c r="AW218" s="12">
        <f>Data!AU218+Data!C218</f>
        <v>56</v>
      </c>
    </row>
    <row r="219" spans="1:53" x14ac:dyDescent="0.3">
      <c r="A219" s="20">
        <f>Data!A219</f>
        <v>44127</v>
      </c>
      <c r="B219" s="8">
        <f t="shared" si="11"/>
        <v>44127</v>
      </c>
      <c r="C219" s="9">
        <f>Data!I219-Data!I218</f>
        <v>65</v>
      </c>
      <c r="D219" s="9">
        <f>Data!J219-Data!J218</f>
        <v>0</v>
      </c>
      <c r="E219" s="10">
        <f>Data!K219-Data!K218</f>
        <v>0</v>
      </c>
      <c r="F219" s="11">
        <f>Data!L219-Data!L218</f>
        <v>388</v>
      </c>
      <c r="G219" s="11">
        <f>Data!M219-Data!M218</f>
        <v>0</v>
      </c>
      <c r="H219" s="11">
        <f>Data!N219-Data!N218</f>
        <v>1</v>
      </c>
      <c r="I219" s="11">
        <f>Data!O219-Data!O218</f>
        <v>291</v>
      </c>
      <c r="J219" s="11">
        <f>Data!P219-Data!P218</f>
        <v>1</v>
      </c>
      <c r="K219" s="11">
        <f>Data!Q219-Data!Q218</f>
        <v>1</v>
      </c>
      <c r="L219" s="11">
        <f>Data!R219-Data!R218</f>
        <v>68</v>
      </c>
      <c r="M219" s="11">
        <f>Data!S219-Data!S218</f>
        <v>9</v>
      </c>
      <c r="N219" s="11">
        <f>Data!T219-Data!T218</f>
        <v>-3</v>
      </c>
      <c r="O219" s="11">
        <f>Data!U219-Data!U218</f>
        <v>37</v>
      </c>
      <c r="P219" s="11">
        <f>Data!V219-Data!V218</f>
        <v>0</v>
      </c>
      <c r="Q219" s="11">
        <f>Data!W219-Data!W218</f>
        <v>0</v>
      </c>
      <c r="R219" s="11">
        <f>Data!X219-Data!X218</f>
        <v>213</v>
      </c>
      <c r="S219" s="11">
        <f>Data!Y219-Data!Y218</f>
        <v>0</v>
      </c>
      <c r="T219" s="11">
        <f>Data!Z219-Data!Z218</f>
        <v>0</v>
      </c>
      <c r="U219" s="11">
        <f>Data!AA219-Data!AA218</f>
        <v>159</v>
      </c>
      <c r="V219" s="11">
        <f>Data!AB219-Data!AB218</f>
        <v>0</v>
      </c>
      <c r="W219" s="11">
        <f>Data!AC219-Data!AC218</f>
        <v>1</v>
      </c>
      <c r="X219" s="11">
        <f>Data!AD219-Data!AD218</f>
        <v>29</v>
      </c>
      <c r="Y219" s="11">
        <f>Data!AE219-Data!AE218</f>
        <v>6</v>
      </c>
      <c r="Z219" s="11">
        <f>Data!AF219-Data!AF218</f>
        <v>-1</v>
      </c>
      <c r="AA219" s="11">
        <f>Data!AG219-Data!AG218</f>
        <v>29</v>
      </c>
      <c r="AB219" s="11">
        <f>Data!AH219-Data!AH218</f>
        <v>0</v>
      </c>
      <c r="AC219" s="11">
        <f>Data!AI219-Data!AI218</f>
        <v>0</v>
      </c>
      <c r="AD219" s="11">
        <f>Data!AJ219-Data!AJ218</f>
        <v>175</v>
      </c>
      <c r="AE219" s="11">
        <f>Data!AK219-Data!AK218</f>
        <v>0</v>
      </c>
      <c r="AF219" s="11">
        <f>Data!AL219-Data!AL218</f>
        <v>1</v>
      </c>
      <c r="AG219" s="11">
        <f>Data!AM219-Data!AM218</f>
        <v>133</v>
      </c>
      <c r="AH219" s="11">
        <f>Data!AN219-Data!AN218</f>
        <v>1</v>
      </c>
      <c r="AI219" s="11">
        <f>Data!AO219-Data!AO218</f>
        <v>0</v>
      </c>
      <c r="AJ219" s="11">
        <f>Data!AP219-Data!AP218</f>
        <v>39</v>
      </c>
      <c r="AK219" s="11">
        <f>Data!AQ219-Data!AQ218</f>
        <v>3</v>
      </c>
      <c r="AL219" s="11">
        <f>Data!AR219-Data!AR218</f>
        <v>-2</v>
      </c>
      <c r="AM219" s="11">
        <f>Data!E219</f>
        <v>10</v>
      </c>
      <c r="AN219" s="11">
        <f>Data!B219</f>
        <v>841</v>
      </c>
      <c r="AO219" s="11">
        <f>Data!AS219-Data!AS218</f>
        <v>20449</v>
      </c>
      <c r="AP219" s="11">
        <f>Data!AT219-Data!AT218</f>
        <v>3562</v>
      </c>
      <c r="AQ219" s="11">
        <f>Data!AV219-Data!AV218</f>
        <v>0</v>
      </c>
      <c r="AR219" s="11">
        <f>Data!AW219-Data!AW218</f>
        <v>0</v>
      </c>
      <c r="AT219" s="7" t="str">
        <f t="shared" si="12"/>
        <v>2020-W43</v>
      </c>
      <c r="AU219" s="7">
        <f t="shared" si="13"/>
        <v>5</v>
      </c>
      <c r="AV219" s="12">
        <f>Data!G219</f>
        <v>89</v>
      </c>
      <c r="AW219" s="12">
        <f>Data!AU219+Data!C219</f>
        <v>43</v>
      </c>
    </row>
    <row r="220" spans="1:53" x14ac:dyDescent="0.3">
      <c r="A220" s="20">
        <f>Data!A220</f>
        <v>44128</v>
      </c>
      <c r="B220" s="8">
        <f t="shared" si="11"/>
        <v>44128</v>
      </c>
      <c r="C220" s="9">
        <f>Data!I220-Data!I219</f>
        <v>92</v>
      </c>
      <c r="D220" s="9">
        <f>Data!J220-Data!J219</f>
        <v>0</v>
      </c>
      <c r="E220" s="10">
        <f>Data!K220-Data!K219</f>
        <v>0</v>
      </c>
      <c r="F220" s="11">
        <f>Data!L220-Data!L219</f>
        <v>428</v>
      </c>
      <c r="G220" s="11">
        <f>Data!M220-Data!M219</f>
        <v>0</v>
      </c>
      <c r="H220" s="11">
        <f>Data!N220-Data!N219</f>
        <v>0</v>
      </c>
      <c r="I220" s="11">
        <f>Data!O220-Data!O219</f>
        <v>279</v>
      </c>
      <c r="J220" s="11">
        <f>Data!P220-Data!P219</f>
        <v>1</v>
      </c>
      <c r="K220" s="11">
        <f>Data!Q220-Data!Q219</f>
        <v>1</v>
      </c>
      <c r="L220" s="11">
        <f>Data!R220-Data!R219</f>
        <v>87</v>
      </c>
      <c r="M220" s="11">
        <f>Data!S220-Data!S219</f>
        <v>4</v>
      </c>
      <c r="N220" s="11">
        <f>Data!T220-Data!T219</f>
        <v>1</v>
      </c>
      <c r="O220" s="11">
        <f>Data!U220-Data!U219</f>
        <v>53</v>
      </c>
      <c r="P220" s="11">
        <f>Data!V220-Data!V219</f>
        <v>0</v>
      </c>
      <c r="Q220" s="11">
        <f>Data!W220-Data!W219</f>
        <v>0</v>
      </c>
      <c r="R220" s="11">
        <f>Data!X220-Data!X219</f>
        <v>245</v>
      </c>
      <c r="S220" s="11">
        <f>Data!Y220-Data!Y219</f>
        <v>0</v>
      </c>
      <c r="T220" s="11">
        <f>Data!Z220-Data!Z219</f>
        <v>0</v>
      </c>
      <c r="U220" s="11">
        <f>Data!AA220-Data!AA219</f>
        <v>151</v>
      </c>
      <c r="V220" s="11">
        <f>Data!AB220-Data!AB219</f>
        <v>1</v>
      </c>
      <c r="W220" s="11">
        <f>Data!AC220-Data!AC219</f>
        <v>1</v>
      </c>
      <c r="X220" s="11">
        <f>Data!AD220-Data!AD219</f>
        <v>41</v>
      </c>
      <c r="Y220" s="11">
        <f>Data!AE220-Data!AE219</f>
        <v>0</v>
      </c>
      <c r="Z220" s="11">
        <f>Data!AF220-Data!AF219</f>
        <v>2</v>
      </c>
      <c r="AA220" s="11">
        <f>Data!AG220-Data!AG219</f>
        <v>39</v>
      </c>
      <c r="AB220" s="11">
        <f>Data!AH220-Data!AH219</f>
        <v>0</v>
      </c>
      <c r="AC220" s="11">
        <f>Data!AI220-Data!AI219</f>
        <v>0</v>
      </c>
      <c r="AD220" s="11">
        <f>Data!AJ220-Data!AJ219</f>
        <v>182</v>
      </c>
      <c r="AE220" s="11">
        <f>Data!AK220-Data!AK219</f>
        <v>0</v>
      </c>
      <c r="AF220" s="11">
        <f>Data!AL220-Data!AL219</f>
        <v>0</v>
      </c>
      <c r="AG220" s="11">
        <f>Data!AM220-Data!AM219</f>
        <v>128</v>
      </c>
      <c r="AH220" s="11">
        <f>Data!AN220-Data!AN219</f>
        <v>0</v>
      </c>
      <c r="AI220" s="11">
        <f>Data!AO220-Data!AO219</f>
        <v>0</v>
      </c>
      <c r="AJ220" s="11">
        <f>Data!AP220-Data!AP219</f>
        <v>46</v>
      </c>
      <c r="AK220" s="11">
        <f>Data!AQ220-Data!AQ219</f>
        <v>4</v>
      </c>
      <c r="AL220" s="11">
        <f>Data!AR220-Data!AR219</f>
        <v>-1</v>
      </c>
      <c r="AM220" s="11">
        <f>Data!E220</f>
        <v>5</v>
      </c>
      <c r="AN220" s="11">
        <f>Data!B220</f>
        <v>935</v>
      </c>
      <c r="AO220" s="11">
        <f>Data!AS220-Data!AS219</f>
        <v>20072</v>
      </c>
      <c r="AP220" s="11">
        <f>Data!AT220-Data!AT219</f>
        <v>2584</v>
      </c>
      <c r="AQ220" s="11">
        <f>Data!AV220-Data!AV219</f>
        <v>0</v>
      </c>
      <c r="AR220" s="11">
        <f>Data!AW220-Data!AW219</f>
        <v>0</v>
      </c>
      <c r="AT220" s="7" t="str">
        <f t="shared" si="12"/>
        <v>2020-W43</v>
      </c>
      <c r="AU220" s="7">
        <f t="shared" si="13"/>
        <v>6</v>
      </c>
      <c r="AV220" s="12">
        <f>Data!G220</f>
        <v>91</v>
      </c>
      <c r="AW220" s="12">
        <f>Data!AU220+Data!C220</f>
        <v>48</v>
      </c>
    </row>
    <row r="221" spans="1:53" x14ac:dyDescent="0.3">
      <c r="A221" s="20">
        <f>Data!A221</f>
        <v>44129</v>
      </c>
      <c r="B221" s="8">
        <f t="shared" si="11"/>
        <v>44129</v>
      </c>
      <c r="C221" s="9">
        <f>Data!I221-Data!I220</f>
        <v>67</v>
      </c>
      <c r="D221" s="9">
        <f>Data!J221-Data!J220</f>
        <v>0</v>
      </c>
      <c r="E221" s="10">
        <f>Data!K221-Data!K220</f>
        <v>0</v>
      </c>
      <c r="F221" s="11">
        <f>Data!L221-Data!L220</f>
        <v>356</v>
      </c>
      <c r="G221" s="11">
        <f>Data!M221-Data!M220</f>
        <v>0</v>
      </c>
      <c r="H221" s="11">
        <f>Data!N221-Data!N220</f>
        <v>0</v>
      </c>
      <c r="I221" s="11">
        <f>Data!O221-Data!O220</f>
        <v>239</v>
      </c>
      <c r="J221" s="11">
        <f>Data!P221-Data!P220</f>
        <v>0</v>
      </c>
      <c r="K221" s="11">
        <f>Data!Q221-Data!Q220</f>
        <v>1</v>
      </c>
      <c r="L221" s="11">
        <f>Data!R221-Data!R220</f>
        <v>79</v>
      </c>
      <c r="M221" s="11">
        <f>Data!S221-Data!S220</f>
        <v>10</v>
      </c>
      <c r="N221" s="11">
        <f>Data!T221-Data!T220</f>
        <v>-8</v>
      </c>
      <c r="O221" s="11">
        <f>Data!U221-Data!U220</f>
        <v>37</v>
      </c>
      <c r="P221" s="11">
        <f>Data!V221-Data!V220</f>
        <v>0</v>
      </c>
      <c r="Q221" s="11">
        <f>Data!W221-Data!W220</f>
        <v>0</v>
      </c>
      <c r="R221" s="11">
        <f>Data!X221-Data!X220</f>
        <v>200</v>
      </c>
      <c r="S221" s="11">
        <f>Data!Y221-Data!Y220</f>
        <v>0</v>
      </c>
      <c r="T221" s="11">
        <f>Data!Z221-Data!Z220</f>
        <v>0</v>
      </c>
      <c r="U221" s="11">
        <f>Data!AA221-Data!AA220</f>
        <v>118</v>
      </c>
      <c r="V221" s="11">
        <f>Data!AB221-Data!AB220</f>
        <v>0</v>
      </c>
      <c r="W221" s="11">
        <f>Data!AC221-Data!AC220</f>
        <v>1</v>
      </c>
      <c r="X221" s="11">
        <f>Data!AD221-Data!AD220</f>
        <v>44</v>
      </c>
      <c r="Y221" s="11">
        <f>Data!AE221-Data!AE220</f>
        <v>6</v>
      </c>
      <c r="Z221" s="11">
        <f>Data!AF221-Data!AF220</f>
        <v>-6</v>
      </c>
      <c r="AA221" s="11">
        <f>Data!AG221-Data!AG220</f>
        <v>30</v>
      </c>
      <c r="AB221" s="11">
        <f>Data!AH221-Data!AH220</f>
        <v>0</v>
      </c>
      <c r="AC221" s="11">
        <f>Data!AI221-Data!AI220</f>
        <v>0</v>
      </c>
      <c r="AD221" s="11">
        <f>Data!AJ221-Data!AJ220</f>
        <v>156</v>
      </c>
      <c r="AE221" s="11">
        <f>Data!AK221-Data!AK220</f>
        <v>0</v>
      </c>
      <c r="AF221" s="11">
        <f>Data!AL221-Data!AL220</f>
        <v>0</v>
      </c>
      <c r="AG221" s="11">
        <f>Data!AM221-Data!AM220</f>
        <v>121</v>
      </c>
      <c r="AH221" s="11">
        <f>Data!AN221-Data!AN220</f>
        <v>0</v>
      </c>
      <c r="AI221" s="11">
        <f>Data!AO221-Data!AO220</f>
        <v>0</v>
      </c>
      <c r="AJ221" s="11">
        <f>Data!AP221-Data!AP220</f>
        <v>35</v>
      </c>
      <c r="AK221" s="11">
        <f>Data!AQ221-Data!AQ220</f>
        <v>4</v>
      </c>
      <c r="AL221" s="11">
        <f>Data!AR221-Data!AR220</f>
        <v>-2</v>
      </c>
      <c r="AM221" s="11">
        <f>Data!E221</f>
        <v>10</v>
      </c>
      <c r="AN221" s="11">
        <f>Data!B221</f>
        <v>790</v>
      </c>
      <c r="AO221" s="11">
        <f>Data!AS221-Data!AS220</f>
        <v>16590</v>
      </c>
      <c r="AP221" s="11">
        <f>Data!AT221-Data!AT220</f>
        <v>2046</v>
      </c>
      <c r="AQ221" s="11">
        <f>Data!AV221-Data!AV220</f>
        <v>0</v>
      </c>
      <c r="AR221" s="11">
        <f>Data!AW221-Data!AW220</f>
        <v>0</v>
      </c>
      <c r="AS221" s="7">
        <v>57</v>
      </c>
      <c r="AT221" s="7" t="str">
        <f t="shared" si="12"/>
        <v>2020-W43</v>
      </c>
      <c r="AU221" s="7">
        <f t="shared" si="13"/>
        <v>7</v>
      </c>
      <c r="AV221" s="12">
        <f>Data!G221</f>
        <v>84</v>
      </c>
      <c r="AW221" s="12">
        <f>Data!AU221+Data!C221</f>
        <v>33</v>
      </c>
      <c r="AX221" s="7">
        <f>Data!BA221-Data!BA214</f>
        <v>16</v>
      </c>
      <c r="AY221" s="12">
        <f>AV214+AS221-AV221-AX221</f>
        <v>41</v>
      </c>
      <c r="AZ221" s="11">
        <v>590.00000000000045</v>
      </c>
      <c r="BA221" s="112">
        <f>AS221/AZ221</f>
        <v>9.6610169491525344E-2</v>
      </c>
    </row>
    <row r="222" spans="1:53" x14ac:dyDescent="0.3">
      <c r="A222" s="21">
        <f>Data!A222</f>
        <v>44130</v>
      </c>
      <c r="B222" s="13">
        <f t="shared" si="11"/>
        <v>44130</v>
      </c>
      <c r="C222" s="14">
        <f>Data!I222-Data!I221</f>
        <v>65</v>
      </c>
      <c r="D222" s="14">
        <f>Data!J222-Data!J221</f>
        <v>0</v>
      </c>
      <c r="E222" s="15">
        <f>Data!K222-Data!K221</f>
        <v>0</v>
      </c>
      <c r="F222" s="16">
        <f>Data!L222-Data!L221</f>
        <v>319</v>
      </c>
      <c r="G222" s="16">
        <f>Data!M222-Data!M221</f>
        <v>0</v>
      </c>
      <c r="H222" s="16">
        <f>Data!N222-Data!N221</f>
        <v>0</v>
      </c>
      <c r="I222" s="16">
        <f>Data!O222-Data!O221</f>
        <v>243</v>
      </c>
      <c r="J222" s="16">
        <f>Data!P222-Data!P221</f>
        <v>2</v>
      </c>
      <c r="K222" s="16">
        <f>Data!Q222-Data!Q221</f>
        <v>2</v>
      </c>
      <c r="L222" s="16">
        <f>Data!R222-Data!R221</f>
        <v>59</v>
      </c>
      <c r="M222" s="16">
        <f>Data!S222-Data!S221</f>
        <v>5</v>
      </c>
      <c r="N222" s="16">
        <f>Data!T222-Data!T221</f>
        <v>9</v>
      </c>
      <c r="O222" s="16">
        <f>Data!U222-Data!U221</f>
        <v>36</v>
      </c>
      <c r="P222" s="16">
        <f>Data!V222-Data!V221</f>
        <v>0</v>
      </c>
      <c r="Q222" s="16">
        <f>Data!W222-Data!W221</f>
        <v>0</v>
      </c>
      <c r="R222" s="16">
        <f>Data!X222-Data!X221</f>
        <v>172</v>
      </c>
      <c r="S222" s="16">
        <f>Data!Y222-Data!Y221</f>
        <v>0</v>
      </c>
      <c r="T222" s="16">
        <f>Data!Z222-Data!Z221</f>
        <v>0</v>
      </c>
      <c r="U222" s="16">
        <f>Data!AA222-Data!AA221</f>
        <v>139</v>
      </c>
      <c r="V222" s="16">
        <f>Data!AB222-Data!AB221</f>
        <v>1</v>
      </c>
      <c r="W222" s="16">
        <f>Data!AC222-Data!AC221</f>
        <v>2</v>
      </c>
      <c r="X222" s="16">
        <f>Data!AD222-Data!AD221</f>
        <v>31</v>
      </c>
      <c r="Y222" s="16">
        <f>Data!AE222-Data!AE221</f>
        <v>3</v>
      </c>
      <c r="Z222" s="16">
        <f>Data!AF222-Data!AF221</f>
        <v>5</v>
      </c>
      <c r="AA222" s="16">
        <f>Data!AG222-Data!AG221</f>
        <v>29</v>
      </c>
      <c r="AB222" s="16">
        <f>Data!AH222-Data!AH221</f>
        <v>0</v>
      </c>
      <c r="AC222" s="16">
        <f>Data!AI222-Data!AI221</f>
        <v>0</v>
      </c>
      <c r="AD222" s="16">
        <f>Data!AJ222-Data!AJ221</f>
        <v>147</v>
      </c>
      <c r="AE222" s="16">
        <f>Data!AK222-Data!AK221</f>
        <v>0</v>
      </c>
      <c r="AF222" s="16">
        <f>Data!AL222-Data!AL221</f>
        <v>0</v>
      </c>
      <c r="AG222" s="16">
        <f>Data!AM222-Data!AM221</f>
        <v>103</v>
      </c>
      <c r="AH222" s="16">
        <f>Data!AN222-Data!AN221</f>
        <v>1</v>
      </c>
      <c r="AI222" s="16">
        <f>Data!AO222-Data!AO221</f>
        <v>0</v>
      </c>
      <c r="AJ222" s="16">
        <f>Data!AP222-Data!AP221</f>
        <v>28</v>
      </c>
      <c r="AK222" s="16">
        <f>Data!AQ222-Data!AQ221</f>
        <v>2</v>
      </c>
      <c r="AL222" s="16">
        <f>Data!AR222-Data!AR221</f>
        <v>4</v>
      </c>
      <c r="AM222" s="16">
        <f>Data!E222</f>
        <v>7</v>
      </c>
      <c r="AN222" s="16">
        <f>Data!B222</f>
        <v>715</v>
      </c>
      <c r="AO222" s="16">
        <f>Data!AS222-Data!AS221</f>
        <v>11978</v>
      </c>
      <c r="AP222" s="16">
        <f>Data!AT222-Data!AT221</f>
        <v>1815</v>
      </c>
      <c r="AQ222" s="16">
        <f>Data!AV222-Data!AV221</f>
        <v>0</v>
      </c>
      <c r="AR222" s="16">
        <f>Data!AW222-Data!AW221</f>
        <v>0</v>
      </c>
      <c r="AS222" s="17"/>
      <c r="AT222" s="17" t="str">
        <f t="shared" si="12"/>
        <v>2020-W44</v>
      </c>
      <c r="AU222" s="17">
        <f t="shared" si="13"/>
        <v>1</v>
      </c>
      <c r="AV222" s="18">
        <f>Data!G222</f>
        <v>95</v>
      </c>
      <c r="AW222" s="18">
        <f>Data!AU222+Data!C222</f>
        <v>54</v>
      </c>
      <c r="AX222" s="17"/>
      <c r="AY222" s="18"/>
      <c r="AZ222" s="16"/>
    </row>
    <row r="223" spans="1:53" x14ac:dyDescent="0.3">
      <c r="A223" s="20">
        <f>Data!A223</f>
        <v>44131</v>
      </c>
      <c r="B223" s="8">
        <f t="shared" si="11"/>
        <v>44131</v>
      </c>
      <c r="C223" s="9">
        <f>Data!I223-Data!I222</f>
        <v>92</v>
      </c>
      <c r="D223" s="9">
        <f>Data!J223-Data!J222</f>
        <v>0</v>
      </c>
      <c r="E223" s="10">
        <f>Data!K223-Data!K222</f>
        <v>0</v>
      </c>
      <c r="F223" s="11">
        <f>Data!L223-Data!L222</f>
        <v>568</v>
      </c>
      <c r="G223" s="11">
        <f>Data!M223-Data!M222</f>
        <v>0</v>
      </c>
      <c r="H223" s="11">
        <f>Data!N223-Data!N222</f>
        <v>0</v>
      </c>
      <c r="I223" s="11">
        <f>Data!O223-Data!O222</f>
        <v>368</v>
      </c>
      <c r="J223" s="11">
        <f>Data!P223-Data!P222</f>
        <v>3</v>
      </c>
      <c r="K223" s="11">
        <f>Data!Q223-Data!Q222</f>
        <v>5</v>
      </c>
      <c r="L223" s="11">
        <f>Data!R223-Data!R222</f>
        <v>100</v>
      </c>
      <c r="M223" s="11">
        <f>Data!S223-Data!S222</f>
        <v>9</v>
      </c>
      <c r="N223" s="11">
        <f>Data!T223-Data!T222</f>
        <v>2</v>
      </c>
      <c r="O223" s="11">
        <f>Data!U223-Data!U222</f>
        <v>40</v>
      </c>
      <c r="P223" s="11">
        <f>Data!V223-Data!V222</f>
        <v>0</v>
      </c>
      <c r="Q223" s="11">
        <f>Data!W223-Data!W222</f>
        <v>0</v>
      </c>
      <c r="R223" s="11">
        <f>Data!X223-Data!X222</f>
        <v>314</v>
      </c>
      <c r="S223" s="11">
        <f>Data!Y223-Data!Y222</f>
        <v>0</v>
      </c>
      <c r="T223" s="11">
        <f>Data!Z223-Data!Z222</f>
        <v>0</v>
      </c>
      <c r="U223" s="11">
        <f>Data!AA223-Data!AA222</f>
        <v>201</v>
      </c>
      <c r="V223" s="11">
        <f>Data!AB223-Data!AB222</f>
        <v>2</v>
      </c>
      <c r="W223" s="11">
        <f>Data!AC223-Data!AC222</f>
        <v>6</v>
      </c>
      <c r="X223" s="11">
        <f>Data!AD223-Data!AD222</f>
        <v>56</v>
      </c>
      <c r="Y223" s="11">
        <f>Data!AE223-Data!AE222</f>
        <v>5</v>
      </c>
      <c r="Z223" s="11">
        <f>Data!AF223-Data!AF222</f>
        <v>0</v>
      </c>
      <c r="AA223" s="11">
        <f>Data!AG223-Data!AG222</f>
        <v>52</v>
      </c>
      <c r="AB223" s="11">
        <f>Data!AH223-Data!AH222</f>
        <v>0</v>
      </c>
      <c r="AC223" s="11">
        <f>Data!AI223-Data!AI222</f>
        <v>0</v>
      </c>
      <c r="AD223" s="11">
        <f>Data!AJ223-Data!AJ222</f>
        <v>254</v>
      </c>
      <c r="AE223" s="11">
        <f>Data!AK223-Data!AK222</f>
        <v>0</v>
      </c>
      <c r="AF223" s="11">
        <f>Data!AL223-Data!AL222</f>
        <v>0</v>
      </c>
      <c r="AG223" s="11">
        <f>Data!AM223-Data!AM222</f>
        <v>167</v>
      </c>
      <c r="AH223" s="11">
        <f>Data!AN223-Data!AN222</f>
        <v>1</v>
      </c>
      <c r="AI223" s="11">
        <f>Data!AO223-Data!AO222</f>
        <v>-1</v>
      </c>
      <c r="AJ223" s="11">
        <f>Data!AP223-Data!AP222</f>
        <v>44</v>
      </c>
      <c r="AK223" s="11">
        <f>Data!AQ223-Data!AQ222</f>
        <v>4</v>
      </c>
      <c r="AL223" s="11">
        <f>Data!AR223-Data!AR222</f>
        <v>2</v>
      </c>
      <c r="AM223" s="11">
        <f>Data!E223</f>
        <v>12</v>
      </c>
      <c r="AN223" s="11">
        <f>Data!B223</f>
        <v>1259</v>
      </c>
      <c r="AO223" s="11">
        <f>Data!AS223-Data!AS222</f>
        <v>20198</v>
      </c>
      <c r="AP223" s="11">
        <f>Data!AT223-Data!AT222</f>
        <v>2949</v>
      </c>
      <c r="AQ223" s="11">
        <f>Data!AV223-Data!AV222</f>
        <v>0</v>
      </c>
      <c r="AR223" s="11">
        <f>Data!AW223-Data!AW222</f>
        <v>0</v>
      </c>
      <c r="AT223" s="7" t="str">
        <f t="shared" si="12"/>
        <v>2020-W44</v>
      </c>
      <c r="AU223" s="7">
        <f t="shared" si="13"/>
        <v>2</v>
      </c>
      <c r="AV223" s="12">
        <f>Data!G223</f>
        <v>102</v>
      </c>
      <c r="AW223" s="12">
        <f>Data!AU223+Data!C223</f>
        <v>66</v>
      </c>
    </row>
    <row r="224" spans="1:53" x14ac:dyDescent="0.3">
      <c r="A224" s="20">
        <f>Data!A224</f>
        <v>44132</v>
      </c>
      <c r="B224" s="8">
        <f t="shared" si="11"/>
        <v>44132</v>
      </c>
      <c r="C224" s="9">
        <f>Data!I224-Data!I223</f>
        <v>110</v>
      </c>
      <c r="D224" s="9">
        <f>Data!J224-Data!J223</f>
        <v>0</v>
      </c>
      <c r="E224" s="10">
        <f>Data!K224-Data!K223</f>
        <v>0</v>
      </c>
      <c r="F224" s="11">
        <f>Data!L224-Data!L223</f>
        <v>680</v>
      </c>
      <c r="G224" s="11">
        <f>Data!M224-Data!M223</f>
        <v>0</v>
      </c>
      <c r="H224" s="11">
        <f>Data!N224-Data!N223</f>
        <v>0</v>
      </c>
      <c r="I224" s="11">
        <f>Data!O224-Data!O223</f>
        <v>532</v>
      </c>
      <c r="J224" s="11">
        <f>Data!P224-Data!P223</f>
        <v>2</v>
      </c>
      <c r="K224" s="11">
        <f>Data!Q224-Data!Q223</f>
        <v>5</v>
      </c>
      <c r="L224" s="11">
        <f>Data!R224-Data!R223</f>
        <v>126</v>
      </c>
      <c r="M224" s="11">
        <f>Data!S224-Data!S223</f>
        <v>8</v>
      </c>
      <c r="N224" s="11">
        <f>Data!T224-Data!T223</f>
        <v>1</v>
      </c>
      <c r="O224" s="11">
        <f>Data!U224-Data!U223</f>
        <v>55</v>
      </c>
      <c r="P224" s="11">
        <f>Data!V224-Data!V223</f>
        <v>0</v>
      </c>
      <c r="Q224" s="11">
        <f>Data!W224-Data!W223</f>
        <v>0</v>
      </c>
      <c r="R224" s="11">
        <f>Data!X224-Data!X223</f>
        <v>375</v>
      </c>
      <c r="S224" s="11">
        <f>Data!Y224-Data!Y223</f>
        <v>0</v>
      </c>
      <c r="T224" s="11">
        <f>Data!Z224-Data!Z223</f>
        <v>0</v>
      </c>
      <c r="U224" s="11">
        <f>Data!AA224-Data!AA223</f>
        <v>255</v>
      </c>
      <c r="V224" s="11">
        <f>Data!AB224-Data!AB223</f>
        <v>2</v>
      </c>
      <c r="W224" s="11">
        <f>Data!AC224-Data!AC223</f>
        <v>5</v>
      </c>
      <c r="X224" s="11">
        <f>Data!AD224-Data!AD223</f>
        <v>58</v>
      </c>
      <c r="Y224" s="11">
        <f>Data!AE224-Data!AE223</f>
        <v>5</v>
      </c>
      <c r="Z224" s="11">
        <f>Data!AF224-Data!AF223</f>
        <v>0</v>
      </c>
      <c r="AA224" s="11">
        <f>Data!AG224-Data!AG223</f>
        <v>53</v>
      </c>
      <c r="AB224" s="11">
        <f>Data!AH224-Data!AH223</f>
        <v>0</v>
      </c>
      <c r="AC224" s="11">
        <f>Data!AI224-Data!AI223</f>
        <v>0</v>
      </c>
      <c r="AD224" s="11">
        <f>Data!AJ224-Data!AJ223</f>
        <v>300</v>
      </c>
      <c r="AE224" s="11">
        <f>Data!AK224-Data!AK223</f>
        <v>0</v>
      </c>
      <c r="AF224" s="11">
        <f>Data!AL224-Data!AL223</f>
        <v>0</v>
      </c>
      <c r="AG224" s="11">
        <f>Data!AM224-Data!AM223</f>
        <v>271</v>
      </c>
      <c r="AH224" s="11">
        <f>Data!AN224-Data!AN223</f>
        <v>0</v>
      </c>
      <c r="AI224" s="11">
        <f>Data!AO224-Data!AO223</f>
        <v>0</v>
      </c>
      <c r="AJ224" s="11">
        <f>Data!AP224-Data!AP223</f>
        <v>68</v>
      </c>
      <c r="AK224" s="11">
        <f>Data!AQ224-Data!AQ223</f>
        <v>3</v>
      </c>
      <c r="AL224" s="11">
        <f>Data!AR224-Data!AR223</f>
        <v>1</v>
      </c>
      <c r="AM224" s="11">
        <f>Data!E224</f>
        <v>10</v>
      </c>
      <c r="AN224" s="11">
        <f>Data!B224</f>
        <v>1547</v>
      </c>
      <c r="AO224" s="11">
        <f>Data!AS224-Data!AS223</f>
        <v>20123</v>
      </c>
      <c r="AP224" s="11">
        <f>Data!AT224-Data!AT223</f>
        <v>4128</v>
      </c>
      <c r="AQ224" s="11">
        <f>Data!AV224-Data!AV223</f>
        <v>0</v>
      </c>
      <c r="AR224" s="11">
        <f>Data!AW224-Data!AW223</f>
        <v>0</v>
      </c>
      <c r="AT224" s="7" t="str">
        <f t="shared" si="12"/>
        <v>2020-W44</v>
      </c>
      <c r="AU224" s="7">
        <f t="shared" si="13"/>
        <v>3</v>
      </c>
      <c r="AV224" s="12">
        <f>Data!G224</f>
        <v>108</v>
      </c>
      <c r="AW224" s="12">
        <f>Data!AU224+Data!C224</f>
        <v>53</v>
      </c>
    </row>
    <row r="225" spans="1:53" x14ac:dyDescent="0.3">
      <c r="A225" s="20">
        <f>Data!A225</f>
        <v>44133</v>
      </c>
      <c r="B225" s="8">
        <f t="shared" si="11"/>
        <v>44133</v>
      </c>
      <c r="C225" s="9">
        <f>Data!I225-Data!I224</f>
        <v>96</v>
      </c>
      <c r="D225" s="9">
        <f>Data!J225-Data!J224</f>
        <v>0</v>
      </c>
      <c r="E225" s="10">
        <f>Data!K225-Data!K224</f>
        <v>0</v>
      </c>
      <c r="F225" s="11">
        <f>Data!L225-Data!L224</f>
        <v>518</v>
      </c>
      <c r="G225" s="11">
        <f>Data!M225-Data!M224</f>
        <v>0</v>
      </c>
      <c r="H225" s="11">
        <f>Data!N225-Data!N224</f>
        <v>-1</v>
      </c>
      <c r="I225" s="11">
        <f>Data!O225-Data!O224</f>
        <v>477</v>
      </c>
      <c r="J225" s="11">
        <f>Data!P225-Data!P224</f>
        <v>3</v>
      </c>
      <c r="K225" s="11">
        <f>Data!Q225-Data!Q224</f>
        <v>2</v>
      </c>
      <c r="L225" s="11">
        <f>Data!R225-Data!R224</f>
        <v>94</v>
      </c>
      <c r="M225" s="11">
        <f>Data!S225-Data!S224</f>
        <v>9</v>
      </c>
      <c r="N225" s="11">
        <f>Data!T225-Data!T224</f>
        <v>5</v>
      </c>
      <c r="O225" s="11">
        <f>Data!U225-Data!U224</f>
        <v>46</v>
      </c>
      <c r="P225" s="11">
        <f>Data!V225-Data!V224</f>
        <v>0</v>
      </c>
      <c r="Q225" s="11">
        <f>Data!W225-Data!W224</f>
        <v>0</v>
      </c>
      <c r="R225" s="11">
        <f>Data!X225-Data!X224</f>
        <v>296</v>
      </c>
      <c r="S225" s="11">
        <f>Data!Y225-Data!Y224</f>
        <v>0</v>
      </c>
      <c r="T225" s="11">
        <f>Data!Z225-Data!Z224</f>
        <v>0</v>
      </c>
      <c r="U225" s="11">
        <f>Data!AA225-Data!AA224</f>
        <v>229</v>
      </c>
      <c r="V225" s="11">
        <f>Data!AB225-Data!AB224</f>
        <v>2</v>
      </c>
      <c r="W225" s="11">
        <f>Data!AC225-Data!AC224</f>
        <v>1</v>
      </c>
      <c r="X225" s="11">
        <f>Data!AD225-Data!AD224</f>
        <v>52</v>
      </c>
      <c r="Y225" s="11">
        <f>Data!AE225-Data!AE224</f>
        <v>4</v>
      </c>
      <c r="Z225" s="11">
        <f>Data!AF225-Data!AF224</f>
        <v>5</v>
      </c>
      <c r="AA225" s="11">
        <f>Data!AG225-Data!AG224</f>
        <v>50</v>
      </c>
      <c r="AB225" s="11">
        <f>Data!AH225-Data!AH224</f>
        <v>0</v>
      </c>
      <c r="AC225" s="11">
        <f>Data!AI225-Data!AI224</f>
        <v>0</v>
      </c>
      <c r="AD225" s="11">
        <f>Data!AJ225-Data!AJ224</f>
        <v>222</v>
      </c>
      <c r="AE225" s="11">
        <f>Data!AK225-Data!AK224</f>
        <v>0</v>
      </c>
      <c r="AF225" s="11">
        <f>Data!AL225-Data!AL224</f>
        <v>-1</v>
      </c>
      <c r="AG225" s="11">
        <f>Data!AM225-Data!AM224</f>
        <v>248</v>
      </c>
      <c r="AH225" s="11">
        <f>Data!AN225-Data!AN224</f>
        <v>1</v>
      </c>
      <c r="AI225" s="11">
        <f>Data!AO225-Data!AO224</f>
        <v>1</v>
      </c>
      <c r="AJ225" s="11">
        <f>Data!AP225-Data!AP224</f>
        <v>42</v>
      </c>
      <c r="AK225" s="11">
        <f>Data!AQ225-Data!AQ224</f>
        <v>5</v>
      </c>
      <c r="AL225" s="11">
        <f>Data!AR225-Data!AR224</f>
        <v>0</v>
      </c>
      <c r="AM225" s="11">
        <f>Data!E225</f>
        <v>12</v>
      </c>
      <c r="AN225" s="11">
        <f>Data!B225</f>
        <v>1211</v>
      </c>
      <c r="AO225" s="11">
        <f>Data!AS225-Data!AS224</f>
        <v>12069</v>
      </c>
      <c r="AP225" s="11">
        <f>Data!AT225-Data!AT224</f>
        <v>894</v>
      </c>
      <c r="AQ225" s="11">
        <f>Data!AV225-Data!AV224</f>
        <v>0</v>
      </c>
      <c r="AR225" s="11">
        <f>Data!AW225-Data!AW224</f>
        <v>0</v>
      </c>
      <c r="AT225" s="7" t="str">
        <f t="shared" si="12"/>
        <v>2020-W44</v>
      </c>
      <c r="AU225" s="7">
        <f t="shared" si="13"/>
        <v>4</v>
      </c>
      <c r="AV225" s="12">
        <f>Data!G225</f>
        <v>114</v>
      </c>
      <c r="AW225" s="12">
        <f>Data!AU225+Data!C225</f>
        <v>38</v>
      </c>
    </row>
    <row r="226" spans="1:53" x14ac:dyDescent="0.3">
      <c r="A226" s="20">
        <f>Data!A226</f>
        <v>44134</v>
      </c>
      <c r="B226" s="8">
        <f t="shared" si="11"/>
        <v>44134</v>
      </c>
      <c r="C226" s="9">
        <f>Data!I226-Data!I225</f>
        <v>125</v>
      </c>
      <c r="D226" s="9">
        <f>Data!J226-Data!J225</f>
        <v>0</v>
      </c>
      <c r="E226" s="10">
        <f>Data!K226-Data!K225</f>
        <v>0</v>
      </c>
      <c r="F226" s="11">
        <f>Data!L226-Data!L225</f>
        <v>751</v>
      </c>
      <c r="G226" s="11">
        <f>Data!M226-Data!M225</f>
        <v>0</v>
      </c>
      <c r="H226" s="11">
        <f>Data!N226-Data!N225</f>
        <v>2</v>
      </c>
      <c r="I226" s="11">
        <f>Data!O226-Data!O225</f>
        <v>595</v>
      </c>
      <c r="J226" s="11">
        <f>Data!P226-Data!P225</f>
        <v>1</v>
      </c>
      <c r="K226" s="11">
        <f>Data!Q226-Data!Q225</f>
        <v>5</v>
      </c>
      <c r="L226" s="11">
        <f>Data!R226-Data!R225</f>
        <v>143</v>
      </c>
      <c r="M226" s="11">
        <f>Data!S226-Data!S225</f>
        <v>4</v>
      </c>
      <c r="N226" s="11">
        <f>Data!T226-Data!T225</f>
        <v>8</v>
      </c>
      <c r="O226" s="11">
        <f>Data!U226-Data!U225</f>
        <v>65</v>
      </c>
      <c r="P226" s="11">
        <f>Data!V226-Data!V225</f>
        <v>0</v>
      </c>
      <c r="Q226" s="11">
        <f>Data!W226-Data!W225</f>
        <v>0</v>
      </c>
      <c r="R226" s="11">
        <f>Data!X226-Data!X225</f>
        <v>419</v>
      </c>
      <c r="S226" s="11">
        <f>Data!Y226-Data!Y225</f>
        <v>0</v>
      </c>
      <c r="T226" s="11">
        <f>Data!Z226-Data!Z225</f>
        <v>1</v>
      </c>
      <c r="U226" s="11">
        <f>Data!AA226-Data!AA225</f>
        <v>295</v>
      </c>
      <c r="V226" s="11">
        <f>Data!AB226-Data!AB225</f>
        <v>0</v>
      </c>
      <c r="W226" s="11">
        <f>Data!AC226-Data!AC225</f>
        <v>4</v>
      </c>
      <c r="X226" s="11">
        <f>Data!AD226-Data!AD225</f>
        <v>70</v>
      </c>
      <c r="Y226" s="11">
        <f>Data!AE226-Data!AE225</f>
        <v>3</v>
      </c>
      <c r="Z226" s="11">
        <f>Data!AF226-Data!AF225</f>
        <v>6</v>
      </c>
      <c r="AA226" s="11">
        <f>Data!AG226-Data!AG225</f>
        <v>60</v>
      </c>
      <c r="AB226" s="11">
        <f>Data!AH226-Data!AH225</f>
        <v>0</v>
      </c>
      <c r="AC226" s="11">
        <f>Data!AI226-Data!AI225</f>
        <v>0</v>
      </c>
      <c r="AD226" s="11">
        <f>Data!AJ226-Data!AJ225</f>
        <v>332</v>
      </c>
      <c r="AE226" s="11">
        <f>Data!AK226-Data!AK225</f>
        <v>0</v>
      </c>
      <c r="AF226" s="11">
        <f>Data!AL226-Data!AL225</f>
        <v>0</v>
      </c>
      <c r="AG226" s="11">
        <f>Data!AM226-Data!AM225</f>
        <v>300</v>
      </c>
      <c r="AH226" s="11">
        <f>Data!AN226-Data!AN225</f>
        <v>1</v>
      </c>
      <c r="AI226" s="11">
        <f>Data!AO226-Data!AO225</f>
        <v>1</v>
      </c>
      <c r="AJ226" s="11">
        <f>Data!AP226-Data!AP225</f>
        <v>73</v>
      </c>
      <c r="AK226" s="11">
        <f>Data!AQ226-Data!AQ225</f>
        <v>1</v>
      </c>
      <c r="AL226" s="11">
        <f>Data!AR226-Data!AR225</f>
        <v>2</v>
      </c>
      <c r="AM226" s="11">
        <f>Data!E226</f>
        <v>5</v>
      </c>
      <c r="AN226" s="11">
        <f>Data!B226</f>
        <v>1690</v>
      </c>
      <c r="AO226" s="11">
        <f>Data!AS226-Data!AS225</f>
        <v>23323</v>
      </c>
      <c r="AP226" s="11">
        <f>Data!AT226-Data!AT225</f>
        <v>6218</v>
      </c>
      <c r="AQ226" s="11">
        <f>Data!AV226-Data!AV225</f>
        <v>0</v>
      </c>
      <c r="AR226" s="11">
        <f>Data!AW226-Data!AW225</f>
        <v>0</v>
      </c>
      <c r="AT226" s="7" t="str">
        <f t="shared" si="12"/>
        <v>2020-W44</v>
      </c>
      <c r="AU226" s="7">
        <f t="shared" si="13"/>
        <v>5</v>
      </c>
      <c r="AV226" s="12">
        <f>Data!G226</f>
        <v>128</v>
      </c>
      <c r="AW226" s="12">
        <f>Data!AU226+Data!C226</f>
        <v>38</v>
      </c>
    </row>
    <row r="227" spans="1:53" x14ac:dyDescent="0.3">
      <c r="A227" s="20">
        <f>Data!A227</f>
        <v>44135</v>
      </c>
      <c r="B227" s="8">
        <f t="shared" si="11"/>
        <v>44135</v>
      </c>
      <c r="C227" s="9">
        <f>Data!I227-Data!I226</f>
        <v>145</v>
      </c>
      <c r="D227" s="9">
        <f>Data!J227-Data!J226</f>
        <v>0</v>
      </c>
      <c r="E227" s="10">
        <f>Data!K227-Data!K226</f>
        <v>0</v>
      </c>
      <c r="F227" s="11">
        <f>Data!L227-Data!L226</f>
        <v>793</v>
      </c>
      <c r="G227" s="11">
        <f>Data!M227-Data!M226</f>
        <v>0</v>
      </c>
      <c r="H227" s="11">
        <f>Data!N227-Data!N226</f>
        <v>-1</v>
      </c>
      <c r="I227" s="11">
        <f>Data!O227-Data!O226</f>
        <v>591</v>
      </c>
      <c r="J227" s="11">
        <f>Data!P227-Data!P226</f>
        <v>1</v>
      </c>
      <c r="K227" s="11">
        <f>Data!Q227-Data!Q226</f>
        <v>3</v>
      </c>
      <c r="L227" s="11">
        <f>Data!R227-Data!R226</f>
        <v>166</v>
      </c>
      <c r="M227" s="11">
        <f>Data!S227-Data!S226</f>
        <v>5</v>
      </c>
      <c r="N227" s="11">
        <f>Data!T227-Data!T226</f>
        <v>4</v>
      </c>
      <c r="O227" s="11">
        <f>Data!U227-Data!U226</f>
        <v>10</v>
      </c>
      <c r="P227" s="11">
        <f>Data!V227-Data!V226</f>
        <v>0</v>
      </c>
      <c r="Q227" s="11">
        <f>Data!W227-Data!W226</f>
        <v>0</v>
      </c>
      <c r="R227" s="11">
        <f>Data!X227-Data!X226</f>
        <v>66</v>
      </c>
      <c r="S227" s="11">
        <f>Data!Y227-Data!Y226</f>
        <v>0</v>
      </c>
      <c r="T227" s="11">
        <f>Data!Z227-Data!Z226</f>
        <v>0</v>
      </c>
      <c r="U227" s="11">
        <f>Data!AA227-Data!AA226</f>
        <v>58</v>
      </c>
      <c r="V227" s="11">
        <f>Data!AB227-Data!AB226</f>
        <v>1</v>
      </c>
      <c r="W227" s="11">
        <f>Data!AC227-Data!AC226</f>
        <v>3</v>
      </c>
      <c r="X227" s="11">
        <f>Data!AD227-Data!AD226</f>
        <v>15</v>
      </c>
      <c r="Y227" s="11">
        <f>Data!AE227-Data!AE226</f>
        <v>3</v>
      </c>
      <c r="Z227" s="11">
        <f>Data!AF227-Data!AF226</f>
        <v>3</v>
      </c>
      <c r="AA227" s="11">
        <f>Data!AG227-Data!AG226</f>
        <v>12</v>
      </c>
      <c r="AB227" s="11">
        <f>Data!AH227-Data!AH226</f>
        <v>0</v>
      </c>
      <c r="AC227" s="11">
        <f>Data!AI227-Data!AI226</f>
        <v>0</v>
      </c>
      <c r="AD227" s="11">
        <f>Data!AJ227-Data!AJ226</f>
        <v>68</v>
      </c>
      <c r="AE227" s="11">
        <f>Data!AK227-Data!AK226</f>
        <v>0</v>
      </c>
      <c r="AF227" s="11">
        <f>Data!AL227-Data!AL226</f>
        <v>0</v>
      </c>
      <c r="AG227" s="11">
        <f>Data!AM227-Data!AM226</f>
        <v>39</v>
      </c>
      <c r="AH227" s="11">
        <f>Data!AN227-Data!AN226</f>
        <v>0</v>
      </c>
      <c r="AI227" s="11">
        <f>Data!AO227-Data!AO226</f>
        <v>0</v>
      </c>
      <c r="AJ227" s="11">
        <f>Data!AP227-Data!AP226</f>
        <v>14</v>
      </c>
      <c r="AK227" s="11">
        <f>Data!AQ227-Data!AQ226</f>
        <v>2</v>
      </c>
      <c r="AL227" s="11">
        <f>Data!AR227-Data!AR226</f>
        <v>1</v>
      </c>
      <c r="AM227" s="11">
        <f>Data!E227</f>
        <v>6</v>
      </c>
      <c r="AN227" s="11">
        <f>Data!B227</f>
        <v>2056</v>
      </c>
      <c r="AO227" s="11">
        <f>Data!AS227-Data!AS226</f>
        <v>23480</v>
      </c>
      <c r="AP227" s="11">
        <f>Data!AT227-Data!AT226</f>
        <v>2705</v>
      </c>
      <c r="AQ227" s="11">
        <f>Data!AV227-Data!AV226</f>
        <v>0</v>
      </c>
      <c r="AR227" s="11">
        <f>Data!AW227-Data!AW226</f>
        <v>0</v>
      </c>
      <c r="AT227" s="7" t="str">
        <f t="shared" si="12"/>
        <v>2020-W44</v>
      </c>
      <c r="AU227" s="7">
        <f t="shared" si="13"/>
        <v>6</v>
      </c>
      <c r="AV227" s="12">
        <f>Data!G227</f>
        <v>135</v>
      </c>
      <c r="AW227" s="12">
        <f>Data!AU227+Data!C227</f>
        <v>26</v>
      </c>
    </row>
    <row r="228" spans="1:53" x14ac:dyDescent="0.3">
      <c r="A228" s="20">
        <f>Data!A228</f>
        <v>44136</v>
      </c>
      <c r="B228" s="8">
        <f t="shared" si="11"/>
        <v>44136</v>
      </c>
      <c r="C228" s="9">
        <f>Data!I228-Data!I227</f>
        <v>142</v>
      </c>
      <c r="D228" s="9">
        <f>Data!J228-Data!J227</f>
        <v>0</v>
      </c>
      <c r="E228" s="10">
        <f>Data!K228-Data!K227</f>
        <v>0</v>
      </c>
      <c r="F228" s="11">
        <f>Data!L228-Data!L227</f>
        <v>838</v>
      </c>
      <c r="G228" s="11">
        <f>Data!M228-Data!M227</f>
        <v>0</v>
      </c>
      <c r="H228" s="11">
        <f>Data!N228-Data!N227</f>
        <v>0</v>
      </c>
      <c r="I228" s="11">
        <f>Data!O228-Data!O227</f>
        <v>656</v>
      </c>
      <c r="J228" s="11">
        <f>Data!P228-Data!P227</f>
        <v>1</v>
      </c>
      <c r="K228" s="11">
        <f>Data!Q228-Data!Q227</f>
        <v>2</v>
      </c>
      <c r="L228" s="11">
        <f>Data!R228-Data!R227</f>
        <v>206</v>
      </c>
      <c r="M228" s="11">
        <f>Data!S228-Data!S227</f>
        <v>8</v>
      </c>
      <c r="N228" s="11">
        <f>Data!T228-Data!T227</f>
        <v>4</v>
      </c>
      <c r="O228" s="11">
        <f>Data!U228-Data!U227</f>
        <v>76</v>
      </c>
      <c r="P228" s="11">
        <f>Data!V228-Data!V227</f>
        <v>0</v>
      </c>
      <c r="Q228" s="11">
        <f>Data!W228-Data!W227</f>
        <v>0</v>
      </c>
      <c r="R228" s="11">
        <f>Data!X228-Data!X227</f>
        <v>434</v>
      </c>
      <c r="S228" s="11">
        <f>Data!Y228-Data!Y227</f>
        <v>0</v>
      </c>
      <c r="T228" s="11">
        <f>Data!Z228-Data!Z227</f>
        <v>0</v>
      </c>
      <c r="U228" s="11">
        <f>Data!AA228-Data!AA227</f>
        <v>325</v>
      </c>
      <c r="V228" s="11">
        <f>Data!AB228-Data!AB227</f>
        <v>1</v>
      </c>
      <c r="W228" s="11">
        <f>Data!AC228-Data!AC227</f>
        <v>2</v>
      </c>
      <c r="X228" s="11">
        <f>Data!AD228-Data!AD227</f>
        <v>102</v>
      </c>
      <c r="Y228" s="11">
        <f>Data!AE228-Data!AE227</f>
        <v>4</v>
      </c>
      <c r="Z228" s="11">
        <f>Data!AF228-Data!AF227</f>
        <v>3</v>
      </c>
      <c r="AA228" s="11">
        <f>Data!AG228-Data!AG227</f>
        <v>58</v>
      </c>
      <c r="AB228" s="11">
        <f>Data!AH228-Data!AH227</f>
        <v>0</v>
      </c>
      <c r="AC228" s="11">
        <f>Data!AI228-Data!AI227</f>
        <v>0</v>
      </c>
      <c r="AD228" s="11">
        <f>Data!AJ228-Data!AJ227</f>
        <v>341</v>
      </c>
      <c r="AE228" s="11">
        <f>Data!AK228-Data!AK227</f>
        <v>0</v>
      </c>
      <c r="AF228" s="11">
        <f>Data!AL228-Data!AL227</f>
        <v>0</v>
      </c>
      <c r="AG228" s="11">
        <f>Data!AM228-Data!AM227</f>
        <v>309</v>
      </c>
      <c r="AH228" s="11">
        <f>Data!AN228-Data!AN227</f>
        <v>0</v>
      </c>
      <c r="AI228" s="11">
        <f>Data!AO228-Data!AO227</f>
        <v>0</v>
      </c>
      <c r="AJ228" s="11">
        <f>Data!AP228-Data!AP227</f>
        <v>100</v>
      </c>
      <c r="AK228" s="11">
        <f>Data!AQ228-Data!AQ227</f>
        <v>4</v>
      </c>
      <c r="AL228" s="11">
        <f>Data!AR228-Data!AR227</f>
        <v>1</v>
      </c>
      <c r="AM228" s="11">
        <f>Data!E228</f>
        <v>9</v>
      </c>
      <c r="AN228" s="11">
        <f>Data!B228</f>
        <v>1678</v>
      </c>
      <c r="AO228" s="11">
        <f>Data!AS228-Data!AS227</f>
        <v>14708</v>
      </c>
      <c r="AP228" s="11">
        <f>Data!AT228-Data!AT227</f>
        <v>1398</v>
      </c>
      <c r="AQ228" s="11">
        <f>Data!AV228-Data!AV227</f>
        <v>0</v>
      </c>
      <c r="AR228" s="11">
        <f>Data!AW228-Data!AW227</f>
        <v>0</v>
      </c>
      <c r="AS228" s="7">
        <v>99</v>
      </c>
      <c r="AT228" s="7" t="str">
        <f t="shared" si="12"/>
        <v>2020-W44</v>
      </c>
      <c r="AU228" s="7">
        <f t="shared" si="13"/>
        <v>7</v>
      </c>
      <c r="AV228" s="12">
        <f>Data!G228</f>
        <v>140</v>
      </c>
      <c r="AW228" s="12">
        <f>Data!AU228+Data!C228</f>
        <v>25</v>
      </c>
      <c r="AX228" s="7">
        <f>Data!BA228-Data!BA221</f>
        <v>19</v>
      </c>
      <c r="AY228" s="12">
        <f>AV221+AS228-AV228-AX228</f>
        <v>24</v>
      </c>
      <c r="AZ228" s="11">
        <v>964.99999999999989</v>
      </c>
      <c r="BA228" s="112">
        <f>AS228/AZ228</f>
        <v>0.10259067357512955</v>
      </c>
    </row>
    <row r="229" spans="1:53" x14ac:dyDescent="0.3">
      <c r="A229" s="21">
        <f>Data!A229</f>
        <v>44137</v>
      </c>
      <c r="B229" s="13">
        <f t="shared" si="11"/>
        <v>44137</v>
      </c>
      <c r="C229" s="14">
        <f>Data!I229-Data!I228</f>
        <v>91</v>
      </c>
      <c r="D229" s="14">
        <f>Data!J229-Data!J228</f>
        <v>0</v>
      </c>
      <c r="E229" s="15">
        <f>Data!K229-Data!K228</f>
        <v>0</v>
      </c>
      <c r="F229" s="16">
        <f>Data!L229-Data!L228</f>
        <v>496</v>
      </c>
      <c r="G229" s="16">
        <f>Data!M229-Data!M228</f>
        <v>0</v>
      </c>
      <c r="H229" s="16">
        <f>Data!N229-Data!N228</f>
        <v>1</v>
      </c>
      <c r="I229" s="16">
        <f>Data!O229-Data!O228</f>
        <v>381</v>
      </c>
      <c r="J229" s="16">
        <f>Data!P229-Data!P228</f>
        <v>2</v>
      </c>
      <c r="K229" s="16">
        <f>Data!Q229-Data!Q228</f>
        <v>4</v>
      </c>
      <c r="L229" s="16">
        <f>Data!R229-Data!R228</f>
        <v>162</v>
      </c>
      <c r="M229" s="16">
        <f>Data!S229-Data!S228</f>
        <v>5</v>
      </c>
      <c r="N229" s="16">
        <f>Data!T229-Data!T228</f>
        <v>7</v>
      </c>
      <c r="O229" s="16">
        <f>Data!U229-Data!U228</f>
        <v>50</v>
      </c>
      <c r="P229" s="16">
        <f>Data!V229-Data!V228</f>
        <v>0</v>
      </c>
      <c r="Q229" s="16">
        <f>Data!W229-Data!W228</f>
        <v>0</v>
      </c>
      <c r="R229" s="16">
        <f>Data!X229-Data!X228</f>
        <v>268</v>
      </c>
      <c r="S229" s="16">
        <f>Data!Y229-Data!Y228</f>
        <v>0</v>
      </c>
      <c r="T229" s="16">
        <f>Data!Z229-Data!Z228</f>
        <v>1</v>
      </c>
      <c r="U229" s="16">
        <f>Data!AA229-Data!AA228</f>
        <v>182</v>
      </c>
      <c r="V229" s="16">
        <f>Data!AB229-Data!AB228</f>
        <v>0</v>
      </c>
      <c r="W229" s="16">
        <f>Data!AC229-Data!AC228</f>
        <v>5</v>
      </c>
      <c r="X229" s="16">
        <f>Data!AD229-Data!AD228</f>
        <v>75</v>
      </c>
      <c r="Y229" s="16">
        <f>Data!AE229-Data!AE228</f>
        <v>0</v>
      </c>
      <c r="Z229" s="16">
        <f>Data!AF229-Data!AF228</f>
        <v>9</v>
      </c>
      <c r="AA229" s="16">
        <f>Data!AG229-Data!AG228</f>
        <v>41</v>
      </c>
      <c r="AB229" s="16">
        <f>Data!AH229-Data!AH228</f>
        <v>0</v>
      </c>
      <c r="AC229" s="16">
        <f>Data!AI229-Data!AI228</f>
        <v>0</v>
      </c>
      <c r="AD229" s="16">
        <f>Data!AJ229-Data!AJ228</f>
        <v>228</v>
      </c>
      <c r="AE229" s="16">
        <f>Data!AK229-Data!AK228</f>
        <v>0</v>
      </c>
      <c r="AF229" s="16">
        <f>Data!AL229-Data!AL228</f>
        <v>0</v>
      </c>
      <c r="AG229" s="16">
        <f>Data!AM229-Data!AM228</f>
        <v>199</v>
      </c>
      <c r="AH229" s="16">
        <f>Data!AN229-Data!AN228</f>
        <v>2</v>
      </c>
      <c r="AI229" s="16">
        <f>Data!AO229-Data!AO228</f>
        <v>-1</v>
      </c>
      <c r="AJ229" s="16">
        <f>Data!AP229-Data!AP228</f>
        <v>87</v>
      </c>
      <c r="AK229" s="16">
        <f>Data!AQ229-Data!AQ228</f>
        <v>5</v>
      </c>
      <c r="AL229" s="16">
        <f>Data!AR229-Data!AR228</f>
        <v>-2</v>
      </c>
      <c r="AM229" s="16">
        <f>Data!E229</f>
        <v>7</v>
      </c>
      <c r="AN229" s="16">
        <f>Data!B229</f>
        <v>1152</v>
      </c>
      <c r="AO229" s="16">
        <f>Data!AS229-Data!AS228</f>
        <v>11986</v>
      </c>
      <c r="AP229" s="16">
        <f>Data!AT229-Data!AT228</f>
        <v>1519</v>
      </c>
      <c r="AQ229" s="16">
        <f>Data!AV229-Data!AV228</f>
        <v>0</v>
      </c>
      <c r="AR229" s="16">
        <f>Data!AW229-Data!AW228</f>
        <v>0</v>
      </c>
      <c r="AS229" s="17"/>
      <c r="AT229" s="17" t="str">
        <f t="shared" si="12"/>
        <v>2020-W45</v>
      </c>
      <c r="AU229" s="17">
        <f t="shared" si="13"/>
        <v>1</v>
      </c>
      <c r="AV229" s="18">
        <f>Data!G229</f>
        <v>153</v>
      </c>
      <c r="AW229" s="18">
        <f>Data!AU229+Data!C229</f>
        <v>37</v>
      </c>
      <c r="AX229" s="17"/>
      <c r="AY229" s="18"/>
      <c r="AZ229" s="16"/>
    </row>
    <row r="230" spans="1:53" x14ac:dyDescent="0.3">
      <c r="A230" s="20">
        <f>Data!A230</f>
        <v>44138</v>
      </c>
      <c r="B230" s="8">
        <f t="shared" si="11"/>
        <v>44138</v>
      </c>
      <c r="C230" s="9">
        <f>Data!I230-Data!I229</f>
        <v>166</v>
      </c>
      <c r="D230" s="9">
        <f>Data!J230-Data!J229</f>
        <v>0</v>
      </c>
      <c r="E230" s="10">
        <f>Data!K230-Data!K229</f>
        <v>0</v>
      </c>
      <c r="F230" s="11">
        <f>Data!L230-Data!L229</f>
        <v>979</v>
      </c>
      <c r="G230" s="11">
        <f>Data!M230-Data!M229</f>
        <v>0</v>
      </c>
      <c r="H230" s="11">
        <f>Data!N230-Data!N229</f>
        <v>0</v>
      </c>
      <c r="I230" s="11">
        <f>Data!O230-Data!O229</f>
        <v>851</v>
      </c>
      <c r="J230" s="11">
        <f>Data!P230-Data!P229</f>
        <v>0</v>
      </c>
      <c r="K230" s="11">
        <f>Data!Q230-Data!Q229</f>
        <v>9</v>
      </c>
      <c r="L230" s="11">
        <f>Data!R230-Data!R229</f>
        <v>186</v>
      </c>
      <c r="M230" s="11">
        <f>Data!S230-Data!S229</f>
        <v>13</v>
      </c>
      <c r="N230" s="11">
        <f>Data!T230-Data!T229</f>
        <v>7</v>
      </c>
      <c r="O230" s="11">
        <f>Data!U230-Data!U229</f>
        <v>156</v>
      </c>
      <c r="P230" s="11">
        <f>Data!V230-Data!V229</f>
        <v>0</v>
      </c>
      <c r="Q230" s="11">
        <f>Data!W230-Data!W229</f>
        <v>0</v>
      </c>
      <c r="R230" s="11">
        <f>Data!X230-Data!X229</f>
        <v>906</v>
      </c>
      <c r="S230" s="11">
        <f>Data!Y230-Data!Y229</f>
        <v>0</v>
      </c>
      <c r="T230" s="11">
        <f>Data!Z230-Data!Z229</f>
        <v>0</v>
      </c>
      <c r="U230" s="11">
        <f>Data!AA230-Data!AA229</f>
        <v>690</v>
      </c>
      <c r="V230" s="11">
        <f>Data!AB230-Data!AB229</f>
        <v>0</v>
      </c>
      <c r="W230" s="11">
        <f>Data!AC230-Data!AC229</f>
        <v>8</v>
      </c>
      <c r="X230" s="11">
        <f>Data!AD230-Data!AD229</f>
        <v>182</v>
      </c>
      <c r="Y230" s="11">
        <f>Data!AE230-Data!AE229</f>
        <v>7</v>
      </c>
      <c r="Z230" s="11">
        <f>Data!AF230-Data!AF229</f>
        <v>6</v>
      </c>
      <c r="AA230" s="11">
        <f>Data!AG230-Data!AG229</f>
        <v>143</v>
      </c>
      <c r="AB230" s="11">
        <f>Data!AH230-Data!AH229</f>
        <v>0</v>
      </c>
      <c r="AC230" s="11">
        <f>Data!AI230-Data!AI229</f>
        <v>0</v>
      </c>
      <c r="AD230" s="11">
        <f>Data!AJ230-Data!AJ229</f>
        <v>799</v>
      </c>
      <c r="AE230" s="11">
        <f>Data!AK230-Data!AK229</f>
        <v>0</v>
      </c>
      <c r="AF230" s="11">
        <f>Data!AL230-Data!AL229</f>
        <v>0</v>
      </c>
      <c r="AG230" s="11">
        <f>Data!AM230-Data!AM229</f>
        <v>680</v>
      </c>
      <c r="AH230" s="11">
        <f>Data!AN230-Data!AN229</f>
        <v>0</v>
      </c>
      <c r="AI230" s="11">
        <f>Data!AO230-Data!AO229</f>
        <v>1</v>
      </c>
      <c r="AJ230" s="11">
        <f>Data!AP230-Data!AP229</f>
        <v>145</v>
      </c>
      <c r="AK230" s="11">
        <f>Data!AQ230-Data!AQ229</f>
        <v>6</v>
      </c>
      <c r="AL230" s="11">
        <f>Data!AR230-Data!AR229</f>
        <v>1</v>
      </c>
      <c r="AM230" s="11">
        <f>Data!E230</f>
        <v>13</v>
      </c>
      <c r="AN230" s="11">
        <f>Data!B230</f>
        <v>2166</v>
      </c>
      <c r="AO230" s="11">
        <f>Data!AS230-Data!AS229</f>
        <v>25075</v>
      </c>
      <c r="AP230" s="11">
        <f>Data!AT230-Data!AT229</f>
        <v>2913</v>
      </c>
      <c r="AQ230" s="11">
        <f>Data!AV230-Data!AV229</f>
        <v>0</v>
      </c>
      <c r="AR230" s="11">
        <f>Data!AW230-Data!AW229</f>
        <v>0</v>
      </c>
      <c r="AT230" s="7" t="str">
        <f t="shared" si="12"/>
        <v>2020-W45</v>
      </c>
      <c r="AU230" s="7">
        <f t="shared" si="13"/>
        <v>2</v>
      </c>
      <c r="AV230" s="12">
        <f>Data!G230</f>
        <v>169</v>
      </c>
      <c r="AW230" s="12">
        <f>Data!AU230+Data!C230</f>
        <v>44</v>
      </c>
    </row>
    <row r="231" spans="1:53" x14ac:dyDescent="0.3">
      <c r="A231" s="20">
        <f>Data!A231</f>
        <v>44139</v>
      </c>
      <c r="B231" s="8">
        <f t="shared" si="11"/>
        <v>44139</v>
      </c>
      <c r="C231" s="9">
        <f>Data!I231-Data!I230</f>
        <v>236</v>
      </c>
      <c r="D231" s="9">
        <f>Data!J231-Data!J230</f>
        <v>0</v>
      </c>
      <c r="E231" s="10">
        <f>Data!K231-Data!K230</f>
        <v>0</v>
      </c>
      <c r="F231" s="11">
        <f>Data!L231-Data!L230</f>
        <v>1076</v>
      </c>
      <c r="G231" s="11">
        <f>Data!M231-Data!M230</f>
        <v>0</v>
      </c>
      <c r="H231" s="11">
        <f>Data!N231-Data!N230</f>
        <v>0</v>
      </c>
      <c r="I231" s="11">
        <f>Data!O231-Data!O230</f>
        <v>963</v>
      </c>
      <c r="J231" s="11">
        <f>Data!P231-Data!P230</f>
        <v>2</v>
      </c>
      <c r="K231" s="11">
        <f>Data!Q231-Data!Q230</f>
        <v>-1</v>
      </c>
      <c r="L231" s="11">
        <f>Data!R231-Data!R230</f>
        <v>260</v>
      </c>
      <c r="M231" s="11">
        <f>Data!S231-Data!S230</f>
        <v>16</v>
      </c>
      <c r="N231" s="11">
        <f>Data!T231-Data!T230</f>
        <v>11</v>
      </c>
      <c r="O231" s="11">
        <f>Data!U231-Data!U230</f>
        <v>128</v>
      </c>
      <c r="P231" s="11">
        <f>Data!V231-Data!V230</f>
        <v>0</v>
      </c>
      <c r="Q231" s="11">
        <f>Data!W231-Data!W230</f>
        <v>0</v>
      </c>
      <c r="R231" s="11">
        <f>Data!X231-Data!X230</f>
        <v>575</v>
      </c>
      <c r="S231" s="11">
        <f>Data!Y231-Data!Y230</f>
        <v>0</v>
      </c>
      <c r="T231" s="11">
        <f>Data!Z231-Data!Z230</f>
        <v>0</v>
      </c>
      <c r="U231" s="11">
        <f>Data!AA231-Data!AA230</f>
        <v>494</v>
      </c>
      <c r="V231" s="11">
        <f>Data!AB231-Data!AB230</f>
        <v>2</v>
      </c>
      <c r="W231" s="11">
        <f>Data!AC231-Data!AC230</f>
        <v>-2</v>
      </c>
      <c r="X231" s="11">
        <f>Data!AD231-Data!AD230</f>
        <v>139</v>
      </c>
      <c r="Y231" s="11">
        <f>Data!AE231-Data!AE230</f>
        <v>12</v>
      </c>
      <c r="Z231" s="11">
        <f>Data!AF231-Data!AF230</f>
        <v>8</v>
      </c>
      <c r="AA231" s="11">
        <f>Data!AG231-Data!AG230</f>
        <v>107</v>
      </c>
      <c r="AB231" s="11">
        <f>Data!AH231-Data!AH230</f>
        <v>0</v>
      </c>
      <c r="AC231" s="11">
        <f>Data!AI231-Data!AI230</f>
        <v>0</v>
      </c>
      <c r="AD231" s="11">
        <f>Data!AJ231-Data!AJ230</f>
        <v>499</v>
      </c>
      <c r="AE231" s="11">
        <f>Data!AK231-Data!AK230</f>
        <v>0</v>
      </c>
      <c r="AF231" s="11">
        <f>Data!AL231-Data!AL230</f>
        <v>0</v>
      </c>
      <c r="AG231" s="11">
        <f>Data!AM231-Data!AM230</f>
        <v>466</v>
      </c>
      <c r="AH231" s="11">
        <f>Data!AN231-Data!AN230</f>
        <v>0</v>
      </c>
      <c r="AI231" s="11">
        <f>Data!AO231-Data!AO230</f>
        <v>1</v>
      </c>
      <c r="AJ231" s="11">
        <f>Data!AP231-Data!AP230</f>
        <v>121</v>
      </c>
      <c r="AK231" s="11">
        <f>Data!AQ231-Data!AQ230</f>
        <v>4</v>
      </c>
      <c r="AL231" s="11">
        <f>Data!AR231-Data!AR230</f>
        <v>3</v>
      </c>
      <c r="AM231" s="11">
        <f>Data!E231</f>
        <v>18</v>
      </c>
      <c r="AN231" s="11">
        <f>Data!B231</f>
        <v>2646</v>
      </c>
      <c r="AO231" s="11">
        <f>Data!AS231-Data!AS230</f>
        <v>24204</v>
      </c>
      <c r="AP231" s="11">
        <f>Data!AT231-Data!AT230</f>
        <v>3084</v>
      </c>
      <c r="AQ231" s="11">
        <f>Data!AV231-Data!AV230</f>
        <v>0</v>
      </c>
      <c r="AR231" s="11">
        <f>Data!AW231-Data!AW230</f>
        <v>0</v>
      </c>
      <c r="AT231" s="7" t="str">
        <f t="shared" si="12"/>
        <v>2020-W45</v>
      </c>
      <c r="AU231" s="7">
        <f t="shared" si="13"/>
        <v>3</v>
      </c>
      <c r="AV231" s="12">
        <f>Data!G231</f>
        <v>179</v>
      </c>
      <c r="AW231" s="12">
        <f>Data!AU231+Data!C231</f>
        <v>42</v>
      </c>
    </row>
    <row r="232" spans="1:53" x14ac:dyDescent="0.3">
      <c r="A232" s="20">
        <f>Data!A232</f>
        <v>44140</v>
      </c>
      <c r="B232" s="8">
        <f t="shared" si="11"/>
        <v>44140</v>
      </c>
      <c r="C232" s="9">
        <f>Data!I232-Data!I231</f>
        <v>288</v>
      </c>
      <c r="D232" s="9">
        <f>Data!J232-Data!J231</f>
        <v>0</v>
      </c>
      <c r="E232" s="10">
        <f>Data!K232-Data!K231</f>
        <v>0</v>
      </c>
      <c r="F232" s="11">
        <f>Data!L232-Data!L231</f>
        <v>1136</v>
      </c>
      <c r="G232" s="11">
        <f>Data!M232-Data!M231</f>
        <v>0</v>
      </c>
      <c r="H232" s="11">
        <f>Data!N232-Data!N231</f>
        <v>0</v>
      </c>
      <c r="I232" s="11">
        <f>Data!O232-Data!O231</f>
        <v>1064</v>
      </c>
      <c r="J232" s="11">
        <f>Data!P232-Data!P231</f>
        <v>7</v>
      </c>
      <c r="K232" s="11">
        <f>Data!Q232-Data!Q231</f>
        <v>5</v>
      </c>
      <c r="L232" s="11">
        <f>Data!R232-Data!R231</f>
        <v>311</v>
      </c>
      <c r="M232" s="11">
        <f>Data!S232-Data!S231</f>
        <v>22</v>
      </c>
      <c r="N232" s="11">
        <f>Data!T232-Data!T231</f>
        <v>3</v>
      </c>
      <c r="O232" s="11">
        <f>Data!U232-Data!U231</f>
        <v>145</v>
      </c>
      <c r="P232" s="11">
        <f>Data!V232-Data!V231</f>
        <v>0</v>
      </c>
      <c r="Q232" s="11">
        <f>Data!W232-Data!W231</f>
        <v>0</v>
      </c>
      <c r="R232" s="11">
        <f>Data!X232-Data!X231</f>
        <v>602</v>
      </c>
      <c r="S232" s="11">
        <f>Data!Y232-Data!Y231</f>
        <v>0</v>
      </c>
      <c r="T232" s="11">
        <f>Data!Z232-Data!Z231</f>
        <v>0</v>
      </c>
      <c r="U232" s="11">
        <f>Data!AA232-Data!AA231</f>
        <v>549</v>
      </c>
      <c r="V232" s="11">
        <f>Data!AB232-Data!AB231</f>
        <v>4</v>
      </c>
      <c r="W232" s="11">
        <f>Data!AC232-Data!AC231</f>
        <v>3</v>
      </c>
      <c r="X232" s="11">
        <f>Data!AD232-Data!AD231</f>
        <v>159</v>
      </c>
      <c r="Y232" s="11">
        <f>Data!AE232-Data!AE231</f>
        <v>9</v>
      </c>
      <c r="Z232" s="11">
        <f>Data!AF232-Data!AF231</f>
        <v>4</v>
      </c>
      <c r="AA232" s="11">
        <f>Data!AG232-Data!AG231</f>
        <v>143</v>
      </c>
      <c r="AB232" s="11">
        <f>Data!AH232-Data!AH231</f>
        <v>0</v>
      </c>
      <c r="AC232" s="11">
        <f>Data!AI232-Data!AI231</f>
        <v>0</v>
      </c>
      <c r="AD232" s="11">
        <f>Data!AJ232-Data!AJ231</f>
        <v>527</v>
      </c>
      <c r="AE232" s="11">
        <f>Data!AK232-Data!AK231</f>
        <v>0</v>
      </c>
      <c r="AF232" s="11">
        <f>Data!AL232-Data!AL231</f>
        <v>0</v>
      </c>
      <c r="AG232" s="11">
        <f>Data!AM232-Data!AM231</f>
        <v>505</v>
      </c>
      <c r="AH232" s="11">
        <f>Data!AN232-Data!AN231</f>
        <v>3</v>
      </c>
      <c r="AI232" s="11">
        <f>Data!AO232-Data!AO231</f>
        <v>2</v>
      </c>
      <c r="AJ232" s="11">
        <f>Data!AP232-Data!AP231</f>
        <v>152</v>
      </c>
      <c r="AK232" s="11">
        <f>Data!AQ232-Data!AQ231</f>
        <v>13</v>
      </c>
      <c r="AL232" s="11">
        <f>Data!AR232-Data!AR231</f>
        <v>-1</v>
      </c>
      <c r="AM232" s="11">
        <f>Data!E232</f>
        <v>28</v>
      </c>
      <c r="AN232" s="11">
        <f>Data!B232</f>
        <v>2917</v>
      </c>
      <c r="AO232" s="11">
        <f>Data!AS232-Data!AS231</f>
        <v>23176</v>
      </c>
      <c r="AP232" s="11">
        <f>Data!AT232-Data!AT231</f>
        <v>3052</v>
      </c>
      <c r="AQ232" s="11">
        <f>Data!AV232-Data!AV231</f>
        <v>0</v>
      </c>
      <c r="AR232" s="11">
        <f>Data!AW232-Data!AW231</f>
        <v>0</v>
      </c>
      <c r="AT232" s="7" t="str">
        <f t="shared" si="12"/>
        <v>2020-W45</v>
      </c>
      <c r="AU232" s="7">
        <f t="shared" si="13"/>
        <v>4</v>
      </c>
      <c r="AV232" s="12">
        <f>Data!G232</f>
        <v>187</v>
      </c>
      <c r="AW232" s="12">
        <f>Data!AU232+Data!C232</f>
        <v>32</v>
      </c>
    </row>
    <row r="233" spans="1:53" x14ac:dyDescent="0.3">
      <c r="A233" s="20">
        <f>Data!A233</f>
        <v>44141</v>
      </c>
      <c r="B233" s="8">
        <f t="shared" si="11"/>
        <v>44141</v>
      </c>
      <c r="C233" s="9">
        <f>Data!I233-Data!I232</f>
        <v>193</v>
      </c>
      <c r="D233" s="9">
        <f>Data!J233-Data!J232</f>
        <v>0</v>
      </c>
      <c r="E233" s="10">
        <f>Data!K233-Data!K232</f>
        <v>0</v>
      </c>
      <c r="F233" s="11">
        <f>Data!L233-Data!L232</f>
        <v>1012</v>
      </c>
      <c r="G233" s="11">
        <f>Data!M233-Data!M232</f>
        <v>0</v>
      </c>
      <c r="H233" s="11">
        <f>Data!N233-Data!N232</f>
        <v>0</v>
      </c>
      <c r="I233" s="11">
        <f>Data!O233-Data!O232</f>
        <v>883</v>
      </c>
      <c r="J233" s="11">
        <f>Data!P233-Data!P232</f>
        <v>0</v>
      </c>
      <c r="K233" s="11">
        <f>Data!Q233-Data!Q232</f>
        <v>4</v>
      </c>
      <c r="L233" s="11">
        <f>Data!R233-Data!R232</f>
        <v>307</v>
      </c>
      <c r="M233" s="11">
        <f>Data!S233-Data!S232</f>
        <v>13</v>
      </c>
      <c r="N233" s="11">
        <f>Data!T233-Data!T232</f>
        <v>5</v>
      </c>
      <c r="O233" s="11">
        <f>Data!U233-Data!U232</f>
        <v>107</v>
      </c>
      <c r="P233" s="11">
        <f>Data!V233-Data!V232</f>
        <v>0</v>
      </c>
      <c r="Q233" s="11">
        <f>Data!W233-Data!W232</f>
        <v>0</v>
      </c>
      <c r="R233" s="11">
        <f>Data!X233-Data!X232</f>
        <v>552</v>
      </c>
      <c r="S233" s="11">
        <f>Data!Y233-Data!Y232</f>
        <v>0</v>
      </c>
      <c r="T233" s="11">
        <f>Data!Z233-Data!Z232</f>
        <v>0</v>
      </c>
      <c r="U233" s="11">
        <f>Data!AA233-Data!AA232</f>
        <v>429</v>
      </c>
      <c r="V233" s="11">
        <f>Data!AB233-Data!AB232</f>
        <v>0</v>
      </c>
      <c r="W233" s="11">
        <f>Data!AC233-Data!AC232</f>
        <v>5</v>
      </c>
      <c r="X233" s="11">
        <f>Data!AD233-Data!AD232</f>
        <v>159</v>
      </c>
      <c r="Y233" s="11">
        <f>Data!AE233-Data!AE232</f>
        <v>9</v>
      </c>
      <c r="Z233" s="11">
        <f>Data!AF233-Data!AF232</f>
        <v>2</v>
      </c>
      <c r="AA233" s="11">
        <f>Data!AG233-Data!AG232</f>
        <v>86</v>
      </c>
      <c r="AB233" s="11">
        <f>Data!AH233-Data!AH232</f>
        <v>0</v>
      </c>
      <c r="AC233" s="11">
        <f>Data!AI233-Data!AI232</f>
        <v>0</v>
      </c>
      <c r="AD233" s="11">
        <f>Data!AJ233-Data!AJ232</f>
        <v>455</v>
      </c>
      <c r="AE233" s="11">
        <f>Data!AK233-Data!AK232</f>
        <v>0</v>
      </c>
      <c r="AF233" s="11">
        <f>Data!AL233-Data!AL232</f>
        <v>0</v>
      </c>
      <c r="AG233" s="11">
        <f>Data!AM233-Data!AM232</f>
        <v>442</v>
      </c>
      <c r="AH233" s="11">
        <f>Data!AN233-Data!AN232</f>
        <v>0</v>
      </c>
      <c r="AI233" s="11">
        <f>Data!AO233-Data!AO232</f>
        <v>-1</v>
      </c>
      <c r="AJ233" s="11">
        <f>Data!AP233-Data!AP232</f>
        <v>146</v>
      </c>
      <c r="AK233" s="11">
        <f>Data!AQ233-Data!AQ232</f>
        <v>4</v>
      </c>
      <c r="AL233" s="11">
        <f>Data!AR233-Data!AR232</f>
        <v>3</v>
      </c>
      <c r="AM233" s="11">
        <f>Data!E233</f>
        <v>14</v>
      </c>
      <c r="AN233" s="11">
        <f>Data!B233</f>
        <v>2448</v>
      </c>
      <c r="AO233" s="11">
        <f>Data!AS233-Data!AS232</f>
        <v>25987</v>
      </c>
      <c r="AP233" s="11">
        <f>Data!AT233-Data!AT232</f>
        <v>3603</v>
      </c>
      <c r="AQ233" s="11">
        <f>Data!AV233-Data!AV232</f>
        <v>0</v>
      </c>
      <c r="AR233" s="11">
        <f>Data!AW233-Data!AW232</f>
        <v>0</v>
      </c>
      <c r="AT233" s="7" t="str">
        <f t="shared" si="12"/>
        <v>2020-W45</v>
      </c>
      <c r="AU233" s="7">
        <f t="shared" si="13"/>
        <v>5</v>
      </c>
      <c r="AV233" s="12">
        <f>Data!G233</f>
        <v>196</v>
      </c>
      <c r="AW233" s="12">
        <f>Data!AU233+Data!C233</f>
        <v>66</v>
      </c>
    </row>
    <row r="234" spans="1:53" x14ac:dyDescent="0.3">
      <c r="A234" s="20">
        <f>Data!A234</f>
        <v>44142</v>
      </c>
      <c r="B234" s="8">
        <f t="shared" si="11"/>
        <v>44142</v>
      </c>
      <c r="C234" s="9">
        <f>Data!I234-Data!I233</f>
        <v>218</v>
      </c>
      <c r="D234" s="9">
        <f>Data!J234-Data!J233</f>
        <v>0</v>
      </c>
      <c r="E234" s="10">
        <f>Data!K234-Data!K233</f>
        <v>0</v>
      </c>
      <c r="F234" s="11">
        <f>Data!L234-Data!L233</f>
        <v>1004</v>
      </c>
      <c r="G234" s="11">
        <f>Data!M234-Data!M233</f>
        <v>0</v>
      </c>
      <c r="H234" s="11">
        <f>Data!N234-Data!N233</f>
        <v>0</v>
      </c>
      <c r="I234" s="11">
        <f>Data!O234-Data!O233</f>
        <v>954</v>
      </c>
      <c r="J234" s="11">
        <f>Data!P234-Data!P233</f>
        <v>2</v>
      </c>
      <c r="K234" s="11">
        <f>Data!Q234-Data!Q233</f>
        <v>5</v>
      </c>
      <c r="L234" s="11">
        <f>Data!R234-Data!R233</f>
        <v>277</v>
      </c>
      <c r="M234" s="11">
        <f>Data!S234-Data!S233</f>
        <v>31</v>
      </c>
      <c r="N234" s="11">
        <f>Data!T234-Data!T233</f>
        <v>6</v>
      </c>
      <c r="O234" s="11">
        <f>Data!U234-Data!U233</f>
        <v>110</v>
      </c>
      <c r="P234" s="11">
        <f>Data!V234-Data!V233</f>
        <v>0</v>
      </c>
      <c r="Q234" s="11">
        <f>Data!W234-Data!W233</f>
        <v>0</v>
      </c>
      <c r="R234" s="11">
        <f>Data!X234-Data!X233</f>
        <v>539</v>
      </c>
      <c r="S234" s="11">
        <f>Data!Y234-Data!Y233</f>
        <v>0</v>
      </c>
      <c r="T234" s="11">
        <f>Data!Z234-Data!Z233</f>
        <v>0</v>
      </c>
      <c r="U234" s="11">
        <f>Data!AA234-Data!AA233</f>
        <v>489</v>
      </c>
      <c r="V234" s="11">
        <f>Data!AB234-Data!AB233</f>
        <v>2</v>
      </c>
      <c r="W234" s="11">
        <f>Data!AC234-Data!AC233</f>
        <v>4</v>
      </c>
      <c r="X234" s="11">
        <f>Data!AD234-Data!AD233</f>
        <v>139</v>
      </c>
      <c r="Y234" s="11">
        <f>Data!AE234-Data!AE233</f>
        <v>15</v>
      </c>
      <c r="Z234" s="11">
        <f>Data!AF234-Data!AF233</f>
        <v>7</v>
      </c>
      <c r="AA234" s="11">
        <f>Data!AG234-Data!AG233</f>
        <v>107</v>
      </c>
      <c r="AB234" s="11">
        <f>Data!AH234-Data!AH233</f>
        <v>0</v>
      </c>
      <c r="AC234" s="11">
        <f>Data!AI234-Data!AI233</f>
        <v>0</v>
      </c>
      <c r="AD234" s="11">
        <f>Data!AJ234-Data!AJ233</f>
        <v>464</v>
      </c>
      <c r="AE234" s="11">
        <f>Data!AK234-Data!AK233</f>
        <v>0</v>
      </c>
      <c r="AF234" s="11">
        <f>Data!AL234-Data!AL233</f>
        <v>0</v>
      </c>
      <c r="AG234" s="11">
        <f>Data!AM234-Data!AM233</f>
        <v>463</v>
      </c>
      <c r="AH234" s="11">
        <f>Data!AN234-Data!AN233</f>
        <v>0</v>
      </c>
      <c r="AI234" s="11">
        <f>Data!AO234-Data!AO233</f>
        <v>1</v>
      </c>
      <c r="AJ234" s="11">
        <f>Data!AP234-Data!AP233</f>
        <v>138</v>
      </c>
      <c r="AK234" s="11">
        <f>Data!AQ234-Data!AQ233</f>
        <v>16</v>
      </c>
      <c r="AL234" s="11">
        <f>Data!AR234-Data!AR233</f>
        <v>-1</v>
      </c>
      <c r="AM234" s="11">
        <f>Data!E234</f>
        <v>34</v>
      </c>
      <c r="AN234" s="11">
        <f>Data!B234</f>
        <v>2556</v>
      </c>
      <c r="AO234" s="11">
        <f>Data!AS234-Data!AS233</f>
        <v>24086</v>
      </c>
      <c r="AP234" s="11">
        <f>Data!AT234-Data!AT233</f>
        <v>3797</v>
      </c>
      <c r="AQ234" s="11">
        <f>Data!AV234-Data!AV233</f>
        <v>0</v>
      </c>
      <c r="AR234" s="11">
        <f>Data!AW234-Data!AW233</f>
        <v>0</v>
      </c>
      <c r="AT234" s="7" t="str">
        <f t="shared" si="12"/>
        <v>2020-W45</v>
      </c>
      <c r="AU234" s="7">
        <f t="shared" si="13"/>
        <v>6</v>
      </c>
      <c r="AV234" s="12">
        <f>Data!G234</f>
        <v>207</v>
      </c>
      <c r="AW234" s="12">
        <f>Data!AU234+Data!C234</f>
        <v>17</v>
      </c>
    </row>
    <row r="235" spans="1:53" x14ac:dyDescent="0.3">
      <c r="A235" s="20">
        <f>Data!A235</f>
        <v>44143</v>
      </c>
      <c r="B235" s="8">
        <f t="shared" si="11"/>
        <v>44143</v>
      </c>
      <c r="C235" s="9">
        <f>Data!I235-Data!I234</f>
        <v>128</v>
      </c>
      <c r="D235" s="9">
        <f>Data!J235-Data!J234</f>
        <v>0</v>
      </c>
      <c r="E235" s="10">
        <f>Data!K235-Data!K234</f>
        <v>0</v>
      </c>
      <c r="F235" s="11">
        <f>Data!L235-Data!L234</f>
        <v>698</v>
      </c>
      <c r="G235" s="11">
        <f>Data!M235-Data!M234</f>
        <v>0</v>
      </c>
      <c r="H235" s="11">
        <f>Data!N235-Data!N234</f>
        <v>2</v>
      </c>
      <c r="I235" s="11">
        <f>Data!O235-Data!O234</f>
        <v>763</v>
      </c>
      <c r="J235" s="11">
        <f>Data!P235-Data!P234</f>
        <v>2</v>
      </c>
      <c r="K235" s="11">
        <f>Data!Q235-Data!Q234</f>
        <v>7</v>
      </c>
      <c r="L235" s="11">
        <f>Data!R235-Data!R234</f>
        <v>243</v>
      </c>
      <c r="M235" s="11">
        <f>Data!S235-Data!S234</f>
        <v>33</v>
      </c>
      <c r="N235" s="11">
        <f>Data!T235-Data!T234</f>
        <v>12</v>
      </c>
      <c r="O235" s="11">
        <f>Data!U235-Data!U234</f>
        <v>57</v>
      </c>
      <c r="P235" s="11">
        <f>Data!V235-Data!V234</f>
        <v>0</v>
      </c>
      <c r="Q235" s="11">
        <f>Data!W235-Data!W234</f>
        <v>0</v>
      </c>
      <c r="R235" s="11">
        <f>Data!X235-Data!X234</f>
        <v>377</v>
      </c>
      <c r="S235" s="11">
        <f>Data!Y235-Data!Y234</f>
        <v>0</v>
      </c>
      <c r="T235" s="11">
        <f>Data!Z235-Data!Z234</f>
        <v>2</v>
      </c>
      <c r="U235" s="11">
        <f>Data!AA235-Data!AA234</f>
        <v>365</v>
      </c>
      <c r="V235" s="11">
        <f>Data!AB235-Data!AB234</f>
        <v>1</v>
      </c>
      <c r="W235" s="11">
        <f>Data!AC235-Data!AC234</f>
        <v>3</v>
      </c>
      <c r="X235" s="11">
        <f>Data!AD235-Data!AD234</f>
        <v>111</v>
      </c>
      <c r="Y235" s="11">
        <f>Data!AE235-Data!AE234</f>
        <v>16</v>
      </c>
      <c r="Z235" s="11">
        <f>Data!AF235-Data!AF234</f>
        <v>4</v>
      </c>
      <c r="AA235" s="11">
        <f>Data!AG235-Data!AG234</f>
        <v>71</v>
      </c>
      <c r="AB235" s="11">
        <f>Data!AH235-Data!AH234</f>
        <v>0</v>
      </c>
      <c r="AC235" s="11">
        <f>Data!AI235-Data!AI234</f>
        <v>0</v>
      </c>
      <c r="AD235" s="11">
        <f>Data!AJ235-Data!AJ234</f>
        <v>303</v>
      </c>
      <c r="AE235" s="11">
        <f>Data!AK235-Data!AK234</f>
        <v>0</v>
      </c>
      <c r="AF235" s="11">
        <f>Data!AL235-Data!AL234</f>
        <v>0</v>
      </c>
      <c r="AG235" s="11">
        <f>Data!AM235-Data!AM234</f>
        <v>378</v>
      </c>
      <c r="AH235" s="11">
        <f>Data!AN235-Data!AN234</f>
        <v>1</v>
      </c>
      <c r="AI235" s="11">
        <f>Data!AO235-Data!AO234</f>
        <v>4</v>
      </c>
      <c r="AJ235" s="11">
        <f>Data!AP235-Data!AP234</f>
        <v>130</v>
      </c>
      <c r="AK235" s="11">
        <f>Data!AQ235-Data!AQ234</f>
        <v>17</v>
      </c>
      <c r="AL235" s="11">
        <f>Data!AR235-Data!AR234</f>
        <v>7</v>
      </c>
      <c r="AM235" s="11">
        <f>Data!E235</f>
        <v>35</v>
      </c>
      <c r="AN235" s="11">
        <f>Data!B235</f>
        <v>1914</v>
      </c>
      <c r="AO235" s="11">
        <f>Data!AS235-Data!AS234</f>
        <v>15112</v>
      </c>
      <c r="AP235" s="11">
        <f>Data!AT235-Data!AT234</f>
        <v>1022</v>
      </c>
      <c r="AQ235" s="11">
        <f>Data!AV235-Data!AV234</f>
        <v>0</v>
      </c>
      <c r="AR235" s="11">
        <f>Data!AW235-Data!AW234</f>
        <v>0</v>
      </c>
      <c r="AS235" s="7">
        <v>157</v>
      </c>
      <c r="AT235" s="7" t="str">
        <f t="shared" si="12"/>
        <v>2020-W45</v>
      </c>
      <c r="AU235" s="7">
        <f t="shared" si="13"/>
        <v>7</v>
      </c>
      <c r="AV235" s="12">
        <f>Data!G235</f>
        <v>228</v>
      </c>
      <c r="AW235" s="12">
        <f>Data!AU235+Data!C235</f>
        <v>42</v>
      </c>
      <c r="AX235" s="7">
        <f>Data!BA235-Data!BA228</f>
        <v>32</v>
      </c>
      <c r="AY235" s="12">
        <f>AV228+AS235-AV235-AX235</f>
        <v>37</v>
      </c>
      <c r="AZ235" s="11">
        <v>1910.9999999999982</v>
      </c>
      <c r="BA235" s="112">
        <f>AS235/AZ235</f>
        <v>8.2155939298796526E-2</v>
      </c>
    </row>
    <row r="236" spans="1:53" x14ac:dyDescent="0.3">
      <c r="A236" s="21">
        <f>Data!A236</f>
        <v>44144</v>
      </c>
      <c r="B236" s="13">
        <f t="shared" si="11"/>
        <v>44144</v>
      </c>
      <c r="C236" s="14">
        <f>Data!I236-Data!I235</f>
        <v>117</v>
      </c>
      <c r="D236" s="14">
        <f>Data!J236-Data!J235</f>
        <v>0</v>
      </c>
      <c r="E236" s="15">
        <f>Data!K236-Data!K235</f>
        <v>0</v>
      </c>
      <c r="F236" s="16">
        <f>Data!L236-Data!L235</f>
        <v>574</v>
      </c>
      <c r="G236" s="16">
        <f>Data!M236-Data!M235</f>
        <v>0</v>
      </c>
      <c r="H236" s="16">
        <f>Data!N236-Data!N235</f>
        <v>0</v>
      </c>
      <c r="I236" s="16">
        <f>Data!O236-Data!O235</f>
        <v>580</v>
      </c>
      <c r="J236" s="16">
        <f>Data!P236-Data!P235</f>
        <v>8</v>
      </c>
      <c r="K236" s="16">
        <f>Data!Q236-Data!Q235</f>
        <v>8</v>
      </c>
      <c r="L236" s="16">
        <f>Data!R236-Data!R235</f>
        <v>198</v>
      </c>
      <c r="M236" s="16">
        <f>Data!S236-Data!S235</f>
        <v>34</v>
      </c>
      <c r="N236" s="16">
        <f>Data!T236-Data!T235</f>
        <v>3</v>
      </c>
      <c r="O236" s="16">
        <f>Data!U236-Data!U235</f>
        <v>52</v>
      </c>
      <c r="P236" s="16">
        <f>Data!V236-Data!V235</f>
        <v>0</v>
      </c>
      <c r="Q236" s="16">
        <f>Data!W236-Data!W235</f>
        <v>0</v>
      </c>
      <c r="R236" s="16">
        <f>Data!X236-Data!X235</f>
        <v>359</v>
      </c>
      <c r="S236" s="16">
        <f>Data!Y236-Data!Y235</f>
        <v>0</v>
      </c>
      <c r="T236" s="16">
        <f>Data!Z236-Data!Z235</f>
        <v>0</v>
      </c>
      <c r="U236" s="16">
        <f>Data!AA236-Data!AA235</f>
        <v>313</v>
      </c>
      <c r="V236" s="16">
        <f>Data!AB236-Data!AB235</f>
        <v>3</v>
      </c>
      <c r="W236" s="16">
        <f>Data!AC236-Data!AC235</f>
        <v>8</v>
      </c>
      <c r="X236" s="16">
        <f>Data!AD236-Data!AD235</f>
        <v>114</v>
      </c>
      <c r="Y236" s="16">
        <f>Data!AE236-Data!AE235</f>
        <v>20</v>
      </c>
      <c r="Z236" s="16">
        <f>Data!AF236-Data!AF235</f>
        <v>1</v>
      </c>
      <c r="AA236" s="16">
        <f>Data!AG236-Data!AG235</f>
        <v>65</v>
      </c>
      <c r="AB236" s="16">
        <f>Data!AH236-Data!AH235</f>
        <v>0</v>
      </c>
      <c r="AC236" s="16">
        <f>Data!AI236-Data!AI235</f>
        <v>0</v>
      </c>
      <c r="AD236" s="16">
        <f>Data!AJ236-Data!AJ235</f>
        <v>214</v>
      </c>
      <c r="AE236" s="16">
        <f>Data!AK236-Data!AK235</f>
        <v>0</v>
      </c>
      <c r="AF236" s="16">
        <f>Data!AL236-Data!AL235</f>
        <v>0</v>
      </c>
      <c r="AG236" s="16">
        <f>Data!AM236-Data!AM235</f>
        <v>267</v>
      </c>
      <c r="AH236" s="16">
        <f>Data!AN236-Data!AN235</f>
        <v>5</v>
      </c>
      <c r="AI236" s="16">
        <f>Data!AO236-Data!AO235</f>
        <v>0</v>
      </c>
      <c r="AJ236" s="16">
        <f>Data!AP236-Data!AP235</f>
        <v>84</v>
      </c>
      <c r="AK236" s="16">
        <f>Data!AQ236-Data!AQ235</f>
        <v>14</v>
      </c>
      <c r="AL236" s="16">
        <f>Data!AR236-Data!AR235</f>
        <v>3</v>
      </c>
      <c r="AM236" s="16">
        <f>Data!E236</f>
        <v>41</v>
      </c>
      <c r="AN236" s="16">
        <f>Data!B236</f>
        <v>1490</v>
      </c>
      <c r="AO236" s="16">
        <f>Data!AS236-Data!AS235</f>
        <v>10687</v>
      </c>
      <c r="AP236" s="16">
        <f>Data!AT236-Data!AT235</f>
        <v>634</v>
      </c>
      <c r="AQ236" s="16">
        <f>Data!AV236-Data!AV235</f>
        <v>0</v>
      </c>
      <c r="AR236" s="16">
        <f>Data!AW236-Data!AW235</f>
        <v>0</v>
      </c>
      <c r="AS236" s="17"/>
      <c r="AT236" s="17" t="str">
        <f t="shared" si="12"/>
        <v>2020-W46</v>
      </c>
      <c r="AU236" s="17">
        <f t="shared" si="13"/>
        <v>1</v>
      </c>
      <c r="AV236" s="18">
        <f>Data!G236</f>
        <v>239</v>
      </c>
      <c r="AW236" s="18">
        <f>Data!AU236+Data!C236</f>
        <v>27</v>
      </c>
      <c r="AX236" s="17"/>
      <c r="AY236" s="18"/>
      <c r="AZ236" s="16"/>
    </row>
    <row r="237" spans="1:53" x14ac:dyDescent="0.3">
      <c r="A237" s="20">
        <f>Data!A237</f>
        <v>44145</v>
      </c>
      <c r="B237" s="8">
        <f t="shared" si="11"/>
        <v>44145</v>
      </c>
      <c r="C237" s="9">
        <f>Data!I237-Data!I236</f>
        <v>155</v>
      </c>
      <c r="D237" s="9">
        <f>Data!J237-Data!J236</f>
        <v>0</v>
      </c>
      <c r="E237" s="10">
        <f>Data!K237-Data!K236</f>
        <v>0</v>
      </c>
      <c r="F237" s="11">
        <f>Data!L237-Data!L236</f>
        <v>849</v>
      </c>
      <c r="G237" s="11">
        <f>Data!M237-Data!M236</f>
        <v>0</v>
      </c>
      <c r="H237" s="11">
        <f>Data!N237-Data!N236</f>
        <v>-1</v>
      </c>
      <c r="I237" s="11">
        <f>Data!O237-Data!O236</f>
        <v>977</v>
      </c>
      <c r="J237" s="11">
        <f>Data!P237-Data!P236</f>
        <v>7</v>
      </c>
      <c r="K237" s="11">
        <f>Data!Q237-Data!Q236</f>
        <v>8</v>
      </c>
      <c r="L237" s="11">
        <f>Data!R237-Data!R236</f>
        <v>337</v>
      </c>
      <c r="M237" s="11">
        <f>Data!S237-Data!S236</f>
        <v>34</v>
      </c>
      <c r="N237" s="11">
        <f>Data!T237-Data!T236</f>
        <v>17</v>
      </c>
      <c r="O237" s="11">
        <f>Data!U237-Data!U236</f>
        <v>92</v>
      </c>
      <c r="P237" s="11">
        <f>Data!V237-Data!V236</f>
        <v>0</v>
      </c>
      <c r="Q237" s="11">
        <f>Data!W237-Data!W236</f>
        <v>0</v>
      </c>
      <c r="R237" s="11">
        <f>Data!X237-Data!X236</f>
        <v>474</v>
      </c>
      <c r="S237" s="11">
        <f>Data!Y237-Data!Y236</f>
        <v>0</v>
      </c>
      <c r="T237" s="11">
        <f>Data!Z237-Data!Z236</f>
        <v>-1</v>
      </c>
      <c r="U237" s="11">
        <f>Data!AA237-Data!AA236</f>
        <v>504</v>
      </c>
      <c r="V237" s="11">
        <f>Data!AB237-Data!AB236</f>
        <v>6</v>
      </c>
      <c r="W237" s="11">
        <f>Data!AC237-Data!AC236</f>
        <v>2</v>
      </c>
      <c r="X237" s="11">
        <f>Data!AD237-Data!AD236</f>
        <v>177</v>
      </c>
      <c r="Y237" s="11">
        <f>Data!AE237-Data!AE236</f>
        <v>18</v>
      </c>
      <c r="Z237" s="11">
        <f>Data!AF237-Data!AF236</f>
        <v>10</v>
      </c>
      <c r="AA237" s="11">
        <f>Data!AG237-Data!AG236</f>
        <v>63</v>
      </c>
      <c r="AB237" s="11">
        <f>Data!AH237-Data!AH236</f>
        <v>0</v>
      </c>
      <c r="AC237" s="11">
        <f>Data!AI237-Data!AI236</f>
        <v>0</v>
      </c>
      <c r="AD237" s="11">
        <f>Data!AJ237-Data!AJ236</f>
        <v>386</v>
      </c>
      <c r="AE237" s="11">
        <f>Data!AK237-Data!AK236</f>
        <v>0</v>
      </c>
      <c r="AF237" s="11">
        <f>Data!AL237-Data!AL236</f>
        <v>0</v>
      </c>
      <c r="AG237" s="11">
        <f>Data!AM237-Data!AM236</f>
        <v>486</v>
      </c>
      <c r="AH237" s="11">
        <f>Data!AN237-Data!AN236</f>
        <v>1</v>
      </c>
      <c r="AI237" s="11">
        <f>Data!AO237-Data!AO236</f>
        <v>6</v>
      </c>
      <c r="AJ237" s="11">
        <f>Data!AP237-Data!AP236</f>
        <v>161</v>
      </c>
      <c r="AK237" s="11">
        <f>Data!AQ237-Data!AQ236</f>
        <v>16</v>
      </c>
      <c r="AL237" s="11">
        <f>Data!AR237-Data!AR236</f>
        <v>7</v>
      </c>
      <c r="AM237" s="11">
        <f>Data!E237</f>
        <v>41</v>
      </c>
      <c r="AN237" s="11">
        <f>Data!B237</f>
        <v>2384</v>
      </c>
      <c r="AO237" s="11">
        <f>Data!AS237-Data!AS236</f>
        <v>25217</v>
      </c>
      <c r="AP237" s="11">
        <f>Data!AT237-Data!AT236</f>
        <v>2598</v>
      </c>
      <c r="AQ237" s="11">
        <f>Data!AV237-Data!AV236</f>
        <v>0</v>
      </c>
      <c r="AR237" s="11">
        <f>Data!AW237-Data!AW236</f>
        <v>0</v>
      </c>
      <c r="AT237" s="7" t="str">
        <f t="shared" si="12"/>
        <v>2020-W46</v>
      </c>
      <c r="AU237" s="7">
        <f t="shared" si="13"/>
        <v>2</v>
      </c>
      <c r="AV237" s="12">
        <f>Data!G237</f>
        <v>263</v>
      </c>
      <c r="AW237" s="12">
        <f>Data!AU237+Data!C237</f>
        <v>50</v>
      </c>
    </row>
    <row r="238" spans="1:53" x14ac:dyDescent="0.3">
      <c r="A238" s="20">
        <f>Data!A238</f>
        <v>44146</v>
      </c>
      <c r="B238" s="8">
        <f t="shared" si="11"/>
        <v>44146</v>
      </c>
      <c r="C238" s="9">
        <f>Data!I238-Data!I237</f>
        <v>149</v>
      </c>
      <c r="D238" s="9">
        <f>Data!J238-Data!J237</f>
        <v>0</v>
      </c>
      <c r="E238" s="10">
        <f>Data!K238-Data!K237</f>
        <v>0</v>
      </c>
      <c r="F238" s="11">
        <f>Data!L238-Data!L237</f>
        <v>1022</v>
      </c>
      <c r="G238" s="11">
        <f>Data!M238-Data!M237</f>
        <v>0</v>
      </c>
      <c r="H238" s="11">
        <f>Data!N238-Data!N237</f>
        <v>3</v>
      </c>
      <c r="I238" s="11">
        <f>Data!O238-Data!O237</f>
        <v>1156</v>
      </c>
      <c r="J238" s="11">
        <f>Data!P238-Data!P237</f>
        <v>5</v>
      </c>
      <c r="K238" s="11">
        <f>Data!Q238-Data!Q237</f>
        <v>19</v>
      </c>
      <c r="L238" s="11">
        <f>Data!R238-Data!R237</f>
        <v>368</v>
      </c>
      <c r="M238" s="11">
        <f>Data!S238-Data!S237</f>
        <v>38</v>
      </c>
      <c r="N238" s="11">
        <f>Data!T238-Data!T237</f>
        <v>12</v>
      </c>
      <c r="O238" s="11">
        <f>Data!U238-Data!U237</f>
        <v>77</v>
      </c>
      <c r="P238" s="11">
        <f>Data!V238-Data!V237</f>
        <v>0</v>
      </c>
      <c r="Q238" s="11">
        <f>Data!W238-Data!W237</f>
        <v>0</v>
      </c>
      <c r="R238" s="11">
        <f>Data!X238-Data!X237</f>
        <v>545</v>
      </c>
      <c r="S238" s="11">
        <f>Data!Y238-Data!Y237</f>
        <v>0</v>
      </c>
      <c r="T238" s="11">
        <f>Data!Z238-Data!Z237</f>
        <v>3</v>
      </c>
      <c r="U238" s="11">
        <f>Data!AA238-Data!AA237</f>
        <v>632</v>
      </c>
      <c r="V238" s="11">
        <f>Data!AB238-Data!AB237</f>
        <v>4</v>
      </c>
      <c r="W238" s="11">
        <f>Data!AC238-Data!AC237</f>
        <v>15</v>
      </c>
      <c r="X238" s="11">
        <f>Data!AD238-Data!AD237</f>
        <v>182</v>
      </c>
      <c r="Y238" s="11">
        <f>Data!AE238-Data!AE237</f>
        <v>21</v>
      </c>
      <c r="Z238" s="11">
        <f>Data!AF238-Data!AF237</f>
        <v>5</v>
      </c>
      <c r="AA238" s="11">
        <f>Data!AG238-Data!AG237</f>
        <v>72</v>
      </c>
      <c r="AB238" s="11">
        <f>Data!AH238-Data!AH237</f>
        <v>0</v>
      </c>
      <c r="AC238" s="11">
        <f>Data!AI238-Data!AI237</f>
        <v>0</v>
      </c>
      <c r="AD238" s="11">
        <f>Data!AJ238-Data!AJ237</f>
        <v>477</v>
      </c>
      <c r="AE238" s="11">
        <f>Data!AK238-Data!AK237</f>
        <v>0</v>
      </c>
      <c r="AF238" s="11">
        <f>Data!AL238-Data!AL237</f>
        <v>0</v>
      </c>
      <c r="AG238" s="11">
        <f>Data!AM238-Data!AM237</f>
        <v>524</v>
      </c>
      <c r="AH238" s="11">
        <f>Data!AN238-Data!AN237</f>
        <v>1</v>
      </c>
      <c r="AI238" s="11">
        <f>Data!AO238-Data!AO237</f>
        <v>4</v>
      </c>
      <c r="AJ238" s="11">
        <f>Data!AP238-Data!AP237</f>
        <v>186</v>
      </c>
      <c r="AK238" s="11">
        <f>Data!AQ238-Data!AQ237</f>
        <v>17</v>
      </c>
      <c r="AL238" s="11">
        <f>Data!AR238-Data!AR237</f>
        <v>7</v>
      </c>
      <c r="AM238" s="11">
        <f>Data!E238</f>
        <v>43</v>
      </c>
      <c r="AN238" s="11">
        <f>Data!B238</f>
        <v>2752</v>
      </c>
      <c r="AO238" s="11">
        <f>Data!AS238-Data!AS237</f>
        <v>25714</v>
      </c>
      <c r="AP238" s="11">
        <f>Data!AT238-Data!AT237</f>
        <v>3476</v>
      </c>
      <c r="AQ238" s="11">
        <f>Data!AV238-Data!AV237</f>
        <v>0</v>
      </c>
      <c r="AR238" s="11">
        <f>Data!AW238-Data!AW237</f>
        <v>0</v>
      </c>
      <c r="AT238" s="7" t="str">
        <f t="shared" si="12"/>
        <v>2020-W46</v>
      </c>
      <c r="AU238" s="7">
        <f t="shared" si="13"/>
        <v>3</v>
      </c>
      <c r="AV238" s="12">
        <f>Data!G238</f>
        <v>297</v>
      </c>
      <c r="AW238" s="12">
        <f>Data!AU238+Data!C238</f>
        <v>43</v>
      </c>
    </row>
    <row r="239" spans="1:53" x14ac:dyDescent="0.3">
      <c r="A239" s="20">
        <f>Data!A239</f>
        <v>44147</v>
      </c>
      <c r="B239" s="8">
        <f t="shared" si="11"/>
        <v>44147</v>
      </c>
      <c r="C239" s="9">
        <f>Data!I239-Data!I238</f>
        <v>190</v>
      </c>
      <c r="D239" s="9">
        <f>Data!J239-Data!J238</f>
        <v>0</v>
      </c>
      <c r="E239" s="10">
        <f>Data!K239-Data!K238</f>
        <v>0</v>
      </c>
      <c r="F239" s="11">
        <f>Data!L239-Data!L238</f>
        <v>1119</v>
      </c>
      <c r="G239" s="11">
        <f>Data!M239-Data!M238</f>
        <v>0</v>
      </c>
      <c r="H239" s="11">
        <f>Data!N239-Data!N238</f>
        <v>1</v>
      </c>
      <c r="I239" s="11">
        <f>Data!O239-Data!O238</f>
        <v>1433</v>
      </c>
      <c r="J239" s="11">
        <f>Data!P239-Data!P238</f>
        <v>2</v>
      </c>
      <c r="K239" s="11">
        <f>Data!Q239-Data!Q238</f>
        <v>11</v>
      </c>
      <c r="L239" s="11">
        <f>Data!R239-Data!R238</f>
        <v>514</v>
      </c>
      <c r="M239" s="11">
        <f>Data!S239-Data!S238</f>
        <v>48</v>
      </c>
      <c r="N239" s="11">
        <f>Data!T239-Data!T238</f>
        <v>1</v>
      </c>
      <c r="O239" s="11">
        <f>Data!U239-Data!U238</f>
        <v>99</v>
      </c>
      <c r="P239" s="11">
        <f>Data!V239-Data!V238</f>
        <v>0</v>
      </c>
      <c r="Q239" s="11">
        <f>Data!W239-Data!W238</f>
        <v>0</v>
      </c>
      <c r="R239" s="11">
        <f>Data!X239-Data!X238</f>
        <v>634</v>
      </c>
      <c r="S239" s="11">
        <f>Data!Y239-Data!Y238</f>
        <v>0</v>
      </c>
      <c r="T239" s="11">
        <f>Data!Z239-Data!Z238</f>
        <v>1</v>
      </c>
      <c r="U239" s="11">
        <f>Data!AA239-Data!AA238</f>
        <v>758</v>
      </c>
      <c r="V239" s="11">
        <f>Data!AB239-Data!AB238</f>
        <v>2</v>
      </c>
      <c r="W239" s="11">
        <f>Data!AC239-Data!AC238</f>
        <v>7</v>
      </c>
      <c r="X239" s="11">
        <f>Data!AD239-Data!AD238</f>
        <v>252</v>
      </c>
      <c r="Y239" s="11">
        <f>Data!AE239-Data!AE238</f>
        <v>30</v>
      </c>
      <c r="Z239" s="11">
        <f>Data!AF239-Data!AF238</f>
        <v>0</v>
      </c>
      <c r="AA239" s="11">
        <f>Data!AG239-Data!AG238</f>
        <v>91</v>
      </c>
      <c r="AB239" s="11">
        <f>Data!AH239-Data!AH238</f>
        <v>0</v>
      </c>
      <c r="AC239" s="11">
        <f>Data!AI239-Data!AI238</f>
        <v>0</v>
      </c>
      <c r="AD239" s="11">
        <f>Data!AJ239-Data!AJ238</f>
        <v>485</v>
      </c>
      <c r="AE239" s="11">
        <f>Data!AK239-Data!AK238</f>
        <v>0</v>
      </c>
      <c r="AF239" s="11">
        <f>Data!AL239-Data!AL238</f>
        <v>0</v>
      </c>
      <c r="AG239" s="11">
        <f>Data!AM239-Data!AM238</f>
        <v>675</v>
      </c>
      <c r="AH239" s="11">
        <f>Data!AN239-Data!AN238</f>
        <v>0</v>
      </c>
      <c r="AI239" s="11">
        <f>Data!AO239-Data!AO238</f>
        <v>4</v>
      </c>
      <c r="AJ239" s="11">
        <f>Data!AP239-Data!AP238</f>
        <v>262</v>
      </c>
      <c r="AK239" s="11">
        <f>Data!AQ239-Data!AQ238</f>
        <v>18</v>
      </c>
      <c r="AL239" s="11">
        <f>Data!AR239-Data!AR238</f>
        <v>1</v>
      </c>
      <c r="AM239" s="11">
        <f>Data!E239</f>
        <v>50</v>
      </c>
      <c r="AN239" s="11">
        <f>Data!B239</f>
        <v>3316</v>
      </c>
      <c r="AO239" s="11">
        <f>Data!AS239-Data!AS238</f>
        <v>24922</v>
      </c>
      <c r="AP239" s="11">
        <f>Data!AT239-Data!AT238</f>
        <v>3672</v>
      </c>
      <c r="AQ239" s="11">
        <f>Data!AV239-Data!AV238</f>
        <v>0</v>
      </c>
      <c r="AR239" s="11">
        <f>Data!AW239-Data!AW238</f>
        <v>0</v>
      </c>
      <c r="AT239" s="7" t="str">
        <f t="shared" si="12"/>
        <v>2020-W46</v>
      </c>
      <c r="AU239" s="7">
        <f t="shared" si="13"/>
        <v>4</v>
      </c>
      <c r="AV239" s="12">
        <f>Data!G239</f>
        <v>310</v>
      </c>
      <c r="AW239" s="12">
        <f>Data!AU239+Data!C239</f>
        <v>27</v>
      </c>
    </row>
    <row r="240" spans="1:53" x14ac:dyDescent="0.3">
      <c r="A240" s="20">
        <f>Data!A240</f>
        <v>44148</v>
      </c>
      <c r="B240" s="8">
        <f t="shared" si="11"/>
        <v>44148</v>
      </c>
      <c r="C240" s="9">
        <f>Data!I240-Data!I239</f>
        <v>170</v>
      </c>
      <c r="D240" s="9">
        <f>Data!J240-Data!J239</f>
        <v>0</v>
      </c>
      <c r="E240" s="10">
        <f>Data!K240-Data!K239</f>
        <v>0</v>
      </c>
      <c r="F240" s="11">
        <f>Data!L240-Data!L239</f>
        <v>955</v>
      </c>
      <c r="G240" s="11">
        <f>Data!M240-Data!M239</f>
        <v>0</v>
      </c>
      <c r="H240" s="11">
        <f>Data!N240-Data!N239</f>
        <v>-1</v>
      </c>
      <c r="I240" s="11">
        <f>Data!O240-Data!O239</f>
        <v>1363</v>
      </c>
      <c r="J240" s="11">
        <f>Data!P240-Data!P239</f>
        <v>5</v>
      </c>
      <c r="K240" s="11">
        <f>Data!Q240-Data!Q239</f>
        <v>15</v>
      </c>
      <c r="L240" s="11">
        <f>Data!R240-Data!R239</f>
        <v>449</v>
      </c>
      <c r="M240" s="11">
        <f>Data!S240-Data!S239</f>
        <v>33</v>
      </c>
      <c r="N240" s="11">
        <f>Data!T240-Data!T239</f>
        <v>12</v>
      </c>
      <c r="O240" s="11">
        <f>Data!U240-Data!U239</f>
        <v>87</v>
      </c>
      <c r="P240" s="11">
        <f>Data!V240-Data!V239</f>
        <v>0</v>
      </c>
      <c r="Q240" s="11">
        <f>Data!W240-Data!W239</f>
        <v>0</v>
      </c>
      <c r="R240" s="11">
        <f>Data!X240-Data!X239</f>
        <v>521</v>
      </c>
      <c r="S240" s="11">
        <f>Data!Y240-Data!Y239</f>
        <v>0</v>
      </c>
      <c r="T240" s="11">
        <f>Data!Z240-Data!Z239</f>
        <v>-1</v>
      </c>
      <c r="U240" s="11">
        <f>Data!AA240-Data!AA239</f>
        <v>673</v>
      </c>
      <c r="V240" s="11">
        <f>Data!AB240-Data!AB239</f>
        <v>2</v>
      </c>
      <c r="W240" s="11">
        <f>Data!AC240-Data!AC239</f>
        <v>8</v>
      </c>
      <c r="X240" s="11">
        <f>Data!AD240-Data!AD239</f>
        <v>231</v>
      </c>
      <c r="Y240" s="11">
        <f>Data!AE240-Data!AE239</f>
        <v>24</v>
      </c>
      <c r="Z240" s="11">
        <f>Data!AF240-Data!AF239</f>
        <v>8</v>
      </c>
      <c r="AA240" s="11">
        <f>Data!AG240-Data!AG239</f>
        <v>76</v>
      </c>
      <c r="AB240" s="11">
        <f>Data!AH240-Data!AH239</f>
        <v>0</v>
      </c>
      <c r="AC240" s="11">
        <f>Data!AI240-Data!AI239</f>
        <v>0</v>
      </c>
      <c r="AD240" s="11">
        <f>Data!AJ240-Data!AJ239</f>
        <v>412</v>
      </c>
      <c r="AE240" s="11">
        <f>Data!AK240-Data!AK239</f>
        <v>0</v>
      </c>
      <c r="AF240" s="11">
        <f>Data!AL240-Data!AL239</f>
        <v>0</v>
      </c>
      <c r="AG240" s="11">
        <f>Data!AM240-Data!AM239</f>
        <v>647</v>
      </c>
      <c r="AH240" s="11">
        <f>Data!AN240-Data!AN239</f>
        <v>3</v>
      </c>
      <c r="AI240" s="11">
        <f>Data!AO240-Data!AO239</f>
        <v>7</v>
      </c>
      <c r="AJ240" s="11">
        <f>Data!AP240-Data!AP239</f>
        <v>207</v>
      </c>
      <c r="AK240" s="11">
        <f>Data!AQ240-Data!AQ239</f>
        <v>9</v>
      </c>
      <c r="AL240" s="11">
        <f>Data!AR240-Data!AR239</f>
        <v>4</v>
      </c>
      <c r="AM240" s="11">
        <f>Data!E240</f>
        <v>38</v>
      </c>
      <c r="AN240" s="11">
        <f>Data!B240</f>
        <v>3038</v>
      </c>
      <c r="AO240" s="11">
        <f>Data!AS240-Data!AS239</f>
        <v>24970</v>
      </c>
      <c r="AP240" s="11">
        <f>Data!AT240-Data!AT239</f>
        <v>4465</v>
      </c>
      <c r="AQ240" s="11">
        <f>Data!AV240-Data!AV239</f>
        <v>0</v>
      </c>
      <c r="AR240" s="11">
        <f>Data!AW240-Data!AW239</f>
        <v>0</v>
      </c>
      <c r="AT240" s="7" t="str">
        <f t="shared" si="12"/>
        <v>2020-W46</v>
      </c>
      <c r="AU240" s="7">
        <f t="shared" si="13"/>
        <v>5</v>
      </c>
      <c r="AV240" s="12">
        <f>Data!G240</f>
        <v>336</v>
      </c>
      <c r="AW240" s="12">
        <f>Data!AU240+Data!C240</f>
        <v>13</v>
      </c>
    </row>
    <row r="241" spans="1:53" x14ac:dyDescent="0.3">
      <c r="A241" s="20">
        <f>Data!A241</f>
        <v>44149</v>
      </c>
      <c r="B241" s="8">
        <f t="shared" si="11"/>
        <v>44149</v>
      </c>
      <c r="C241" s="9">
        <f>Data!I241-Data!I240</f>
        <v>145</v>
      </c>
      <c r="D241" s="9">
        <f>Data!J241-Data!J240</f>
        <v>0</v>
      </c>
      <c r="E241" s="10">
        <f>Data!K241-Data!K240</f>
        <v>0</v>
      </c>
      <c r="F241" s="11">
        <f>Data!L241-Data!L240</f>
        <v>895</v>
      </c>
      <c r="G241" s="11">
        <f>Data!M241-Data!M240</f>
        <v>0</v>
      </c>
      <c r="H241" s="11">
        <f>Data!N241-Data!N240</f>
        <v>1</v>
      </c>
      <c r="I241" s="11">
        <f>Data!O241-Data!O240</f>
        <v>1189</v>
      </c>
      <c r="J241" s="11">
        <f>Data!P241-Data!P240</f>
        <v>8</v>
      </c>
      <c r="K241" s="11">
        <f>Data!Q241-Data!Q240</f>
        <v>17</v>
      </c>
      <c r="L241" s="11">
        <f>Data!R241-Data!R240</f>
        <v>438</v>
      </c>
      <c r="M241" s="11">
        <f>Data!S241-Data!S240</f>
        <v>30</v>
      </c>
      <c r="N241" s="11">
        <f>Data!T241-Data!T240</f>
        <v>12</v>
      </c>
      <c r="O241" s="11">
        <f>Data!U241-Data!U240</f>
        <v>75</v>
      </c>
      <c r="P241" s="11">
        <f>Data!V241-Data!V240</f>
        <v>0</v>
      </c>
      <c r="Q241" s="11">
        <f>Data!W241-Data!W240</f>
        <v>0</v>
      </c>
      <c r="R241" s="11">
        <f>Data!X241-Data!X240</f>
        <v>477</v>
      </c>
      <c r="S241" s="11">
        <f>Data!Y241-Data!Y240</f>
        <v>0</v>
      </c>
      <c r="T241" s="11">
        <f>Data!Z241-Data!Z240</f>
        <v>1</v>
      </c>
      <c r="U241" s="11">
        <f>Data!AA241-Data!AA240</f>
        <v>612</v>
      </c>
      <c r="V241" s="11">
        <f>Data!AB241-Data!AB240</f>
        <v>7</v>
      </c>
      <c r="W241" s="11">
        <f>Data!AC241-Data!AC240</f>
        <v>11</v>
      </c>
      <c r="X241" s="11">
        <f>Data!AD241-Data!AD240</f>
        <v>228</v>
      </c>
      <c r="Y241" s="11">
        <f>Data!AE241-Data!AE240</f>
        <v>14</v>
      </c>
      <c r="Z241" s="11">
        <f>Data!AF241-Data!AF240</f>
        <v>6</v>
      </c>
      <c r="AA241" s="11">
        <f>Data!AG241-Data!AG240</f>
        <v>69</v>
      </c>
      <c r="AB241" s="11">
        <f>Data!AH241-Data!AH240</f>
        <v>0</v>
      </c>
      <c r="AC241" s="11">
        <f>Data!AI241-Data!AI240</f>
        <v>0</v>
      </c>
      <c r="AD241" s="11">
        <f>Data!AJ241-Data!AJ240</f>
        <v>410</v>
      </c>
      <c r="AE241" s="11">
        <f>Data!AK241-Data!AK240</f>
        <v>0</v>
      </c>
      <c r="AF241" s="11">
        <f>Data!AL241-Data!AL240</f>
        <v>0</v>
      </c>
      <c r="AG241" s="11">
        <f>Data!AM241-Data!AM240</f>
        <v>567</v>
      </c>
      <c r="AH241" s="11">
        <f>Data!AN241-Data!AN240</f>
        <v>1</v>
      </c>
      <c r="AI241" s="11">
        <f>Data!AO241-Data!AO240</f>
        <v>6</v>
      </c>
      <c r="AJ241" s="11">
        <f>Data!AP241-Data!AP240</f>
        <v>208</v>
      </c>
      <c r="AK241" s="11">
        <f>Data!AQ241-Data!AQ240</f>
        <v>16</v>
      </c>
      <c r="AL241" s="11">
        <f>Data!AR241-Data!AR240</f>
        <v>6</v>
      </c>
      <c r="AM241" s="11">
        <f>Data!E241</f>
        <v>38</v>
      </c>
      <c r="AN241" s="11">
        <f>Data!B241</f>
        <v>2835</v>
      </c>
      <c r="AO241" s="11">
        <f>Data!AS241-Data!AS240</f>
        <v>24896</v>
      </c>
      <c r="AP241" s="11">
        <f>Data!AT241-Data!AT240</f>
        <v>3947</v>
      </c>
      <c r="AQ241" s="11">
        <f>Data!AV241-Data!AV240</f>
        <v>0</v>
      </c>
      <c r="AR241" s="11">
        <f>Data!AW241-Data!AW240</f>
        <v>0</v>
      </c>
      <c r="AT241" s="7" t="str">
        <f t="shared" si="12"/>
        <v>2020-W46</v>
      </c>
      <c r="AU241" s="7">
        <f t="shared" si="13"/>
        <v>6</v>
      </c>
      <c r="AV241" s="12">
        <f>Data!G241</f>
        <v>366</v>
      </c>
      <c r="AW241" s="12">
        <f>Data!AU241+Data!C241</f>
        <v>16</v>
      </c>
    </row>
    <row r="242" spans="1:53" x14ac:dyDescent="0.3">
      <c r="A242" s="20">
        <f>Data!A242</f>
        <v>44150</v>
      </c>
      <c r="B242" s="8">
        <f t="shared" si="11"/>
        <v>44150</v>
      </c>
      <c r="C242" s="9">
        <f>Data!I242-Data!I241</f>
        <v>96</v>
      </c>
      <c r="D242" s="9">
        <f>Data!J242-Data!J241</f>
        <v>0</v>
      </c>
      <c r="E242" s="10">
        <f>Data!K242-Data!K241</f>
        <v>0</v>
      </c>
      <c r="F242" s="11">
        <f>Data!L242-Data!L241</f>
        <v>538</v>
      </c>
      <c r="G242" s="11">
        <f>Data!M242-Data!M241</f>
        <v>1</v>
      </c>
      <c r="H242" s="11">
        <f>Data!N242-Data!N241</f>
        <v>1</v>
      </c>
      <c r="I242" s="11">
        <f>Data!O242-Data!O241</f>
        <v>766</v>
      </c>
      <c r="J242" s="11">
        <f>Data!P242-Data!P241</f>
        <v>8</v>
      </c>
      <c r="K242" s="11">
        <f>Data!Q242-Data!Q241</f>
        <v>13</v>
      </c>
      <c r="L242" s="11">
        <f>Data!R242-Data!R241</f>
        <v>279</v>
      </c>
      <c r="M242" s="11">
        <f>Data!S242-Data!S241</f>
        <v>62</v>
      </c>
      <c r="N242" s="11">
        <f>Data!T242-Data!T241</f>
        <v>12</v>
      </c>
      <c r="O242" s="11">
        <f>Data!U242-Data!U241</f>
        <v>55</v>
      </c>
      <c r="P242" s="11">
        <f>Data!V242-Data!V241</f>
        <v>0</v>
      </c>
      <c r="Q242" s="11">
        <f>Data!W242-Data!W241</f>
        <v>0</v>
      </c>
      <c r="R242" s="11">
        <f>Data!X242-Data!X241</f>
        <v>295</v>
      </c>
      <c r="S242" s="11">
        <f>Data!Y242-Data!Y241</f>
        <v>0</v>
      </c>
      <c r="T242" s="11">
        <f>Data!Z242-Data!Z241</f>
        <v>0</v>
      </c>
      <c r="U242" s="11">
        <f>Data!AA242-Data!AA241</f>
        <v>394</v>
      </c>
      <c r="V242" s="11">
        <f>Data!AB242-Data!AB241</f>
        <v>5</v>
      </c>
      <c r="W242" s="11">
        <f>Data!AC242-Data!AC241</f>
        <v>7</v>
      </c>
      <c r="X242" s="11">
        <f>Data!AD242-Data!AD241</f>
        <v>150</v>
      </c>
      <c r="Y242" s="11">
        <f>Data!AE242-Data!AE241</f>
        <v>20</v>
      </c>
      <c r="Z242" s="11">
        <f>Data!AF242-Data!AF241</f>
        <v>10</v>
      </c>
      <c r="AA242" s="11">
        <f>Data!AG242-Data!AG241</f>
        <v>41</v>
      </c>
      <c r="AB242" s="11">
        <f>Data!AH242-Data!AH241</f>
        <v>0</v>
      </c>
      <c r="AC242" s="11">
        <f>Data!AI242-Data!AI241</f>
        <v>0</v>
      </c>
      <c r="AD242" s="11">
        <f>Data!AJ242-Data!AJ241</f>
        <v>243</v>
      </c>
      <c r="AE242" s="11">
        <f>Data!AK242-Data!AK241</f>
        <v>0</v>
      </c>
      <c r="AF242" s="11">
        <f>Data!AL242-Data!AL241</f>
        <v>1</v>
      </c>
      <c r="AG242" s="11">
        <f>Data!AM242-Data!AM241</f>
        <v>370</v>
      </c>
      <c r="AH242" s="11">
        <f>Data!AN242-Data!AN241</f>
        <v>1</v>
      </c>
      <c r="AI242" s="11">
        <f>Data!AO242-Data!AO241</f>
        <v>6</v>
      </c>
      <c r="AJ242" s="11">
        <f>Data!AP242-Data!AP241</f>
        <v>129</v>
      </c>
      <c r="AK242" s="11">
        <f>Data!AQ242-Data!AQ241</f>
        <v>23</v>
      </c>
      <c r="AL242" s="11">
        <f>Data!AR242-Data!AR241</f>
        <v>2</v>
      </c>
      <c r="AM242" s="11">
        <f>Data!E242</f>
        <v>71</v>
      </c>
      <c r="AN242" s="11">
        <f>Data!B242</f>
        <v>1698</v>
      </c>
      <c r="AO242" s="11">
        <f>Data!AS242-Data!AS241</f>
        <v>14262</v>
      </c>
      <c r="AP242" s="11">
        <f>Data!AT242-Data!AT241</f>
        <v>1635</v>
      </c>
      <c r="AQ242" s="11">
        <f>Data!AV242-Data!AV241</f>
        <v>0</v>
      </c>
      <c r="AR242" s="11">
        <f>Data!AW242-Data!AW241</f>
        <v>0</v>
      </c>
      <c r="AS242" s="7">
        <v>289</v>
      </c>
      <c r="AT242" s="7" t="str">
        <f t="shared" si="12"/>
        <v>2020-W46</v>
      </c>
      <c r="AU242" s="7">
        <f t="shared" si="13"/>
        <v>7</v>
      </c>
      <c r="AV242" s="12">
        <f>Data!G242</f>
        <v>392</v>
      </c>
      <c r="AW242" s="12">
        <f>Data!AU242+Data!C242</f>
        <v>25</v>
      </c>
      <c r="AX242" s="7">
        <f>Data!BA242-Data!BA235</f>
        <v>53</v>
      </c>
      <c r="AY242" s="12">
        <f>AV235+AS242-AV242-AX242</f>
        <v>72</v>
      </c>
      <c r="AZ242" s="11">
        <v>3053.0000000000059</v>
      </c>
      <c r="BA242" s="112">
        <f>AS242/AZ242</f>
        <v>9.4660989190959527E-2</v>
      </c>
    </row>
    <row r="243" spans="1:53" x14ac:dyDescent="0.3">
      <c r="A243" s="21">
        <f>Data!A243</f>
        <v>44151</v>
      </c>
      <c r="B243" s="13">
        <f t="shared" si="11"/>
        <v>44151</v>
      </c>
      <c r="C243" s="14">
        <f>Data!I243-Data!I242</f>
        <v>96</v>
      </c>
      <c r="D243" s="14">
        <f>Data!J243-Data!J242</f>
        <v>0</v>
      </c>
      <c r="E243" s="15">
        <f>Data!K243-Data!K242</f>
        <v>0</v>
      </c>
      <c r="F243" s="16">
        <f>Data!L243-Data!L242</f>
        <v>605</v>
      </c>
      <c r="G243" s="16">
        <f>Data!M243-Data!M242</f>
        <v>0</v>
      </c>
      <c r="H243" s="16">
        <f>Data!N243-Data!N242</f>
        <v>-3</v>
      </c>
      <c r="I243" s="16">
        <f>Data!O243-Data!O242</f>
        <v>975</v>
      </c>
      <c r="J243" s="16">
        <f>Data!P243-Data!P242</f>
        <v>7</v>
      </c>
      <c r="K243" s="16">
        <f>Data!Q243-Data!Q242</f>
        <v>2</v>
      </c>
      <c r="L243" s="16">
        <f>Data!R243-Data!R242</f>
        <v>416</v>
      </c>
      <c r="M243" s="16">
        <f>Data!S243-Data!S242</f>
        <v>52</v>
      </c>
      <c r="N243" s="16">
        <f>Data!T243-Data!T242</f>
        <v>7</v>
      </c>
      <c r="O243" s="16">
        <f>Data!U243-Data!U242</f>
        <v>44</v>
      </c>
      <c r="P243" s="16">
        <f>Data!V243-Data!V242</f>
        <v>0</v>
      </c>
      <c r="Q243" s="16">
        <f>Data!W243-Data!W242</f>
        <v>0</v>
      </c>
      <c r="R243" s="16">
        <f>Data!X243-Data!X242</f>
        <v>317</v>
      </c>
      <c r="S243" s="16">
        <f>Data!Y243-Data!Y242</f>
        <v>0</v>
      </c>
      <c r="T243" s="16">
        <f>Data!Z243-Data!Z242</f>
        <v>-3</v>
      </c>
      <c r="U243" s="16">
        <f>Data!AA243-Data!AA242</f>
        <v>464</v>
      </c>
      <c r="V243" s="16">
        <f>Data!AB243-Data!AB242</f>
        <v>5</v>
      </c>
      <c r="W243" s="16">
        <f>Data!AC243-Data!AC242</f>
        <v>1</v>
      </c>
      <c r="X243" s="16">
        <f>Data!AD243-Data!AD242</f>
        <v>223</v>
      </c>
      <c r="Y243" s="16">
        <f>Data!AE243-Data!AE242</f>
        <v>41</v>
      </c>
      <c r="Z243" s="16">
        <f>Data!AF243-Data!AF242</f>
        <v>6</v>
      </c>
      <c r="AA243" s="16">
        <f>Data!AG243-Data!AG242</f>
        <v>52</v>
      </c>
      <c r="AB243" s="16">
        <f>Data!AH243-Data!AH242</f>
        <v>0</v>
      </c>
      <c r="AC243" s="16">
        <f>Data!AI243-Data!AI242</f>
        <v>0</v>
      </c>
      <c r="AD243" s="16">
        <f>Data!AJ243-Data!AJ242</f>
        <v>288</v>
      </c>
      <c r="AE243" s="16">
        <f>Data!AK243-Data!AK242</f>
        <v>1</v>
      </c>
      <c r="AF243" s="16">
        <f>Data!AL243-Data!AL242</f>
        <v>0</v>
      </c>
      <c r="AG243" s="16">
        <f>Data!AM243-Data!AM242</f>
        <v>511</v>
      </c>
      <c r="AH243" s="16">
        <f>Data!AN243-Data!AN242</f>
        <v>4</v>
      </c>
      <c r="AI243" s="16">
        <f>Data!AO243-Data!AO242</f>
        <v>1</v>
      </c>
      <c r="AJ243" s="16">
        <f>Data!AP243-Data!AP242</f>
        <v>193</v>
      </c>
      <c r="AK243" s="16">
        <f>Data!AQ243-Data!AQ242</f>
        <v>30</v>
      </c>
      <c r="AL243" s="16">
        <f>Data!AR243-Data!AR242</f>
        <v>1</v>
      </c>
      <c r="AM243" s="16">
        <f>Data!E243</f>
        <v>59</v>
      </c>
      <c r="AN243" s="16">
        <f>Data!B243</f>
        <v>2198</v>
      </c>
      <c r="AO243" s="16">
        <f>Data!AS243-Data!AS242</f>
        <v>11911</v>
      </c>
      <c r="AP243" s="16">
        <f>Data!AT243-Data!AT242</f>
        <v>1237</v>
      </c>
      <c r="AQ243" s="16">
        <f>Data!AV243-Data!AV242</f>
        <v>0</v>
      </c>
      <c r="AR243" s="16">
        <f>Data!AW243-Data!AW242</f>
        <v>0</v>
      </c>
      <c r="AS243" s="17"/>
      <c r="AT243" s="17" t="str">
        <f t="shared" si="12"/>
        <v>2020-W47</v>
      </c>
      <c r="AU243" s="17">
        <f t="shared" si="13"/>
        <v>1</v>
      </c>
      <c r="AV243" s="18">
        <f>Data!G243</f>
        <v>400</v>
      </c>
      <c r="AW243" s="18">
        <f>Data!AU243+Data!C243</f>
        <v>25</v>
      </c>
      <c r="AX243" s="17"/>
      <c r="AY243" s="18"/>
      <c r="AZ243" s="16"/>
    </row>
    <row r="244" spans="1:53" x14ac:dyDescent="0.3">
      <c r="A244" s="20">
        <f>Data!A244</f>
        <v>44152</v>
      </c>
      <c r="B244" s="8">
        <f t="shared" si="11"/>
        <v>44152</v>
      </c>
      <c r="C244" s="9">
        <f>Data!I244-Data!I243</f>
        <v>116</v>
      </c>
      <c r="D244" s="9">
        <f>Data!J244-Data!J243</f>
        <v>0</v>
      </c>
      <c r="E244" s="10">
        <f>Data!K244-Data!K243</f>
        <v>0</v>
      </c>
      <c r="F244" s="11">
        <f>Data!L244-Data!L243</f>
        <v>681</v>
      </c>
      <c r="G244" s="11">
        <f>Data!M244-Data!M243</f>
        <v>0</v>
      </c>
      <c r="H244" s="11">
        <f>Data!N244-Data!N243</f>
        <v>2</v>
      </c>
      <c r="I244" s="11">
        <f>Data!O244-Data!O243</f>
        <v>1088</v>
      </c>
      <c r="J244" s="11">
        <f>Data!P244-Data!P243</f>
        <v>7</v>
      </c>
      <c r="K244" s="11">
        <f>Data!Q244-Data!Q243</f>
        <v>15</v>
      </c>
      <c r="L244" s="11">
        <f>Data!R244-Data!R243</f>
        <v>442</v>
      </c>
      <c r="M244" s="11">
        <f>Data!S244-Data!S243</f>
        <v>56</v>
      </c>
      <c r="N244" s="11">
        <f>Data!T244-Data!T243</f>
        <v>26</v>
      </c>
      <c r="O244" s="11">
        <f>Data!U244-Data!U243</f>
        <v>62</v>
      </c>
      <c r="P244" s="11">
        <f>Data!V244-Data!V243</f>
        <v>0</v>
      </c>
      <c r="Q244" s="11">
        <f>Data!W244-Data!W243</f>
        <v>0</v>
      </c>
      <c r="R244" s="11">
        <f>Data!X244-Data!X243</f>
        <v>370</v>
      </c>
      <c r="S244" s="11">
        <f>Data!Y244-Data!Y243</f>
        <v>0</v>
      </c>
      <c r="T244" s="11">
        <f>Data!Z244-Data!Z243</f>
        <v>2</v>
      </c>
      <c r="U244" s="11">
        <f>Data!AA244-Data!AA243</f>
        <v>518</v>
      </c>
      <c r="V244" s="11">
        <f>Data!AB244-Data!AB243</f>
        <v>3</v>
      </c>
      <c r="W244" s="11">
        <f>Data!AC244-Data!AC243</f>
        <v>10</v>
      </c>
      <c r="X244" s="11">
        <f>Data!AD244-Data!AD243</f>
        <v>225</v>
      </c>
      <c r="Y244" s="11">
        <f>Data!AE244-Data!AE243</f>
        <v>31</v>
      </c>
      <c r="Z244" s="11">
        <f>Data!AF244-Data!AF243</f>
        <v>15</v>
      </c>
      <c r="AA244" s="11">
        <f>Data!AG244-Data!AG243</f>
        <v>54</v>
      </c>
      <c r="AB244" s="11">
        <f>Data!AH244-Data!AH243</f>
        <v>0</v>
      </c>
      <c r="AC244" s="11">
        <f>Data!AI244-Data!AI243</f>
        <v>0</v>
      </c>
      <c r="AD244" s="11">
        <f>Data!AJ244-Data!AJ243</f>
        <v>311</v>
      </c>
      <c r="AE244" s="11">
        <f>Data!AK244-Data!AK243</f>
        <v>0</v>
      </c>
      <c r="AF244" s="11">
        <f>Data!AL244-Data!AL243</f>
        <v>0</v>
      </c>
      <c r="AG244" s="11">
        <f>Data!AM244-Data!AM243</f>
        <v>570</v>
      </c>
      <c r="AH244" s="11">
        <f>Data!AN244-Data!AN243</f>
        <v>4</v>
      </c>
      <c r="AI244" s="11">
        <f>Data!AO244-Data!AO243</f>
        <v>5</v>
      </c>
      <c r="AJ244" s="11">
        <f>Data!AP244-Data!AP243</f>
        <v>217</v>
      </c>
      <c r="AK244" s="11">
        <f>Data!AQ244-Data!AQ243</f>
        <v>25</v>
      </c>
      <c r="AL244" s="11">
        <f>Data!AR244-Data!AR243</f>
        <v>11</v>
      </c>
      <c r="AM244" s="11">
        <f>Data!E244</f>
        <v>63</v>
      </c>
      <c r="AN244" s="11">
        <f>Data!B244</f>
        <v>2422</v>
      </c>
      <c r="AO244" s="11">
        <f>Data!AS244-Data!AS243</f>
        <v>23954</v>
      </c>
      <c r="AP244" s="11">
        <f>Data!AT244-Data!AT243</f>
        <v>5844</v>
      </c>
      <c r="AQ244" s="11">
        <f>Data!AV244-Data!AV243</f>
        <v>0</v>
      </c>
      <c r="AR244" s="11">
        <f>Data!AW244-Data!AW243</f>
        <v>0</v>
      </c>
      <c r="AT244" s="7" t="str">
        <f t="shared" si="12"/>
        <v>2020-W47</v>
      </c>
      <c r="AU244" s="7">
        <f t="shared" si="13"/>
        <v>2</v>
      </c>
      <c r="AV244" s="12">
        <f>Data!G244</f>
        <v>443</v>
      </c>
      <c r="AW244" s="12">
        <f>Data!AU244+Data!C244</f>
        <v>6</v>
      </c>
    </row>
    <row r="245" spans="1:53" x14ac:dyDescent="0.3">
      <c r="A245" s="20">
        <f>Data!A245</f>
        <v>44153</v>
      </c>
      <c r="B245" s="8">
        <f t="shared" si="11"/>
        <v>44153</v>
      </c>
      <c r="C245" s="9">
        <f>Data!I245-Data!I244</f>
        <v>145</v>
      </c>
      <c r="D245" s="9">
        <f>Data!J245-Data!J244</f>
        <v>0</v>
      </c>
      <c r="E245" s="10">
        <f>Data!K245-Data!K244</f>
        <v>0</v>
      </c>
      <c r="F245" s="11">
        <f>Data!L245-Data!L244</f>
        <v>935</v>
      </c>
      <c r="G245" s="11">
        <f>Data!M245-Data!M244</f>
        <v>0</v>
      </c>
      <c r="H245" s="11">
        <f>Data!N245-Data!N244</f>
        <v>0</v>
      </c>
      <c r="I245" s="11">
        <f>Data!O245-Data!O244</f>
        <v>1452</v>
      </c>
      <c r="J245" s="11">
        <f>Data!P245-Data!P244</f>
        <v>7</v>
      </c>
      <c r="K245" s="11">
        <f>Data!Q245-Data!Q244</f>
        <v>18</v>
      </c>
      <c r="L245" s="11">
        <f>Data!R245-Data!R244</f>
        <v>544</v>
      </c>
      <c r="M245" s="11">
        <f>Data!S245-Data!S244</f>
        <v>53</v>
      </c>
      <c r="N245" s="11">
        <f>Data!T245-Data!T244</f>
        <v>20</v>
      </c>
      <c r="O245" s="11">
        <f>Data!U245-Data!U244</f>
        <v>72</v>
      </c>
      <c r="P245" s="11">
        <f>Data!V245-Data!V244</f>
        <v>0</v>
      </c>
      <c r="Q245" s="11">
        <f>Data!W245-Data!W244</f>
        <v>0</v>
      </c>
      <c r="R245" s="11">
        <f>Data!X245-Data!X244</f>
        <v>500</v>
      </c>
      <c r="S245" s="11">
        <f>Data!Y245-Data!Y244</f>
        <v>0</v>
      </c>
      <c r="T245" s="11">
        <f>Data!Z245-Data!Z244</f>
        <v>1</v>
      </c>
      <c r="U245" s="11">
        <f>Data!AA245-Data!AA244</f>
        <v>716</v>
      </c>
      <c r="V245" s="11">
        <f>Data!AB245-Data!AB244</f>
        <v>4</v>
      </c>
      <c r="W245" s="11">
        <f>Data!AC245-Data!AC244</f>
        <v>16</v>
      </c>
      <c r="X245" s="11">
        <f>Data!AD245-Data!AD244</f>
        <v>257</v>
      </c>
      <c r="Y245" s="11">
        <f>Data!AE245-Data!AE244</f>
        <v>34</v>
      </c>
      <c r="Z245" s="11">
        <f>Data!AF245-Data!AF244</f>
        <v>15</v>
      </c>
      <c r="AA245" s="11">
        <f>Data!AG245-Data!AG244</f>
        <v>73</v>
      </c>
      <c r="AB245" s="11">
        <f>Data!AH245-Data!AH244</f>
        <v>0</v>
      </c>
      <c r="AC245" s="11">
        <f>Data!AI245-Data!AI244</f>
        <v>0</v>
      </c>
      <c r="AD245" s="11">
        <f>Data!AJ245-Data!AJ244</f>
        <v>435</v>
      </c>
      <c r="AE245" s="11">
        <f>Data!AK245-Data!AK244</f>
        <v>0</v>
      </c>
      <c r="AF245" s="11">
        <f>Data!AL245-Data!AL244</f>
        <v>-1</v>
      </c>
      <c r="AG245" s="11">
        <f>Data!AM245-Data!AM244</f>
        <v>737</v>
      </c>
      <c r="AH245" s="11">
        <f>Data!AN245-Data!AN244</f>
        <v>3</v>
      </c>
      <c r="AI245" s="11">
        <f>Data!AO245-Data!AO244</f>
        <v>2</v>
      </c>
      <c r="AJ245" s="11">
        <f>Data!AP245-Data!AP244</f>
        <v>287</v>
      </c>
      <c r="AK245" s="11">
        <f>Data!AQ245-Data!AQ244</f>
        <v>19</v>
      </c>
      <c r="AL245" s="11">
        <f>Data!AR245-Data!AR244</f>
        <v>5</v>
      </c>
      <c r="AM245" s="11">
        <f>Data!E245</f>
        <v>60</v>
      </c>
      <c r="AN245" s="11">
        <f>Data!B245</f>
        <v>3209</v>
      </c>
      <c r="AO245" s="11">
        <f>Data!AS245-Data!AS244</f>
        <v>25765</v>
      </c>
      <c r="AP245" s="11">
        <f>Data!AT245-Data!AT244</f>
        <v>6012</v>
      </c>
      <c r="AQ245" s="11">
        <f>Data!AV245-Data!AV244</f>
        <v>0</v>
      </c>
      <c r="AR245" s="11">
        <f>Data!AW245-Data!AW244</f>
        <v>0</v>
      </c>
      <c r="AT245" s="7" t="str">
        <f t="shared" si="12"/>
        <v>2020-W47</v>
      </c>
      <c r="AU245" s="7">
        <f t="shared" si="13"/>
        <v>3</v>
      </c>
      <c r="AV245" s="12">
        <f>Data!G245</f>
        <v>480</v>
      </c>
      <c r="AW245" s="12">
        <f>Data!AU245+Data!C245</f>
        <v>29</v>
      </c>
    </row>
    <row r="246" spans="1:53" x14ac:dyDescent="0.3">
      <c r="A246" s="20">
        <f>Data!A246</f>
        <v>44154</v>
      </c>
      <c r="B246" s="8">
        <f t="shared" si="11"/>
        <v>44154</v>
      </c>
      <c r="C246" s="9">
        <f>Data!I246-Data!I245</f>
        <v>123</v>
      </c>
      <c r="D246" s="9">
        <f>Data!J246-Data!J245</f>
        <v>0</v>
      </c>
      <c r="E246" s="10">
        <f>Data!K246-Data!K245</f>
        <v>0</v>
      </c>
      <c r="F246" s="11">
        <f>Data!L246-Data!L245</f>
        <v>909</v>
      </c>
      <c r="G246" s="11">
        <f>Data!M246-Data!M245</f>
        <v>0</v>
      </c>
      <c r="H246" s="11">
        <f>Data!N246-Data!N245</f>
        <v>1</v>
      </c>
      <c r="I246" s="11">
        <f>Data!O246-Data!O245</f>
        <v>1441</v>
      </c>
      <c r="J246" s="11">
        <f>Data!P246-Data!P245</f>
        <v>8</v>
      </c>
      <c r="K246" s="11">
        <f>Data!Q246-Data!Q245</f>
        <v>4</v>
      </c>
      <c r="L246" s="11">
        <f>Data!R246-Data!R245</f>
        <v>591</v>
      </c>
      <c r="M246" s="11">
        <f>Data!S246-Data!S245</f>
        <v>51</v>
      </c>
      <c r="N246" s="11">
        <f>Data!T246-Data!T245</f>
        <v>14</v>
      </c>
      <c r="O246" s="11">
        <f>Data!U246-Data!U245</f>
        <v>65</v>
      </c>
      <c r="P246" s="11">
        <f>Data!V246-Data!V245</f>
        <v>0</v>
      </c>
      <c r="Q246" s="11">
        <f>Data!W246-Data!W245</f>
        <v>0</v>
      </c>
      <c r="R246" s="11">
        <f>Data!X246-Data!X245</f>
        <v>465</v>
      </c>
      <c r="S246" s="11">
        <f>Data!Y246-Data!Y245</f>
        <v>0</v>
      </c>
      <c r="T246" s="11">
        <f>Data!Z246-Data!Z245</f>
        <v>1</v>
      </c>
      <c r="U246" s="11">
        <f>Data!AA246-Data!AA245</f>
        <v>767</v>
      </c>
      <c r="V246" s="11">
        <f>Data!AB246-Data!AB245</f>
        <v>5</v>
      </c>
      <c r="W246" s="11">
        <f>Data!AC246-Data!AC245</f>
        <v>4</v>
      </c>
      <c r="X246" s="11">
        <f>Data!AD246-Data!AD245</f>
        <v>291</v>
      </c>
      <c r="Y246" s="11">
        <f>Data!AE246-Data!AE245</f>
        <v>30</v>
      </c>
      <c r="Z246" s="11">
        <f>Data!AF246-Data!AF245</f>
        <v>9</v>
      </c>
      <c r="AA246" s="11">
        <f>Data!AG246-Data!AG245</f>
        <v>58</v>
      </c>
      <c r="AB246" s="11">
        <f>Data!AH246-Data!AH245</f>
        <v>0</v>
      </c>
      <c r="AC246" s="11">
        <f>Data!AI246-Data!AI245</f>
        <v>0</v>
      </c>
      <c r="AD246" s="11">
        <f>Data!AJ246-Data!AJ245</f>
        <v>444</v>
      </c>
      <c r="AE246" s="11">
        <f>Data!AK246-Data!AK245</f>
        <v>0</v>
      </c>
      <c r="AF246" s="11">
        <f>Data!AL246-Data!AL245</f>
        <v>0</v>
      </c>
      <c r="AG246" s="11">
        <f>Data!AM246-Data!AM245</f>
        <v>674</v>
      </c>
      <c r="AH246" s="11">
        <f>Data!AN246-Data!AN245</f>
        <v>3</v>
      </c>
      <c r="AI246" s="11">
        <f>Data!AO246-Data!AO245</f>
        <v>0</v>
      </c>
      <c r="AJ246" s="11">
        <f>Data!AP246-Data!AP245</f>
        <v>300</v>
      </c>
      <c r="AK246" s="11">
        <f>Data!AQ246-Data!AQ245</f>
        <v>21</v>
      </c>
      <c r="AL246" s="11">
        <f>Data!AR246-Data!AR245</f>
        <v>5</v>
      </c>
      <c r="AM246" s="11">
        <f>Data!E246</f>
        <v>59</v>
      </c>
      <c r="AN246" s="11">
        <f>Data!B246</f>
        <v>3227</v>
      </c>
      <c r="AO246" s="11">
        <f>Data!AS246-Data!AS245</f>
        <v>23325</v>
      </c>
      <c r="AP246" s="11">
        <f>Data!AT246-Data!AT245</f>
        <v>7746</v>
      </c>
      <c r="AQ246" s="11">
        <f>Data!AV246-Data!AV245</f>
        <v>0</v>
      </c>
      <c r="AR246" s="11">
        <f>Data!AW246-Data!AW245</f>
        <v>0</v>
      </c>
      <c r="AT246" s="7" t="str">
        <f t="shared" si="12"/>
        <v>2020-W47</v>
      </c>
      <c r="AU246" s="7">
        <f t="shared" si="13"/>
        <v>4</v>
      </c>
      <c r="AV246" s="12">
        <f>Data!G246</f>
        <v>499</v>
      </c>
      <c r="AW246" s="12">
        <f>Data!AU246+Data!C246</f>
        <v>11</v>
      </c>
    </row>
    <row r="247" spans="1:53" x14ac:dyDescent="0.3">
      <c r="A247" s="20">
        <f>Data!A247</f>
        <v>44155</v>
      </c>
      <c r="B247" s="8">
        <f t="shared" si="11"/>
        <v>44155</v>
      </c>
      <c r="C247" s="9">
        <f>Data!I247-Data!I246</f>
        <v>119</v>
      </c>
      <c r="D247" s="9">
        <f>Data!J247-Data!J246</f>
        <v>0</v>
      </c>
      <c r="E247" s="10">
        <f>Data!K247-Data!K246</f>
        <v>0</v>
      </c>
      <c r="F247" s="11">
        <f>Data!L247-Data!L246</f>
        <v>705</v>
      </c>
      <c r="G247" s="11">
        <f>Data!M247-Data!M246</f>
        <v>0</v>
      </c>
      <c r="H247" s="11">
        <f>Data!N247-Data!N246</f>
        <v>2</v>
      </c>
      <c r="I247" s="11">
        <f>Data!O247-Data!O246</f>
        <v>1162</v>
      </c>
      <c r="J247" s="11">
        <f>Data!P247-Data!P246</f>
        <v>9</v>
      </c>
      <c r="K247" s="11">
        <f>Data!Q247-Data!Q246</f>
        <v>5</v>
      </c>
      <c r="L247" s="11">
        <f>Data!R247-Data!R246</f>
        <v>509</v>
      </c>
      <c r="M247" s="11">
        <f>Data!S247-Data!S246</f>
        <v>63</v>
      </c>
      <c r="N247" s="11">
        <f>Data!T247-Data!T246</f>
        <v>13</v>
      </c>
      <c r="O247" s="11">
        <f>Data!U247-Data!U246</f>
        <v>61</v>
      </c>
      <c r="P247" s="11">
        <f>Data!V247-Data!V246</f>
        <v>0</v>
      </c>
      <c r="Q247" s="11">
        <f>Data!W247-Data!W246</f>
        <v>0</v>
      </c>
      <c r="R247" s="11">
        <f>Data!X247-Data!X246</f>
        <v>363</v>
      </c>
      <c r="S247" s="11">
        <f>Data!Y247-Data!Y246</f>
        <v>0</v>
      </c>
      <c r="T247" s="11">
        <f>Data!Z247-Data!Z246</f>
        <v>2</v>
      </c>
      <c r="U247" s="11">
        <f>Data!AA247-Data!AA246</f>
        <v>592</v>
      </c>
      <c r="V247" s="11">
        <f>Data!AB247-Data!AB246</f>
        <v>7</v>
      </c>
      <c r="W247" s="11">
        <f>Data!AC247-Data!AC246</f>
        <v>5</v>
      </c>
      <c r="X247" s="11">
        <f>Data!AD247-Data!AD246</f>
        <v>264</v>
      </c>
      <c r="Y247" s="11">
        <f>Data!AE247-Data!AE246</f>
        <v>39</v>
      </c>
      <c r="Z247" s="11">
        <f>Data!AF247-Data!AF246</f>
        <v>12</v>
      </c>
      <c r="AA247" s="11">
        <f>Data!AG247-Data!AG246</f>
        <v>58</v>
      </c>
      <c r="AB247" s="11">
        <f>Data!AH247-Data!AH246</f>
        <v>0</v>
      </c>
      <c r="AC247" s="11">
        <f>Data!AI247-Data!AI246</f>
        <v>0</v>
      </c>
      <c r="AD247" s="11">
        <f>Data!AJ247-Data!AJ246</f>
        <v>343</v>
      </c>
      <c r="AE247" s="11">
        <f>Data!AK247-Data!AK246</f>
        <v>0</v>
      </c>
      <c r="AF247" s="11">
        <f>Data!AL247-Data!AL246</f>
        <v>0</v>
      </c>
      <c r="AG247" s="11">
        <f>Data!AM247-Data!AM246</f>
        <v>570</v>
      </c>
      <c r="AH247" s="11">
        <f>Data!AN247-Data!AN246</f>
        <v>2</v>
      </c>
      <c r="AI247" s="11">
        <f>Data!AO247-Data!AO246</f>
        <v>0</v>
      </c>
      <c r="AJ247" s="11">
        <f>Data!AP247-Data!AP246</f>
        <v>245</v>
      </c>
      <c r="AK247" s="11">
        <f>Data!AQ247-Data!AQ246</f>
        <v>24</v>
      </c>
      <c r="AL247" s="11">
        <f>Data!AR247-Data!AR246</f>
        <v>1</v>
      </c>
      <c r="AM247" s="11">
        <f>Data!E247</f>
        <v>72</v>
      </c>
      <c r="AN247" s="11">
        <f>Data!B247</f>
        <v>2581</v>
      </c>
      <c r="AO247" s="11">
        <f>Data!AS247-Data!AS246</f>
        <v>23148</v>
      </c>
      <c r="AP247" s="11">
        <f>Data!AT247-Data!AT246</f>
        <v>7982</v>
      </c>
      <c r="AQ247" s="11">
        <f>Data!AV247-Data!AV246</f>
        <v>0</v>
      </c>
      <c r="AR247" s="11">
        <f>Data!AW247-Data!AW246</f>
        <v>0</v>
      </c>
      <c r="AT247" s="7" t="str">
        <f t="shared" si="12"/>
        <v>2020-W47</v>
      </c>
      <c r="AU247" s="7">
        <f t="shared" si="13"/>
        <v>5</v>
      </c>
      <c r="AV247" s="12">
        <f>Data!G247</f>
        <v>519</v>
      </c>
      <c r="AW247" s="12">
        <f>Data!AU247+Data!C247</f>
        <v>40</v>
      </c>
    </row>
    <row r="248" spans="1:53" x14ac:dyDescent="0.3">
      <c r="A248" s="20">
        <f>Data!A248</f>
        <v>44156</v>
      </c>
      <c r="B248" s="8">
        <f t="shared" si="11"/>
        <v>44156</v>
      </c>
      <c r="C248" s="9">
        <f>Data!I248-Data!I247</f>
        <v>103</v>
      </c>
      <c r="D248" s="9">
        <f>Data!J248-Data!J247</f>
        <v>0</v>
      </c>
      <c r="E248" s="10">
        <f>Data!K248-Data!K247</f>
        <v>0</v>
      </c>
      <c r="F248" s="11">
        <f>Data!L248-Data!L247</f>
        <v>610</v>
      </c>
      <c r="G248" s="11">
        <f>Data!M248-Data!M247</f>
        <v>1</v>
      </c>
      <c r="H248" s="11">
        <f>Data!N248-Data!N247</f>
        <v>1</v>
      </c>
      <c r="I248" s="11">
        <f>Data!O248-Data!O247</f>
        <v>1094</v>
      </c>
      <c r="J248" s="11">
        <f>Data!P248-Data!P247</f>
        <v>6</v>
      </c>
      <c r="K248" s="11">
        <f>Data!Q248-Data!Q247</f>
        <v>-3</v>
      </c>
      <c r="L248" s="11">
        <f>Data!R248-Data!R247</f>
        <v>448</v>
      </c>
      <c r="M248" s="11">
        <f>Data!S248-Data!S247</f>
        <v>101</v>
      </c>
      <c r="N248" s="11">
        <f>Data!T248-Data!T247</f>
        <v>4</v>
      </c>
      <c r="O248" s="11">
        <f>Data!U248-Data!U247</f>
        <v>44</v>
      </c>
      <c r="P248" s="11">
        <f>Data!V248-Data!V247</f>
        <v>0</v>
      </c>
      <c r="Q248" s="11">
        <f>Data!W248-Data!W247</f>
        <v>0</v>
      </c>
      <c r="R248" s="11">
        <f>Data!X248-Data!X247</f>
        <v>294</v>
      </c>
      <c r="S248" s="11">
        <f>Data!Y248-Data!Y247</f>
        <v>1</v>
      </c>
      <c r="T248" s="11">
        <f>Data!Z248-Data!Z247</f>
        <v>1</v>
      </c>
      <c r="U248" s="11">
        <f>Data!AA248-Data!AA247</f>
        <v>488</v>
      </c>
      <c r="V248" s="11">
        <f>Data!AB248-Data!AB247</f>
        <v>4</v>
      </c>
      <c r="W248" s="11">
        <f>Data!AC248-Data!AC247</f>
        <v>2</v>
      </c>
      <c r="X248" s="11">
        <f>Data!AD248-Data!AD247</f>
        <v>227</v>
      </c>
      <c r="Y248" s="11">
        <f>Data!AE248-Data!AE247</f>
        <v>69</v>
      </c>
      <c r="Z248" s="11">
        <f>Data!AF248-Data!AF247</f>
        <v>9</v>
      </c>
      <c r="AA248" s="11">
        <f>Data!AG248-Data!AG247</f>
        <v>49</v>
      </c>
      <c r="AB248" s="11">
        <f>Data!AH248-Data!AH247</f>
        <v>0</v>
      </c>
      <c r="AC248" s="11">
        <f>Data!AI248-Data!AI247</f>
        <v>0</v>
      </c>
      <c r="AD248" s="11">
        <f>Data!AJ248-Data!AJ247</f>
        <v>275</v>
      </c>
      <c r="AE248" s="11">
        <f>Data!AK248-Data!AK247</f>
        <v>0</v>
      </c>
      <c r="AF248" s="11">
        <f>Data!AL248-Data!AL247</f>
        <v>0</v>
      </c>
      <c r="AG248" s="11">
        <f>Data!AM248-Data!AM247</f>
        <v>538</v>
      </c>
      <c r="AH248" s="11">
        <f>Data!AN248-Data!AN247</f>
        <v>2</v>
      </c>
      <c r="AI248" s="11">
        <f>Data!AO248-Data!AO247</f>
        <v>-5</v>
      </c>
      <c r="AJ248" s="11">
        <f>Data!AP248-Data!AP247</f>
        <v>217</v>
      </c>
      <c r="AK248" s="11">
        <f>Data!AQ248-Data!AQ247</f>
        <v>32</v>
      </c>
      <c r="AL248" s="11">
        <f>Data!AR248-Data!AR247</f>
        <v>-5</v>
      </c>
      <c r="AM248" s="11">
        <f>Data!E248</f>
        <v>108</v>
      </c>
      <c r="AN248" s="11">
        <f>Data!B248</f>
        <v>2311</v>
      </c>
      <c r="AO248" s="11">
        <f>Data!AS248-Data!AS247</f>
        <v>22798</v>
      </c>
      <c r="AP248" s="11">
        <f>Data!AT248-Data!AT247</f>
        <v>8122</v>
      </c>
      <c r="AQ248" s="11">
        <f>Data!AV248-Data!AV247</f>
        <v>0</v>
      </c>
      <c r="AR248" s="11">
        <f>Data!AW248-Data!AW247</f>
        <v>0</v>
      </c>
      <c r="AT248" s="7" t="str">
        <f t="shared" si="12"/>
        <v>2020-W47</v>
      </c>
      <c r="AU248" s="7">
        <f t="shared" si="13"/>
        <v>6</v>
      </c>
      <c r="AV248" s="12">
        <f>Data!G248</f>
        <v>522</v>
      </c>
      <c r="AW248" s="12">
        <f>Data!AU248+Data!C248</f>
        <v>19</v>
      </c>
    </row>
    <row r="249" spans="1:53" x14ac:dyDescent="0.3">
      <c r="A249" s="20">
        <f>Data!A249</f>
        <v>44157</v>
      </c>
      <c r="B249" s="8">
        <f t="shared" si="11"/>
        <v>44157</v>
      </c>
      <c r="C249" s="9">
        <f>Data!I249-Data!I248</f>
        <v>73</v>
      </c>
      <c r="D249" s="9">
        <f>Data!J249-Data!J248</f>
        <v>0</v>
      </c>
      <c r="E249" s="10">
        <f>Data!K249-Data!K248</f>
        <v>0</v>
      </c>
      <c r="F249" s="11">
        <f>Data!L249-Data!L248</f>
        <v>380</v>
      </c>
      <c r="G249" s="11">
        <f>Data!M249-Data!M248</f>
        <v>2</v>
      </c>
      <c r="H249" s="11">
        <f>Data!N249-Data!N248</f>
        <v>2</v>
      </c>
      <c r="I249" s="11">
        <f>Data!O249-Data!O248</f>
        <v>658</v>
      </c>
      <c r="J249" s="11">
        <f>Data!P249-Data!P248</f>
        <v>11</v>
      </c>
      <c r="K249" s="11">
        <f>Data!Q249-Data!Q248</f>
        <v>6</v>
      </c>
      <c r="L249" s="11">
        <f>Data!R249-Data!R248</f>
        <v>380</v>
      </c>
      <c r="M249" s="11">
        <f>Data!S249-Data!S248</f>
        <v>89</v>
      </c>
      <c r="N249" s="11">
        <f>Data!T249-Data!T248</f>
        <v>10</v>
      </c>
      <c r="O249" s="11">
        <f>Data!U249-Data!U248</f>
        <v>37</v>
      </c>
      <c r="P249" s="11">
        <f>Data!V249-Data!V248</f>
        <v>0</v>
      </c>
      <c r="Q249" s="11">
        <f>Data!W249-Data!W248</f>
        <v>0</v>
      </c>
      <c r="R249" s="11">
        <f>Data!X249-Data!X248</f>
        <v>202</v>
      </c>
      <c r="S249" s="11">
        <f>Data!Y249-Data!Y248</f>
        <v>1</v>
      </c>
      <c r="T249" s="11">
        <f>Data!Z249-Data!Z248</f>
        <v>1</v>
      </c>
      <c r="U249" s="11">
        <f>Data!AA249-Data!AA248</f>
        <v>357</v>
      </c>
      <c r="V249" s="11">
        <f>Data!AB249-Data!AB248</f>
        <v>8</v>
      </c>
      <c r="W249" s="11">
        <f>Data!AC249-Data!AC248</f>
        <v>8</v>
      </c>
      <c r="X249" s="11">
        <f>Data!AD249-Data!AD248</f>
        <v>192</v>
      </c>
      <c r="Y249" s="11">
        <f>Data!AE249-Data!AE248</f>
        <v>46</v>
      </c>
      <c r="Z249" s="11">
        <f>Data!AF249-Data!AF248</f>
        <v>10</v>
      </c>
      <c r="AA249" s="11">
        <f>Data!AG249-Data!AG248</f>
        <v>42</v>
      </c>
      <c r="AB249" s="11">
        <f>Data!AH249-Data!AH248</f>
        <v>0</v>
      </c>
      <c r="AC249" s="11">
        <f>Data!AI249-Data!AI248</f>
        <v>0</v>
      </c>
      <c r="AD249" s="11">
        <f>Data!AJ249-Data!AJ248</f>
        <v>187</v>
      </c>
      <c r="AE249" s="11">
        <f>Data!AK249-Data!AK248</f>
        <v>1</v>
      </c>
      <c r="AF249" s="11">
        <f>Data!AL249-Data!AL248</f>
        <v>1</v>
      </c>
      <c r="AG249" s="11">
        <f>Data!AM249-Data!AM248</f>
        <v>321</v>
      </c>
      <c r="AH249" s="11">
        <f>Data!AN249-Data!AN248</f>
        <v>2</v>
      </c>
      <c r="AI249" s="11">
        <f>Data!AO249-Data!AO248</f>
        <v>-2</v>
      </c>
      <c r="AJ249" s="11">
        <f>Data!AP249-Data!AP248</f>
        <v>190</v>
      </c>
      <c r="AK249" s="11">
        <f>Data!AQ249-Data!AQ248</f>
        <v>25</v>
      </c>
      <c r="AL249" s="11">
        <f>Data!AR249-Data!AR248</f>
        <v>0</v>
      </c>
      <c r="AM249" s="11">
        <f>Data!E249</f>
        <v>103</v>
      </c>
      <c r="AN249" s="11">
        <f>Data!B249</f>
        <v>1498</v>
      </c>
      <c r="AO249" s="11">
        <f>Data!AS249-Data!AS248</f>
        <v>12698</v>
      </c>
      <c r="AP249" s="11">
        <f>Data!AT249-Data!AT248</f>
        <v>3105</v>
      </c>
      <c r="AQ249" s="11">
        <f>Data!AV249-Data!AV248</f>
        <v>0</v>
      </c>
      <c r="AR249" s="11">
        <f>Data!AW249-Data!AW248</f>
        <v>0</v>
      </c>
      <c r="AS249" s="7">
        <v>358</v>
      </c>
      <c r="AT249" s="7" t="str">
        <f t="shared" si="12"/>
        <v>2020-W47</v>
      </c>
      <c r="AU249" s="7">
        <f t="shared" si="13"/>
        <v>7</v>
      </c>
      <c r="AV249" s="12">
        <f>Data!G249</f>
        <v>540</v>
      </c>
      <c r="AW249" s="12">
        <f>Data!AU249+Data!C249</f>
        <v>22</v>
      </c>
      <c r="AX249" s="7">
        <f>Data!BA249-Data!BA242</f>
        <v>94</v>
      </c>
      <c r="AY249" s="12">
        <f>AV242+AS249-AV249-AX249</f>
        <v>116</v>
      </c>
      <c r="AZ249" s="11">
        <v>3413.9999999999968</v>
      </c>
      <c r="BA249" s="112">
        <f>AS249/AZ249</f>
        <v>0.10486233157586419</v>
      </c>
    </row>
    <row r="250" spans="1:53" x14ac:dyDescent="0.3">
      <c r="A250" s="21">
        <f>Data!A250</f>
        <v>44158</v>
      </c>
      <c r="B250" s="13">
        <f t="shared" si="11"/>
        <v>44158</v>
      </c>
      <c r="C250" s="14">
        <f>Data!I250-Data!I249</f>
        <v>56</v>
      </c>
      <c r="D250" s="14">
        <f>Data!J250-Data!J249</f>
        <v>0</v>
      </c>
      <c r="E250" s="15">
        <f>Data!K250-Data!K249</f>
        <v>0</v>
      </c>
      <c r="F250" s="16">
        <f>Data!L250-Data!L249</f>
        <v>411</v>
      </c>
      <c r="G250" s="16">
        <f>Data!M250-Data!M249</f>
        <v>0</v>
      </c>
      <c r="H250" s="16">
        <f>Data!N250-Data!N249</f>
        <v>1</v>
      </c>
      <c r="I250" s="16">
        <f>Data!O250-Data!O249</f>
        <v>602</v>
      </c>
      <c r="J250" s="16">
        <f>Data!P250-Data!P249</f>
        <v>12</v>
      </c>
      <c r="K250" s="16">
        <f>Data!Q250-Data!Q249</f>
        <v>3</v>
      </c>
      <c r="L250" s="16">
        <f>Data!R250-Data!R249</f>
        <v>306</v>
      </c>
      <c r="M250" s="16">
        <f>Data!S250-Data!S249</f>
        <v>72</v>
      </c>
      <c r="N250" s="16">
        <f>Data!T250-Data!T249</f>
        <v>6</v>
      </c>
      <c r="O250" s="16">
        <f>Data!U250-Data!U249</f>
        <v>37</v>
      </c>
      <c r="P250" s="16">
        <f>Data!V250-Data!V249</f>
        <v>0</v>
      </c>
      <c r="Q250" s="16">
        <f>Data!W250-Data!W249</f>
        <v>0</v>
      </c>
      <c r="R250" s="16">
        <f>Data!X250-Data!X249</f>
        <v>200</v>
      </c>
      <c r="S250" s="16">
        <f>Data!Y250-Data!Y249</f>
        <v>0</v>
      </c>
      <c r="T250" s="16">
        <f>Data!Z250-Data!Z249</f>
        <v>1</v>
      </c>
      <c r="U250" s="16">
        <f>Data!AA250-Data!AA249</f>
        <v>311</v>
      </c>
      <c r="V250" s="16">
        <f>Data!AB250-Data!AB249</f>
        <v>8</v>
      </c>
      <c r="W250" s="16">
        <f>Data!AC250-Data!AC249</f>
        <v>-1</v>
      </c>
      <c r="X250" s="16">
        <f>Data!AD250-Data!AD249</f>
        <v>148</v>
      </c>
      <c r="Y250" s="16">
        <f>Data!AE250-Data!AE249</f>
        <v>52</v>
      </c>
      <c r="Z250" s="16">
        <f>Data!AF250-Data!AF249</f>
        <v>5</v>
      </c>
      <c r="AA250" s="16">
        <f>Data!AG250-Data!AG249</f>
        <v>20</v>
      </c>
      <c r="AB250" s="16">
        <f>Data!AH250-Data!AH249</f>
        <v>0</v>
      </c>
      <c r="AC250" s="16">
        <f>Data!AI250-Data!AI249</f>
        <v>0</v>
      </c>
      <c r="AD250" s="16">
        <f>Data!AJ250-Data!AJ249</f>
        <v>212</v>
      </c>
      <c r="AE250" s="16">
        <f>Data!AK250-Data!AK249</f>
        <v>0</v>
      </c>
      <c r="AF250" s="16">
        <f>Data!AL250-Data!AL249</f>
        <v>0</v>
      </c>
      <c r="AG250" s="16">
        <f>Data!AM250-Data!AM249</f>
        <v>295</v>
      </c>
      <c r="AH250" s="16">
        <f>Data!AN250-Data!AN249</f>
        <v>5</v>
      </c>
      <c r="AI250" s="16">
        <f>Data!AO250-Data!AO249</f>
        <v>4</v>
      </c>
      <c r="AJ250" s="16">
        <f>Data!AP250-Data!AP249</f>
        <v>158</v>
      </c>
      <c r="AK250" s="16">
        <f>Data!AQ250-Data!AQ249</f>
        <v>38</v>
      </c>
      <c r="AL250" s="16">
        <f>Data!AR250-Data!AR249</f>
        <v>1</v>
      </c>
      <c r="AM250" s="16">
        <f>Data!E250</f>
        <v>84</v>
      </c>
      <c r="AN250" s="16">
        <f>Data!B250</f>
        <v>1388</v>
      </c>
      <c r="AO250" s="16">
        <f>Data!AS250-Data!AS249</f>
        <v>11209</v>
      </c>
      <c r="AP250" s="16">
        <f>Data!AT250-Data!AT249</f>
        <v>4289</v>
      </c>
      <c r="AQ250" s="16">
        <f>Data!AV250-Data!AV249</f>
        <v>0</v>
      </c>
      <c r="AR250" s="16">
        <f>Data!AW250-Data!AW249</f>
        <v>0</v>
      </c>
      <c r="AS250" s="17"/>
      <c r="AT250" s="17" t="str">
        <f t="shared" si="12"/>
        <v>2020-W48</v>
      </c>
      <c r="AU250" s="17">
        <f t="shared" si="13"/>
        <v>1</v>
      </c>
      <c r="AV250" s="18">
        <f>Data!G250</f>
        <v>549</v>
      </c>
      <c r="AW250" s="18">
        <f>Data!AU250+Data!C250</f>
        <v>13</v>
      </c>
      <c r="AX250" s="17"/>
      <c r="AY250" s="18"/>
      <c r="AZ250" s="16"/>
    </row>
    <row r="251" spans="1:53" x14ac:dyDescent="0.3">
      <c r="A251" s="20">
        <f>Data!A251</f>
        <v>44159</v>
      </c>
      <c r="B251" s="8">
        <f t="shared" si="11"/>
        <v>44159</v>
      </c>
      <c r="C251" s="9">
        <f>Data!I251-Data!I250</f>
        <v>57</v>
      </c>
      <c r="D251" s="9">
        <f>Data!J251-Data!J250</f>
        <v>0</v>
      </c>
      <c r="E251" s="10">
        <f>Data!K251-Data!K250</f>
        <v>0</v>
      </c>
      <c r="F251" s="11">
        <f>Data!L251-Data!L250</f>
        <v>540</v>
      </c>
      <c r="G251" s="11">
        <f>Data!M251-Data!M250</f>
        <v>1</v>
      </c>
      <c r="H251" s="11">
        <f>Data!N251-Data!N250</f>
        <v>-3</v>
      </c>
      <c r="I251" s="11">
        <f>Data!O251-Data!O250</f>
        <v>919</v>
      </c>
      <c r="J251" s="11">
        <f>Data!P251-Data!P250</f>
        <v>12</v>
      </c>
      <c r="K251" s="11">
        <f>Data!Q251-Data!Q250</f>
        <v>6</v>
      </c>
      <c r="L251" s="11">
        <f>Data!R251-Data!R250</f>
        <v>482</v>
      </c>
      <c r="M251" s="11">
        <f>Data!S251-Data!S250</f>
        <v>89</v>
      </c>
      <c r="N251" s="11">
        <f>Data!T251-Data!T250</f>
        <v>10</v>
      </c>
      <c r="O251" s="11">
        <f>Data!U251-Data!U250</f>
        <v>29</v>
      </c>
      <c r="P251" s="11">
        <f>Data!V251-Data!V250</f>
        <v>0</v>
      </c>
      <c r="Q251" s="11">
        <f>Data!W251-Data!W250</f>
        <v>0</v>
      </c>
      <c r="R251" s="11">
        <f>Data!X251-Data!X250</f>
        <v>264</v>
      </c>
      <c r="S251" s="11">
        <f>Data!Y251-Data!Y250</f>
        <v>1</v>
      </c>
      <c r="T251" s="11">
        <f>Data!Z251-Data!Z250</f>
        <v>-3</v>
      </c>
      <c r="U251" s="11">
        <f>Data!AA251-Data!AA250</f>
        <v>469</v>
      </c>
      <c r="V251" s="11">
        <f>Data!AB251-Data!AB250</f>
        <v>9</v>
      </c>
      <c r="W251" s="11">
        <f>Data!AC251-Data!AC250</f>
        <v>6</v>
      </c>
      <c r="X251" s="11">
        <f>Data!AD251-Data!AD250</f>
        <v>220</v>
      </c>
      <c r="Y251" s="11">
        <f>Data!AE251-Data!AE250</f>
        <v>49</v>
      </c>
      <c r="Z251" s="11">
        <f>Data!AF251-Data!AF250</f>
        <v>-2</v>
      </c>
      <c r="AA251" s="11">
        <f>Data!AG251-Data!AG250</f>
        <v>27</v>
      </c>
      <c r="AB251" s="11">
        <f>Data!AH251-Data!AH250</f>
        <v>0</v>
      </c>
      <c r="AC251" s="11">
        <f>Data!AI251-Data!AI250</f>
        <v>0</v>
      </c>
      <c r="AD251" s="11">
        <f>Data!AJ251-Data!AJ250</f>
        <v>271</v>
      </c>
      <c r="AE251" s="11">
        <f>Data!AK251-Data!AK250</f>
        <v>0</v>
      </c>
      <c r="AF251" s="11">
        <f>Data!AL251-Data!AL250</f>
        <v>0</v>
      </c>
      <c r="AG251" s="11">
        <f>Data!AM251-Data!AM250</f>
        <v>440</v>
      </c>
      <c r="AH251" s="11">
        <f>Data!AN251-Data!AN250</f>
        <v>3</v>
      </c>
      <c r="AI251" s="11">
        <f>Data!AO251-Data!AO250</f>
        <v>0</v>
      </c>
      <c r="AJ251" s="11">
        <f>Data!AP251-Data!AP250</f>
        <v>254</v>
      </c>
      <c r="AK251" s="11">
        <f>Data!AQ251-Data!AQ250</f>
        <v>40</v>
      </c>
      <c r="AL251" s="11">
        <f>Data!AR251-Data!AR250</f>
        <v>12</v>
      </c>
      <c r="AM251" s="11">
        <f>Data!E251</f>
        <v>101</v>
      </c>
      <c r="AN251" s="11">
        <f>Data!B251</f>
        <v>2135</v>
      </c>
      <c r="AO251" s="11">
        <f>Data!AS251-Data!AS250</f>
        <v>22166</v>
      </c>
      <c r="AP251" s="11">
        <f>Data!AT251-Data!AT250</f>
        <v>10081</v>
      </c>
      <c r="AQ251" s="11">
        <f>Data!AV251-Data!AV250</f>
        <v>0</v>
      </c>
      <c r="AR251" s="11">
        <f>Data!AW251-Data!AW250</f>
        <v>0</v>
      </c>
      <c r="AT251" s="7" t="str">
        <f t="shared" si="12"/>
        <v>2020-W48</v>
      </c>
      <c r="AU251" s="7">
        <f t="shared" si="13"/>
        <v>2</v>
      </c>
      <c r="AV251" s="12">
        <f>Data!G251</f>
        <v>562</v>
      </c>
      <c r="AW251" s="12">
        <f>Data!AU251+Data!C251</f>
        <v>16</v>
      </c>
    </row>
    <row r="252" spans="1:53" x14ac:dyDescent="0.3">
      <c r="A252" s="20">
        <f>Data!A252</f>
        <v>44160</v>
      </c>
      <c r="B252" s="8">
        <f t="shared" si="11"/>
        <v>44160</v>
      </c>
      <c r="C252" s="9">
        <f>Data!I252-Data!I251</f>
        <v>71</v>
      </c>
      <c r="D252" s="9">
        <f>Data!J252-Data!J251</f>
        <v>0</v>
      </c>
      <c r="E252" s="10">
        <f>Data!K252-Data!K251</f>
        <v>0</v>
      </c>
      <c r="F252" s="11">
        <f>Data!L252-Data!L251</f>
        <v>567</v>
      </c>
      <c r="G252" s="11">
        <f>Data!M252-Data!M251</f>
        <v>1</v>
      </c>
      <c r="H252" s="11">
        <f>Data!N252-Data!N251</f>
        <v>-1</v>
      </c>
      <c r="I252" s="11">
        <f>Data!O252-Data!O251</f>
        <v>958</v>
      </c>
      <c r="J252" s="11">
        <f>Data!P252-Data!P251</f>
        <v>8</v>
      </c>
      <c r="K252" s="11">
        <f>Data!Q252-Data!Q251</f>
        <v>4</v>
      </c>
      <c r="L252" s="11">
        <f>Data!R252-Data!R251</f>
        <v>510</v>
      </c>
      <c r="M252" s="11">
        <f>Data!S252-Data!S251</f>
        <v>78</v>
      </c>
      <c r="N252" s="11">
        <f>Data!T252-Data!T251</f>
        <v>32</v>
      </c>
      <c r="O252" s="11">
        <f>Data!U252-Data!U251</f>
        <v>34</v>
      </c>
      <c r="P252" s="11">
        <f>Data!V252-Data!V251</f>
        <v>0</v>
      </c>
      <c r="Q252" s="11">
        <f>Data!W252-Data!W251</f>
        <v>0</v>
      </c>
      <c r="R252" s="11">
        <f>Data!X252-Data!X251</f>
        <v>292</v>
      </c>
      <c r="S252" s="11">
        <f>Data!Y252-Data!Y251</f>
        <v>1</v>
      </c>
      <c r="T252" s="11">
        <f>Data!Z252-Data!Z251</f>
        <v>-1</v>
      </c>
      <c r="U252" s="11">
        <f>Data!AA252-Data!AA251</f>
        <v>465</v>
      </c>
      <c r="V252" s="11">
        <f>Data!AB252-Data!AB251</f>
        <v>7</v>
      </c>
      <c r="W252" s="11">
        <f>Data!AC252-Data!AC251</f>
        <v>5</v>
      </c>
      <c r="X252" s="11">
        <f>Data!AD252-Data!AD251</f>
        <v>258</v>
      </c>
      <c r="Y252" s="11">
        <f>Data!AE252-Data!AE251</f>
        <v>42</v>
      </c>
      <c r="Z252" s="11">
        <f>Data!AF252-Data!AF251</f>
        <v>23</v>
      </c>
      <c r="AA252" s="11">
        <f>Data!AG252-Data!AG251</f>
        <v>37</v>
      </c>
      <c r="AB252" s="11">
        <f>Data!AH252-Data!AH251</f>
        <v>0</v>
      </c>
      <c r="AC252" s="11">
        <f>Data!AI252-Data!AI251</f>
        <v>0</v>
      </c>
      <c r="AD252" s="11">
        <f>Data!AJ252-Data!AJ251</f>
        <v>275</v>
      </c>
      <c r="AE252" s="11">
        <f>Data!AK252-Data!AK251</f>
        <v>0</v>
      </c>
      <c r="AF252" s="11">
        <f>Data!AL252-Data!AL251</f>
        <v>0</v>
      </c>
      <c r="AG252" s="11">
        <f>Data!AM252-Data!AM251</f>
        <v>493</v>
      </c>
      <c r="AH252" s="11">
        <f>Data!AN252-Data!AN251</f>
        <v>1</v>
      </c>
      <c r="AI252" s="11">
        <f>Data!AO252-Data!AO251</f>
        <v>-1</v>
      </c>
      <c r="AJ252" s="11">
        <f>Data!AP252-Data!AP251</f>
        <v>249</v>
      </c>
      <c r="AK252" s="11">
        <f>Data!AQ252-Data!AQ251</f>
        <v>36</v>
      </c>
      <c r="AL252" s="11">
        <f>Data!AR252-Data!AR251</f>
        <v>9</v>
      </c>
      <c r="AM252" s="11">
        <f>Data!E252</f>
        <v>87</v>
      </c>
      <c r="AN252" s="11">
        <f>Data!B252</f>
        <v>2152</v>
      </c>
      <c r="AO252" s="11">
        <f>Data!AS252-Data!AS251</f>
        <v>21361</v>
      </c>
      <c r="AP252" s="11">
        <f>Data!AT252-Data!AT251</f>
        <v>9652</v>
      </c>
      <c r="AQ252" s="11">
        <f>Data!AV252-Data!AV251</f>
        <v>0</v>
      </c>
      <c r="AR252" s="11">
        <f>Data!AW252-Data!AW251</f>
        <v>0</v>
      </c>
      <c r="AT252" s="7" t="str">
        <f t="shared" si="12"/>
        <v>2020-W48</v>
      </c>
      <c r="AU252" s="7">
        <f t="shared" si="13"/>
        <v>3</v>
      </c>
      <c r="AV252" s="12">
        <f>Data!G252</f>
        <v>597</v>
      </c>
      <c r="AW252" s="12">
        <f>Data!AU252+Data!C252</f>
        <v>8</v>
      </c>
    </row>
    <row r="253" spans="1:53" x14ac:dyDescent="0.3">
      <c r="A253" s="20">
        <f>Data!A253</f>
        <v>44161</v>
      </c>
      <c r="B253" s="8">
        <f t="shared" si="11"/>
        <v>44161</v>
      </c>
      <c r="C253" s="9">
        <f>Data!I253-Data!I252</f>
        <v>98</v>
      </c>
      <c r="D253" s="9">
        <f>Data!J253-Data!J252</f>
        <v>0</v>
      </c>
      <c r="E253" s="10">
        <f>Data!K253-Data!K252</f>
        <v>0</v>
      </c>
      <c r="F253" s="11">
        <f>Data!L253-Data!L252</f>
        <v>546</v>
      </c>
      <c r="G253" s="11">
        <f>Data!M253-Data!M252</f>
        <v>1</v>
      </c>
      <c r="H253" s="11">
        <f>Data!N253-Data!N252</f>
        <v>0</v>
      </c>
      <c r="I253" s="11">
        <f>Data!O253-Data!O252</f>
        <v>875</v>
      </c>
      <c r="J253" s="11">
        <f>Data!P253-Data!P252</f>
        <v>14</v>
      </c>
      <c r="K253" s="11">
        <f>Data!Q253-Data!Q252</f>
        <v>12</v>
      </c>
      <c r="L253" s="11">
        <f>Data!R253-Data!R252</f>
        <v>448</v>
      </c>
      <c r="M253" s="11">
        <f>Data!S253-Data!S252</f>
        <v>84</v>
      </c>
      <c r="N253" s="11">
        <f>Data!T253-Data!T252</f>
        <v>-1</v>
      </c>
      <c r="O253" s="11">
        <f>Data!U253-Data!U252</f>
        <v>51</v>
      </c>
      <c r="P253" s="11">
        <f>Data!V253-Data!V252</f>
        <v>0</v>
      </c>
      <c r="Q253" s="11">
        <f>Data!W253-Data!W252</f>
        <v>0</v>
      </c>
      <c r="R253" s="11">
        <f>Data!X253-Data!X252</f>
        <v>273</v>
      </c>
      <c r="S253" s="11">
        <f>Data!Y253-Data!Y252</f>
        <v>1</v>
      </c>
      <c r="T253" s="11">
        <f>Data!Z253-Data!Z252</f>
        <v>0</v>
      </c>
      <c r="U253" s="11">
        <f>Data!AA253-Data!AA252</f>
        <v>450</v>
      </c>
      <c r="V253" s="11">
        <f>Data!AB253-Data!AB252</f>
        <v>13</v>
      </c>
      <c r="W253" s="11">
        <f>Data!AC253-Data!AC252</f>
        <v>7</v>
      </c>
      <c r="X253" s="11">
        <f>Data!AD253-Data!AD252</f>
        <v>203</v>
      </c>
      <c r="Y253" s="11">
        <f>Data!AE253-Data!AE252</f>
        <v>38</v>
      </c>
      <c r="Z253" s="11">
        <f>Data!AF253-Data!AF252</f>
        <v>7</v>
      </c>
      <c r="AA253" s="11">
        <f>Data!AG253-Data!AG252</f>
        <v>47</v>
      </c>
      <c r="AB253" s="11">
        <f>Data!AH253-Data!AH252</f>
        <v>0</v>
      </c>
      <c r="AC253" s="11">
        <f>Data!AI253-Data!AI252</f>
        <v>0</v>
      </c>
      <c r="AD253" s="11">
        <f>Data!AJ253-Data!AJ252</f>
        <v>273</v>
      </c>
      <c r="AE253" s="11">
        <f>Data!AK253-Data!AK252</f>
        <v>0</v>
      </c>
      <c r="AF253" s="11">
        <f>Data!AL253-Data!AL252</f>
        <v>0</v>
      </c>
      <c r="AG253" s="11">
        <f>Data!AM253-Data!AM252</f>
        <v>425</v>
      </c>
      <c r="AH253" s="11">
        <f>Data!AN253-Data!AN252</f>
        <v>1</v>
      </c>
      <c r="AI253" s="11">
        <f>Data!AO253-Data!AO252</f>
        <v>5</v>
      </c>
      <c r="AJ253" s="11">
        <f>Data!AP253-Data!AP252</f>
        <v>248</v>
      </c>
      <c r="AK253" s="11">
        <f>Data!AQ253-Data!AQ252</f>
        <v>46</v>
      </c>
      <c r="AL253" s="11">
        <f>Data!AR253-Data!AR252</f>
        <v>-8</v>
      </c>
      <c r="AM253" s="11">
        <f>Data!E253</f>
        <v>99</v>
      </c>
      <c r="AN253" s="11">
        <f>Data!B253</f>
        <v>2018</v>
      </c>
      <c r="AO253" s="11">
        <f>Data!AS253-Data!AS252</f>
        <v>21211</v>
      </c>
      <c r="AP253" s="11">
        <f>Data!AT253-Data!AT252</f>
        <v>10307</v>
      </c>
      <c r="AQ253" s="11">
        <f>Data!AV253-Data!AV252</f>
        <v>0</v>
      </c>
      <c r="AR253" s="11">
        <f>Data!AW253-Data!AW252</f>
        <v>0</v>
      </c>
      <c r="AT253" s="7" t="str">
        <f t="shared" si="12"/>
        <v>2020-W48</v>
      </c>
      <c r="AU253" s="7">
        <f t="shared" si="13"/>
        <v>4</v>
      </c>
      <c r="AV253" s="12">
        <f>Data!G253</f>
        <v>608</v>
      </c>
      <c r="AW253" s="12">
        <f>Data!AU253+Data!C253</f>
        <v>2</v>
      </c>
    </row>
    <row r="254" spans="1:53" x14ac:dyDescent="0.3">
      <c r="A254" s="20">
        <f>Data!A254</f>
        <v>44162</v>
      </c>
      <c r="B254" s="8">
        <f t="shared" si="11"/>
        <v>44162</v>
      </c>
      <c r="C254" s="9">
        <f>Data!I254-Data!I253</f>
        <v>73</v>
      </c>
      <c r="D254" s="9">
        <f>Data!J254-Data!J253</f>
        <v>0</v>
      </c>
      <c r="E254" s="10">
        <f>Data!K254-Data!K253</f>
        <v>0</v>
      </c>
      <c r="F254" s="11">
        <f>Data!L254-Data!L253</f>
        <v>519</v>
      </c>
      <c r="G254" s="11">
        <f>Data!M254-Data!M253</f>
        <v>1</v>
      </c>
      <c r="H254" s="11">
        <f>Data!N254-Data!N253</f>
        <v>2</v>
      </c>
      <c r="I254" s="11">
        <f>Data!O254-Data!O253</f>
        <v>889</v>
      </c>
      <c r="J254" s="11">
        <f>Data!P254-Data!P253</f>
        <v>14</v>
      </c>
      <c r="K254" s="11">
        <f>Data!Q254-Data!Q253</f>
        <v>-2</v>
      </c>
      <c r="L254" s="11">
        <f>Data!R254-Data!R253</f>
        <v>429</v>
      </c>
      <c r="M254" s="11">
        <f>Data!S254-Data!S253</f>
        <v>86</v>
      </c>
      <c r="N254" s="11">
        <f>Data!T254-Data!T253</f>
        <v>-1</v>
      </c>
      <c r="O254" s="11">
        <f>Data!U254-Data!U253</f>
        <v>44</v>
      </c>
      <c r="P254" s="11">
        <f>Data!V254-Data!V253</f>
        <v>0</v>
      </c>
      <c r="Q254" s="11">
        <f>Data!W254-Data!W253</f>
        <v>0</v>
      </c>
      <c r="R254" s="11">
        <f>Data!X254-Data!X253</f>
        <v>299</v>
      </c>
      <c r="S254" s="11">
        <f>Data!Y254-Data!Y253</f>
        <v>1</v>
      </c>
      <c r="T254" s="11">
        <f>Data!Z254-Data!Z253</f>
        <v>2</v>
      </c>
      <c r="U254" s="11">
        <f>Data!AA254-Data!AA253</f>
        <v>438</v>
      </c>
      <c r="V254" s="11">
        <f>Data!AB254-Data!AB253</f>
        <v>11</v>
      </c>
      <c r="W254" s="11">
        <f>Data!AC254-Data!AC253</f>
        <v>-4</v>
      </c>
      <c r="X254" s="11">
        <f>Data!AD254-Data!AD253</f>
        <v>195</v>
      </c>
      <c r="Y254" s="11">
        <f>Data!AE254-Data!AE253</f>
        <v>51</v>
      </c>
      <c r="Z254" s="11">
        <f>Data!AF254-Data!AF253</f>
        <v>-3</v>
      </c>
      <c r="AA254" s="11">
        <f>Data!AG254-Data!AG253</f>
        <v>29</v>
      </c>
      <c r="AB254" s="11">
        <f>Data!AH254-Data!AH253</f>
        <v>0</v>
      </c>
      <c r="AC254" s="11">
        <f>Data!AI254-Data!AI253</f>
        <v>0</v>
      </c>
      <c r="AD254" s="11">
        <f>Data!AJ254-Data!AJ253</f>
        <v>221</v>
      </c>
      <c r="AE254" s="11">
        <f>Data!AK254-Data!AK253</f>
        <v>0</v>
      </c>
      <c r="AF254" s="11">
        <f>Data!AL254-Data!AL253</f>
        <v>0</v>
      </c>
      <c r="AG254" s="11">
        <f>Data!AM254-Data!AM253</f>
        <v>452</v>
      </c>
      <c r="AH254" s="11">
        <f>Data!AN254-Data!AN253</f>
        <v>3</v>
      </c>
      <c r="AI254" s="11">
        <f>Data!AO254-Data!AO253</f>
        <v>2</v>
      </c>
      <c r="AJ254" s="11">
        <f>Data!AP254-Data!AP253</f>
        <v>234</v>
      </c>
      <c r="AK254" s="11">
        <f>Data!AQ254-Data!AQ253</f>
        <v>35</v>
      </c>
      <c r="AL254" s="11">
        <f>Data!AR254-Data!AR253</f>
        <v>2</v>
      </c>
      <c r="AM254" s="11">
        <f>Data!E254</f>
        <v>101</v>
      </c>
      <c r="AN254" s="11">
        <f>Data!B254</f>
        <v>2013</v>
      </c>
      <c r="AO254" s="11">
        <f>Data!AS254-Data!AS253</f>
        <v>21061</v>
      </c>
      <c r="AP254" s="11">
        <f>Data!AT254-Data!AT253</f>
        <v>9784</v>
      </c>
      <c r="AQ254" s="11">
        <f>Data!AV254-Data!AV253</f>
        <v>0</v>
      </c>
      <c r="AR254" s="11">
        <f>Data!AW254-Data!AW253</f>
        <v>0</v>
      </c>
      <c r="AT254" s="7" t="str">
        <f t="shared" si="12"/>
        <v>2020-W48</v>
      </c>
      <c r="AU254" s="7">
        <f t="shared" si="13"/>
        <v>5</v>
      </c>
      <c r="AV254" s="12">
        <f>Data!G254</f>
        <v>607</v>
      </c>
      <c r="AW254" s="12">
        <f>Data!AU254+Data!C254</f>
        <v>14</v>
      </c>
    </row>
    <row r="255" spans="1:53" x14ac:dyDescent="0.3">
      <c r="A255" s="20">
        <f>Data!A255</f>
        <v>44163</v>
      </c>
      <c r="B255" s="8">
        <f t="shared" si="11"/>
        <v>44163</v>
      </c>
      <c r="C255" s="9">
        <f>Data!I255-Data!I254</f>
        <v>54</v>
      </c>
      <c r="D255" s="9">
        <f>Data!J255-Data!J254</f>
        <v>0</v>
      </c>
      <c r="E255" s="10">
        <f>Data!K255-Data!K254</f>
        <v>0</v>
      </c>
      <c r="F255" s="11">
        <f>Data!L255-Data!L254</f>
        <v>478</v>
      </c>
      <c r="G255" s="11">
        <f>Data!M255-Data!M254</f>
        <v>1</v>
      </c>
      <c r="H255" s="11">
        <f>Data!N255-Data!N254</f>
        <v>0</v>
      </c>
      <c r="I255" s="11">
        <f>Data!O255-Data!O254</f>
        <v>753</v>
      </c>
      <c r="J255" s="11">
        <f>Data!P255-Data!P254</f>
        <v>20</v>
      </c>
      <c r="K255" s="11">
        <f>Data!Q255-Data!Q254</f>
        <v>2</v>
      </c>
      <c r="L255" s="11">
        <f>Data!R255-Data!R254</f>
        <v>354</v>
      </c>
      <c r="M255" s="11">
        <f>Data!S255-Data!S254</f>
        <v>100</v>
      </c>
      <c r="N255" s="11">
        <f>Data!T255-Data!T254</f>
        <v>-3</v>
      </c>
      <c r="O255" s="11">
        <f>Data!U255-Data!U254</f>
        <v>25</v>
      </c>
      <c r="P255" s="11">
        <f>Data!V255-Data!V254</f>
        <v>0</v>
      </c>
      <c r="Q255" s="11">
        <f>Data!W255-Data!W254</f>
        <v>0</v>
      </c>
      <c r="R255" s="11">
        <f>Data!X255-Data!X254</f>
        <v>265</v>
      </c>
      <c r="S255" s="11">
        <f>Data!Y255-Data!Y254</f>
        <v>1</v>
      </c>
      <c r="T255" s="11">
        <f>Data!Z255-Data!Z254</f>
        <v>0</v>
      </c>
      <c r="U255" s="11">
        <f>Data!AA255-Data!AA254</f>
        <v>344</v>
      </c>
      <c r="V255" s="11">
        <f>Data!AB255-Data!AB254</f>
        <v>16</v>
      </c>
      <c r="W255" s="11">
        <f>Data!AC255-Data!AC254</f>
        <v>-1</v>
      </c>
      <c r="X255" s="11">
        <f>Data!AD255-Data!AD254</f>
        <v>176</v>
      </c>
      <c r="Y255" s="11">
        <f>Data!AE255-Data!AE254</f>
        <v>55</v>
      </c>
      <c r="Z255" s="11">
        <f>Data!AF255-Data!AF254</f>
        <v>-2</v>
      </c>
      <c r="AA255" s="11">
        <f>Data!AG255-Data!AG254</f>
        <v>29</v>
      </c>
      <c r="AB255" s="11">
        <f>Data!AH255-Data!AH254</f>
        <v>0</v>
      </c>
      <c r="AC255" s="11">
        <f>Data!AI255-Data!AI254</f>
        <v>0</v>
      </c>
      <c r="AD255" s="11">
        <f>Data!AJ255-Data!AJ254</f>
        <v>213</v>
      </c>
      <c r="AE255" s="11">
        <f>Data!AK255-Data!AK254</f>
        <v>0</v>
      </c>
      <c r="AF255" s="11">
        <f>Data!AL255-Data!AL254</f>
        <v>0</v>
      </c>
      <c r="AG255" s="11">
        <f>Data!AM255-Data!AM254</f>
        <v>409</v>
      </c>
      <c r="AH255" s="11">
        <f>Data!AN255-Data!AN254</f>
        <v>4</v>
      </c>
      <c r="AI255" s="11">
        <f>Data!AO255-Data!AO254</f>
        <v>3</v>
      </c>
      <c r="AJ255" s="11">
        <f>Data!AP255-Data!AP254</f>
        <v>178</v>
      </c>
      <c r="AK255" s="11">
        <f>Data!AQ255-Data!AQ254</f>
        <v>45</v>
      </c>
      <c r="AL255" s="11">
        <f>Data!AR255-Data!AR254</f>
        <v>-1</v>
      </c>
      <c r="AM255" s="11">
        <f>Data!E255</f>
        <v>121</v>
      </c>
      <c r="AN255" s="11">
        <f>Data!B255</f>
        <v>1747</v>
      </c>
      <c r="AO255" s="11">
        <f>Data!AS255-Data!AS254</f>
        <v>21112</v>
      </c>
      <c r="AP255" s="11">
        <f>Data!AT255-Data!AT254</f>
        <v>8342</v>
      </c>
      <c r="AQ255" s="11">
        <f>Data!AV255-Data!AV254</f>
        <v>0</v>
      </c>
      <c r="AR255" s="11">
        <f>Data!AW255-Data!AW254</f>
        <v>0</v>
      </c>
      <c r="AT255" s="7" t="str">
        <f t="shared" si="12"/>
        <v>2020-W48</v>
      </c>
      <c r="AU255" s="7">
        <f t="shared" si="13"/>
        <v>6</v>
      </c>
      <c r="AV255" s="12">
        <f>Data!G255</f>
        <v>606</v>
      </c>
      <c r="AW255" s="12">
        <f>Data!AU255+Data!C255</f>
        <v>2</v>
      </c>
    </row>
    <row r="256" spans="1:53" x14ac:dyDescent="0.3">
      <c r="A256" s="20">
        <f>Data!A256</f>
        <v>44164</v>
      </c>
      <c r="B256" s="8">
        <f t="shared" si="11"/>
        <v>44164</v>
      </c>
      <c r="C256" s="9">
        <f>Data!I256-Data!I255</f>
        <v>53</v>
      </c>
      <c r="D256" s="9">
        <f>Data!J256-Data!J255</f>
        <v>0</v>
      </c>
      <c r="E256" s="10">
        <f>Data!K256-Data!K255</f>
        <v>0</v>
      </c>
      <c r="F256" s="11">
        <f>Data!L256-Data!L255</f>
        <v>321</v>
      </c>
      <c r="G256" s="11">
        <f>Data!M256-Data!M255</f>
        <v>1</v>
      </c>
      <c r="H256" s="11">
        <f>Data!N256-Data!N255</f>
        <v>0</v>
      </c>
      <c r="I256" s="11">
        <f>Data!O256-Data!O255</f>
        <v>519</v>
      </c>
      <c r="J256" s="11">
        <f>Data!P256-Data!P255</f>
        <v>14</v>
      </c>
      <c r="K256" s="11">
        <f>Data!Q256-Data!Q255</f>
        <v>2</v>
      </c>
      <c r="L256" s="11">
        <f>Data!R256-Data!R255</f>
        <v>301</v>
      </c>
      <c r="M256" s="11">
        <f>Data!S256-Data!S255</f>
        <v>83</v>
      </c>
      <c r="N256" s="11">
        <f>Data!T256-Data!T255</f>
        <v>-5</v>
      </c>
      <c r="O256" s="11">
        <f>Data!U256-Data!U255</f>
        <v>29</v>
      </c>
      <c r="P256" s="11">
        <f>Data!V256-Data!V255</f>
        <v>0</v>
      </c>
      <c r="Q256" s="11">
        <f>Data!W256-Data!W255</f>
        <v>0</v>
      </c>
      <c r="R256" s="11">
        <f>Data!X256-Data!X255</f>
        <v>161</v>
      </c>
      <c r="S256" s="11">
        <f>Data!Y256-Data!Y255</f>
        <v>1</v>
      </c>
      <c r="T256" s="11">
        <f>Data!Z256-Data!Z255</f>
        <v>1</v>
      </c>
      <c r="U256" s="11">
        <f>Data!AA256-Data!AA255</f>
        <v>246</v>
      </c>
      <c r="V256" s="11">
        <f>Data!AB256-Data!AB255</f>
        <v>8</v>
      </c>
      <c r="W256" s="11">
        <f>Data!AC256-Data!AC255</f>
        <v>5</v>
      </c>
      <c r="X256" s="11">
        <f>Data!AD256-Data!AD255</f>
        <v>169</v>
      </c>
      <c r="Y256" s="11">
        <f>Data!AE256-Data!AE255</f>
        <v>45</v>
      </c>
      <c r="Z256" s="11">
        <f>Data!AF256-Data!AF255</f>
        <v>-2</v>
      </c>
      <c r="AA256" s="11">
        <f>Data!AG256-Data!AG255</f>
        <v>24</v>
      </c>
      <c r="AB256" s="11">
        <f>Data!AH256-Data!AH255</f>
        <v>0</v>
      </c>
      <c r="AC256" s="11">
        <f>Data!AI256-Data!AI255</f>
        <v>0</v>
      </c>
      <c r="AD256" s="11">
        <f>Data!AJ256-Data!AJ255</f>
        <v>160</v>
      </c>
      <c r="AE256" s="11">
        <f>Data!AK256-Data!AK255</f>
        <v>0</v>
      </c>
      <c r="AF256" s="11">
        <f>Data!AL256-Data!AL255</f>
        <v>-1</v>
      </c>
      <c r="AG256" s="11">
        <f>Data!AM256-Data!AM255</f>
        <v>273</v>
      </c>
      <c r="AH256" s="11">
        <f>Data!AN256-Data!AN255</f>
        <v>6</v>
      </c>
      <c r="AI256" s="11">
        <f>Data!AO256-Data!AO255</f>
        <v>-3</v>
      </c>
      <c r="AJ256" s="11">
        <f>Data!AP256-Data!AP255</f>
        <v>132</v>
      </c>
      <c r="AK256" s="11">
        <f>Data!AQ256-Data!AQ255</f>
        <v>38</v>
      </c>
      <c r="AL256" s="11">
        <f>Data!AR256-Data!AR255</f>
        <v>-3</v>
      </c>
      <c r="AM256" s="11">
        <f>Data!E256</f>
        <v>98</v>
      </c>
      <c r="AN256" s="11">
        <f>Data!B256</f>
        <v>1193</v>
      </c>
      <c r="AO256" s="11">
        <f>Data!AS256-Data!AS255</f>
        <v>12320</v>
      </c>
      <c r="AP256" s="11">
        <f>Data!AT256-Data!AT255</f>
        <v>4106</v>
      </c>
      <c r="AQ256" s="11">
        <f>Data!AV256-Data!AV255</f>
        <v>0</v>
      </c>
      <c r="AR256" s="11">
        <f>Data!AW256-Data!AW255</f>
        <v>0</v>
      </c>
      <c r="AS256" s="7">
        <v>313</v>
      </c>
      <c r="AT256" s="7" t="str">
        <f t="shared" si="12"/>
        <v>2020-W48</v>
      </c>
      <c r="AU256" s="7">
        <f t="shared" si="13"/>
        <v>7</v>
      </c>
      <c r="AV256" s="12">
        <f>Data!G256</f>
        <v>603</v>
      </c>
      <c r="AW256" s="12">
        <f>Data!AU256+Data!C256</f>
        <v>12</v>
      </c>
      <c r="AX256" s="7">
        <f>Data!BA256-Data!BA249</f>
        <v>105</v>
      </c>
      <c r="AY256" s="12">
        <f>AV249+AS256-AV256-AX256</f>
        <v>145</v>
      </c>
      <c r="AZ256" s="11">
        <v>2992.9999999999995</v>
      </c>
      <c r="BA256" s="112">
        <f>AS256/AZ256</f>
        <v>0.10457734714333446</v>
      </c>
    </row>
    <row r="257" spans="1:53" x14ac:dyDescent="0.3">
      <c r="A257" s="21">
        <f>Data!A257</f>
        <v>44165</v>
      </c>
      <c r="B257" s="13">
        <f t="shared" si="11"/>
        <v>44165</v>
      </c>
      <c r="C257" s="14">
        <f>Data!I257-Data!I256</f>
        <v>48</v>
      </c>
      <c r="D257" s="14">
        <f>Data!J257-Data!J256</f>
        <v>0</v>
      </c>
      <c r="E257" s="15">
        <f>Data!K257-Data!K256</f>
        <v>0</v>
      </c>
      <c r="F257" s="16">
        <f>Data!L257-Data!L256</f>
        <v>283</v>
      </c>
      <c r="G257" s="16">
        <f>Data!M257-Data!M256</f>
        <v>0</v>
      </c>
      <c r="H257" s="16">
        <f>Data!N257-Data!N256</f>
        <v>0</v>
      </c>
      <c r="I257" s="16">
        <f>Data!O257-Data!O256</f>
        <v>430</v>
      </c>
      <c r="J257" s="16">
        <f>Data!P257-Data!P256</f>
        <v>16</v>
      </c>
      <c r="K257" s="16">
        <f>Data!Q257-Data!Q256</f>
        <v>0</v>
      </c>
      <c r="L257" s="16">
        <f>Data!R257-Data!R256</f>
        <v>263</v>
      </c>
      <c r="M257" s="16">
        <f>Data!S257-Data!S256</f>
        <v>69</v>
      </c>
      <c r="N257" s="16">
        <f>Data!T257-Data!T256</f>
        <v>-2</v>
      </c>
      <c r="O257" s="16">
        <f>Data!U257-Data!U256</f>
        <v>33</v>
      </c>
      <c r="P257" s="16">
        <f>Data!V257-Data!V256</f>
        <v>0</v>
      </c>
      <c r="Q257" s="16">
        <f>Data!W257-Data!W256</f>
        <v>0</v>
      </c>
      <c r="R257" s="16">
        <f>Data!X257-Data!X256</f>
        <v>149</v>
      </c>
      <c r="S257" s="16">
        <f>Data!Y257-Data!Y256</f>
        <v>0</v>
      </c>
      <c r="T257" s="16">
        <f>Data!Z257-Data!Z256</f>
        <v>0</v>
      </c>
      <c r="U257" s="16">
        <f>Data!AA257-Data!AA256</f>
        <v>198</v>
      </c>
      <c r="V257" s="16">
        <f>Data!AB257-Data!AB256</f>
        <v>11</v>
      </c>
      <c r="W257" s="16">
        <f>Data!AC257-Data!AC256</f>
        <v>-5</v>
      </c>
      <c r="X257" s="16">
        <f>Data!AD257-Data!AD256</f>
        <v>139</v>
      </c>
      <c r="Y257" s="16">
        <f>Data!AE257-Data!AE256</f>
        <v>32</v>
      </c>
      <c r="Z257" s="16">
        <f>Data!AF257-Data!AF256</f>
        <v>4</v>
      </c>
      <c r="AA257" s="16">
        <f>Data!AG257-Data!AG256</f>
        <v>15</v>
      </c>
      <c r="AB257" s="16">
        <f>Data!AH257-Data!AH256</f>
        <v>0</v>
      </c>
      <c r="AC257" s="16">
        <f>Data!AI257-Data!AI256</f>
        <v>0</v>
      </c>
      <c r="AD257" s="16">
        <f>Data!AJ257-Data!AJ256</f>
        <v>134</v>
      </c>
      <c r="AE257" s="16">
        <f>Data!AK257-Data!AK256</f>
        <v>0</v>
      </c>
      <c r="AF257" s="16">
        <f>Data!AL257-Data!AL256</f>
        <v>0</v>
      </c>
      <c r="AG257" s="16">
        <f>Data!AM257-Data!AM256</f>
        <v>232</v>
      </c>
      <c r="AH257" s="16">
        <f>Data!AN257-Data!AN256</f>
        <v>5</v>
      </c>
      <c r="AI257" s="16">
        <f>Data!AO257-Data!AO256</f>
        <v>5</v>
      </c>
      <c r="AJ257" s="16">
        <f>Data!AP257-Data!AP256</f>
        <v>124</v>
      </c>
      <c r="AK257" s="16">
        <f>Data!AQ257-Data!AQ256</f>
        <v>37</v>
      </c>
      <c r="AL257" s="16">
        <f>Data!AR257-Data!AR256</f>
        <v>-6</v>
      </c>
      <c r="AM257" s="16">
        <f>Data!E257</f>
        <v>85</v>
      </c>
      <c r="AN257" s="16">
        <f>Data!B257</f>
        <v>1044</v>
      </c>
      <c r="AO257" s="16">
        <f>Data!AS257-Data!AS256</f>
        <v>7203</v>
      </c>
      <c r="AP257" s="16">
        <f>Data!AT257-Data!AT256</f>
        <v>4169</v>
      </c>
      <c r="AQ257" s="16">
        <f>Data!AV257-Data!AV256</f>
        <v>0</v>
      </c>
      <c r="AR257" s="16">
        <f>Data!AW257-Data!AW256</f>
        <v>0</v>
      </c>
      <c r="AS257" s="17"/>
      <c r="AT257" s="17" t="str">
        <f t="shared" si="12"/>
        <v>2020-W49</v>
      </c>
      <c r="AU257" s="17">
        <f t="shared" si="13"/>
        <v>1</v>
      </c>
      <c r="AV257" s="18">
        <f>Data!G257</f>
        <v>600</v>
      </c>
      <c r="AW257" s="18">
        <f>Data!AU257+Data!C257</f>
        <v>9</v>
      </c>
      <c r="AX257" s="17"/>
      <c r="AY257" s="18"/>
      <c r="AZ257" s="16"/>
    </row>
    <row r="258" spans="1:53" x14ac:dyDescent="0.3">
      <c r="A258" s="20">
        <f>Data!A258</f>
        <v>44166</v>
      </c>
      <c r="B258" s="8">
        <f t="shared" si="11"/>
        <v>44166</v>
      </c>
      <c r="C258" s="9">
        <f>Data!I258-Data!I257</f>
        <v>83</v>
      </c>
      <c r="D258" s="9">
        <f>Data!J258-Data!J257</f>
        <v>0</v>
      </c>
      <c r="E258" s="10">
        <f>Data!K258-Data!K257</f>
        <v>0</v>
      </c>
      <c r="F258" s="11">
        <f>Data!L258-Data!L257</f>
        <v>668</v>
      </c>
      <c r="G258" s="11">
        <f>Data!M258-Data!M257</f>
        <v>1</v>
      </c>
      <c r="H258" s="11">
        <f>Data!N258-Data!N257</f>
        <v>-1</v>
      </c>
      <c r="I258" s="11">
        <f>Data!O258-Data!O257</f>
        <v>932</v>
      </c>
      <c r="J258" s="11">
        <f>Data!P258-Data!P257</f>
        <v>16</v>
      </c>
      <c r="K258" s="11">
        <f>Data!Q258-Data!Q257</f>
        <v>2</v>
      </c>
      <c r="L258" s="11">
        <f>Data!R258-Data!R257</f>
        <v>469</v>
      </c>
      <c r="M258" s="11">
        <f>Data!S258-Data!S257</f>
        <v>94</v>
      </c>
      <c r="N258" s="11">
        <f>Data!T258-Data!T257</f>
        <v>-5</v>
      </c>
      <c r="O258" s="11">
        <f>Data!U258-Data!U257</f>
        <v>49</v>
      </c>
      <c r="P258" s="11">
        <f>Data!V258-Data!V257</f>
        <v>0</v>
      </c>
      <c r="Q258" s="11">
        <f>Data!W258-Data!W257</f>
        <v>0</v>
      </c>
      <c r="R258" s="11">
        <f>Data!X258-Data!X257</f>
        <v>405</v>
      </c>
      <c r="S258" s="11">
        <f>Data!Y258-Data!Y257</f>
        <v>1</v>
      </c>
      <c r="T258" s="11">
        <f>Data!Z258-Data!Z257</f>
        <v>-1</v>
      </c>
      <c r="U258" s="11">
        <f>Data!AA258-Data!AA257</f>
        <v>506</v>
      </c>
      <c r="V258" s="11">
        <f>Data!AB258-Data!AB257</f>
        <v>11</v>
      </c>
      <c r="W258" s="11">
        <f>Data!AC258-Data!AC257</f>
        <v>3</v>
      </c>
      <c r="X258" s="11">
        <f>Data!AD258-Data!AD257</f>
        <v>269</v>
      </c>
      <c r="Y258" s="11">
        <f>Data!AE258-Data!AE257</f>
        <v>58</v>
      </c>
      <c r="Z258" s="11">
        <f>Data!AF258-Data!AF257</f>
        <v>-12</v>
      </c>
      <c r="AA258" s="11">
        <f>Data!AG258-Data!AG257</f>
        <v>47</v>
      </c>
      <c r="AB258" s="11">
        <f>Data!AH258-Data!AH257</f>
        <v>0</v>
      </c>
      <c r="AC258" s="11">
        <f>Data!AI258-Data!AI257</f>
        <v>0</v>
      </c>
      <c r="AD258" s="11">
        <f>Data!AJ258-Data!AJ257</f>
        <v>337</v>
      </c>
      <c r="AE258" s="11">
        <f>Data!AK258-Data!AK257</f>
        <v>0</v>
      </c>
      <c r="AF258" s="11">
        <f>Data!AL258-Data!AL257</f>
        <v>0</v>
      </c>
      <c r="AG258" s="11">
        <f>Data!AM258-Data!AM257</f>
        <v>532</v>
      </c>
      <c r="AH258" s="11">
        <f>Data!AN258-Data!AN257</f>
        <v>5</v>
      </c>
      <c r="AI258" s="11">
        <f>Data!AO258-Data!AO257</f>
        <v>-1</v>
      </c>
      <c r="AJ258" s="11">
        <f>Data!AP258-Data!AP257</f>
        <v>221</v>
      </c>
      <c r="AK258" s="11">
        <f>Data!AQ258-Data!AQ257</f>
        <v>36</v>
      </c>
      <c r="AL258" s="11">
        <f>Data!AR258-Data!AR257</f>
        <v>7</v>
      </c>
      <c r="AM258" s="11">
        <f>Data!E258</f>
        <v>111</v>
      </c>
      <c r="AN258" s="11">
        <f>Data!B258</f>
        <v>2199</v>
      </c>
      <c r="AO258" s="11">
        <f>Data!AS258-Data!AS257</f>
        <v>21032</v>
      </c>
      <c r="AP258" s="11">
        <f>Data!AT258-Data!AT257</f>
        <v>9891</v>
      </c>
      <c r="AQ258" s="11">
        <f>Data!AV258-Data!AV257</f>
        <v>0</v>
      </c>
      <c r="AR258" s="11">
        <f>Data!AW258-Data!AW257</f>
        <v>0</v>
      </c>
      <c r="AT258" s="7" t="str">
        <f t="shared" si="12"/>
        <v>2020-W49</v>
      </c>
      <c r="AU258" s="7">
        <f t="shared" si="13"/>
        <v>2</v>
      </c>
      <c r="AV258" s="12">
        <f>Data!G258</f>
        <v>596</v>
      </c>
      <c r="AW258" s="12">
        <f>Data!AU258+Data!C258</f>
        <v>27</v>
      </c>
    </row>
    <row r="259" spans="1:53" x14ac:dyDescent="0.3">
      <c r="A259" s="20">
        <f>Data!A259</f>
        <v>44167</v>
      </c>
      <c r="B259" s="8">
        <f t="shared" ref="B259:B314" si="14">A259</f>
        <v>44167</v>
      </c>
      <c r="C259" s="9">
        <f>Data!I259-Data!I258</f>
        <v>96</v>
      </c>
      <c r="D259" s="9">
        <f>Data!J259-Data!J258</f>
        <v>0</v>
      </c>
      <c r="E259" s="10">
        <f>Data!K259-Data!K258</f>
        <v>0</v>
      </c>
      <c r="F259" s="11">
        <f>Data!L259-Data!L258</f>
        <v>596</v>
      </c>
      <c r="G259" s="11">
        <f>Data!M259-Data!M258</f>
        <v>0</v>
      </c>
      <c r="H259" s="11">
        <f>Data!N259-Data!N258</f>
        <v>1</v>
      </c>
      <c r="I259" s="11">
        <f>Data!O259-Data!O258</f>
        <v>971</v>
      </c>
      <c r="J259" s="11">
        <f>Data!P259-Data!P258</f>
        <v>13</v>
      </c>
      <c r="K259" s="11">
        <f>Data!Q259-Data!Q258</f>
        <v>1</v>
      </c>
      <c r="L259" s="11">
        <f>Data!R259-Data!R258</f>
        <v>449</v>
      </c>
      <c r="M259" s="11">
        <f>Data!S259-Data!S258</f>
        <v>76</v>
      </c>
      <c r="N259" s="11">
        <f>Data!T259-Data!T258</f>
        <v>15</v>
      </c>
      <c r="O259" s="11">
        <f>Data!U259-Data!U258</f>
        <v>57</v>
      </c>
      <c r="P259" s="11">
        <f>Data!V259-Data!V258</f>
        <v>0</v>
      </c>
      <c r="Q259" s="11">
        <f>Data!W259-Data!W258</f>
        <v>0</v>
      </c>
      <c r="R259" s="11">
        <f>Data!X259-Data!X258</f>
        <v>327</v>
      </c>
      <c r="S259" s="11">
        <f>Data!Y259-Data!Y258</f>
        <v>0</v>
      </c>
      <c r="T259" s="11">
        <f>Data!Z259-Data!Z258</f>
        <v>0</v>
      </c>
      <c r="U259" s="11">
        <f>Data!AA259-Data!AA258</f>
        <v>483</v>
      </c>
      <c r="V259" s="11">
        <f>Data!AB259-Data!AB258</f>
        <v>9</v>
      </c>
      <c r="W259" s="11">
        <f>Data!AC259-Data!AC258</f>
        <v>2</v>
      </c>
      <c r="X259" s="11">
        <f>Data!AD259-Data!AD258</f>
        <v>235</v>
      </c>
      <c r="Y259" s="11">
        <f>Data!AE259-Data!AE258</f>
        <v>43</v>
      </c>
      <c r="Z259" s="11">
        <f>Data!AF259-Data!AF258</f>
        <v>6</v>
      </c>
      <c r="AA259" s="11">
        <f>Data!AG259-Data!AG258</f>
        <v>39</v>
      </c>
      <c r="AB259" s="11">
        <f>Data!AH259-Data!AH258</f>
        <v>0</v>
      </c>
      <c r="AC259" s="11">
        <f>Data!AI259-Data!AI258</f>
        <v>0</v>
      </c>
      <c r="AD259" s="11">
        <f>Data!AJ259-Data!AJ258</f>
        <v>269</v>
      </c>
      <c r="AE259" s="11">
        <f>Data!AK259-Data!AK258</f>
        <v>0</v>
      </c>
      <c r="AF259" s="11">
        <f>Data!AL259-Data!AL258</f>
        <v>1</v>
      </c>
      <c r="AG259" s="11">
        <f>Data!AM259-Data!AM258</f>
        <v>488</v>
      </c>
      <c r="AH259" s="11">
        <f>Data!AN259-Data!AN258</f>
        <v>4</v>
      </c>
      <c r="AI259" s="11">
        <f>Data!AO259-Data!AO258</f>
        <v>-1</v>
      </c>
      <c r="AJ259" s="11">
        <f>Data!AP259-Data!AP258</f>
        <v>214</v>
      </c>
      <c r="AK259" s="11">
        <f>Data!AQ259-Data!AQ258</f>
        <v>33</v>
      </c>
      <c r="AL259" s="11">
        <f>Data!AR259-Data!AR258</f>
        <v>9</v>
      </c>
      <c r="AM259" s="11">
        <f>Data!E259</f>
        <v>89</v>
      </c>
      <c r="AN259" s="11">
        <f>Data!B259</f>
        <v>2186</v>
      </c>
      <c r="AO259" s="11">
        <f>Data!AS259-Data!AS258</f>
        <v>19112</v>
      </c>
      <c r="AP259" s="11">
        <f>Data!AT259-Data!AT258</f>
        <v>9368</v>
      </c>
      <c r="AQ259" s="11">
        <f>Data!AV259-Data!AV258</f>
        <v>0</v>
      </c>
      <c r="AR259" s="11">
        <f>Data!AW259-Data!AW258</f>
        <v>0</v>
      </c>
      <c r="AT259" s="7" t="str">
        <f t="shared" si="12"/>
        <v>2020-W49</v>
      </c>
      <c r="AU259" s="7">
        <f t="shared" si="13"/>
        <v>3</v>
      </c>
      <c r="AV259" s="12">
        <f>Data!G259</f>
        <v>613</v>
      </c>
      <c r="AW259" s="12">
        <f>Data!AU259+Data!C259</f>
        <v>28</v>
      </c>
    </row>
    <row r="260" spans="1:53" x14ac:dyDescent="0.3">
      <c r="A260" s="20">
        <f>Data!A260</f>
        <v>44168</v>
      </c>
      <c r="B260" s="8">
        <f t="shared" si="14"/>
        <v>44168</v>
      </c>
      <c r="C260" s="9">
        <f>Data!I260-Data!I259</f>
        <v>69</v>
      </c>
      <c r="D260" s="9">
        <f>Data!J260-Data!J259</f>
        <v>0</v>
      </c>
      <c r="E260" s="10">
        <f>Data!K260-Data!K259</f>
        <v>0</v>
      </c>
      <c r="F260" s="11">
        <f>Data!L260-Data!L259</f>
        <v>478</v>
      </c>
      <c r="G260" s="11">
        <f>Data!M260-Data!M259</f>
        <v>1</v>
      </c>
      <c r="H260" s="11">
        <f>Data!N260-Data!N259</f>
        <v>0</v>
      </c>
      <c r="I260" s="11">
        <f>Data!O260-Data!O259</f>
        <v>820</v>
      </c>
      <c r="J260" s="11">
        <f>Data!P260-Data!P259</f>
        <v>17</v>
      </c>
      <c r="K260" s="11">
        <f>Data!Q260-Data!Q259</f>
        <v>11</v>
      </c>
      <c r="L260" s="11">
        <f>Data!R260-Data!R259</f>
        <v>371</v>
      </c>
      <c r="M260" s="11">
        <f>Data!S260-Data!S259</f>
        <v>82</v>
      </c>
      <c r="N260" s="11">
        <f>Data!T260-Data!T259</f>
        <v>-2</v>
      </c>
      <c r="O260" s="11">
        <f>Data!U260-Data!U259</f>
        <v>36</v>
      </c>
      <c r="P260" s="11">
        <f>Data!V260-Data!V259</f>
        <v>0</v>
      </c>
      <c r="Q260" s="11">
        <f>Data!W260-Data!W259</f>
        <v>0</v>
      </c>
      <c r="R260" s="11">
        <f>Data!X260-Data!X259</f>
        <v>246</v>
      </c>
      <c r="S260" s="11">
        <f>Data!Y260-Data!Y259</f>
        <v>1</v>
      </c>
      <c r="T260" s="11">
        <f>Data!Z260-Data!Z259</f>
        <v>0</v>
      </c>
      <c r="U260" s="11">
        <f>Data!AA260-Data!AA259</f>
        <v>375</v>
      </c>
      <c r="V260" s="11">
        <f>Data!AB260-Data!AB259</f>
        <v>12</v>
      </c>
      <c r="W260" s="11">
        <f>Data!AC260-Data!AC259</f>
        <v>7</v>
      </c>
      <c r="X260" s="11">
        <f>Data!AD260-Data!AD259</f>
        <v>171</v>
      </c>
      <c r="Y260" s="11">
        <f>Data!AE260-Data!AE259</f>
        <v>56</v>
      </c>
      <c r="Z260" s="11">
        <f>Data!AF260-Data!AF259</f>
        <v>-2</v>
      </c>
      <c r="AA260" s="11">
        <f>Data!AG260-Data!AG259</f>
        <v>33</v>
      </c>
      <c r="AB260" s="11">
        <f>Data!AH260-Data!AH259</f>
        <v>0</v>
      </c>
      <c r="AC260" s="11">
        <f>Data!AI260-Data!AI259</f>
        <v>0</v>
      </c>
      <c r="AD260" s="11">
        <f>Data!AJ260-Data!AJ259</f>
        <v>232</v>
      </c>
      <c r="AE260" s="11">
        <f>Data!AK260-Data!AK259</f>
        <v>0</v>
      </c>
      <c r="AF260" s="11">
        <f>Data!AL260-Data!AL259</f>
        <v>0</v>
      </c>
      <c r="AG260" s="11">
        <f>Data!AM260-Data!AM259</f>
        <v>445</v>
      </c>
      <c r="AH260" s="11">
        <f>Data!AN260-Data!AN259</f>
        <v>5</v>
      </c>
      <c r="AI260" s="11">
        <f>Data!AO260-Data!AO259</f>
        <v>4</v>
      </c>
      <c r="AJ260" s="11">
        <f>Data!AP260-Data!AP259</f>
        <v>200</v>
      </c>
      <c r="AK260" s="11">
        <f>Data!AQ260-Data!AQ259</f>
        <v>26</v>
      </c>
      <c r="AL260" s="11">
        <f>Data!AR260-Data!AR259</f>
        <v>0</v>
      </c>
      <c r="AM260" s="11">
        <f>Data!E260</f>
        <v>100</v>
      </c>
      <c r="AN260" s="11">
        <f>Data!B260</f>
        <v>1882</v>
      </c>
      <c r="AO260" s="11">
        <f>Data!AS260-Data!AS259</f>
        <v>18904</v>
      </c>
      <c r="AP260" s="11">
        <f>Data!AT260-Data!AT259</f>
        <v>10895</v>
      </c>
      <c r="AQ260" s="11">
        <f>Data!AV260-Data!AV259</f>
        <v>0</v>
      </c>
      <c r="AR260" s="11">
        <f>Data!AW260-Data!AW259</f>
        <v>0</v>
      </c>
      <c r="AT260" s="7" t="str">
        <f t="shared" ref="AT260:AT314" si="15">_xlfn.CONCAT(YEAR(A260),"-W",_xlfn.ISOWEEKNUM(A260))</f>
        <v>2020-W49</v>
      </c>
      <c r="AU260" s="7">
        <f t="shared" ref="AU260:AU314" si="16">WEEKDAY(A260,2)</f>
        <v>4</v>
      </c>
      <c r="AV260" s="12">
        <f>Data!G260</f>
        <v>622</v>
      </c>
      <c r="AW260" s="12">
        <f>Data!AU260+Data!C260</f>
        <v>8</v>
      </c>
    </row>
    <row r="261" spans="1:53" x14ac:dyDescent="0.3">
      <c r="A261" s="20">
        <f>Data!A261</f>
        <v>44169</v>
      </c>
      <c r="B261" s="8">
        <f t="shared" si="14"/>
        <v>44169</v>
      </c>
      <c r="C261" s="9">
        <f>Data!I261-Data!I260</f>
        <v>66</v>
      </c>
      <c r="D261" s="9">
        <f>Data!J261-Data!J260</f>
        <v>0</v>
      </c>
      <c r="E261" s="10">
        <f>Data!K261-Data!K260</f>
        <v>0</v>
      </c>
      <c r="F261" s="11">
        <f>Data!L261-Data!L260</f>
        <v>462</v>
      </c>
      <c r="G261" s="11">
        <f>Data!M261-Data!M260</f>
        <v>1</v>
      </c>
      <c r="H261" s="11">
        <f>Data!N261-Data!N260</f>
        <v>0</v>
      </c>
      <c r="I261" s="11">
        <f>Data!O261-Data!O260</f>
        <v>712</v>
      </c>
      <c r="J261" s="11">
        <f>Data!P261-Data!P260</f>
        <v>15</v>
      </c>
      <c r="K261" s="11">
        <f>Data!Q261-Data!Q260</f>
        <v>-2</v>
      </c>
      <c r="L261" s="11">
        <f>Data!R261-Data!R260</f>
        <v>349</v>
      </c>
      <c r="M261" s="11">
        <f>Data!S261-Data!S260</f>
        <v>82</v>
      </c>
      <c r="N261" s="11">
        <f>Data!T261-Data!T260</f>
        <v>-7</v>
      </c>
      <c r="O261" s="11">
        <f>Data!U261-Data!U260</f>
        <v>34</v>
      </c>
      <c r="P261" s="11">
        <f>Data!V261-Data!V260</f>
        <v>0</v>
      </c>
      <c r="Q261" s="11">
        <f>Data!W261-Data!W260</f>
        <v>0</v>
      </c>
      <c r="R261" s="11">
        <f>Data!X261-Data!X260</f>
        <v>239</v>
      </c>
      <c r="S261" s="11">
        <f>Data!Y261-Data!Y260</f>
        <v>1</v>
      </c>
      <c r="T261" s="11">
        <f>Data!Z261-Data!Z260</f>
        <v>-2</v>
      </c>
      <c r="U261" s="11">
        <f>Data!AA261-Data!AA260</f>
        <v>346</v>
      </c>
      <c r="V261" s="11">
        <f>Data!AB261-Data!AB260</f>
        <v>13</v>
      </c>
      <c r="W261" s="11">
        <f>Data!AC261-Data!AC260</f>
        <v>-1</v>
      </c>
      <c r="X261" s="11">
        <f>Data!AD261-Data!AD260</f>
        <v>184</v>
      </c>
      <c r="Y261" s="11">
        <f>Data!AE261-Data!AE260</f>
        <v>53</v>
      </c>
      <c r="Z261" s="11">
        <f>Data!AF261-Data!AF260</f>
        <v>-5</v>
      </c>
      <c r="AA261" s="11">
        <f>Data!AG261-Data!AG260</f>
        <v>32</v>
      </c>
      <c r="AB261" s="11">
        <f>Data!AH261-Data!AH260</f>
        <v>0</v>
      </c>
      <c r="AC261" s="11">
        <f>Data!AI261-Data!AI260</f>
        <v>0</v>
      </c>
      <c r="AD261" s="11">
        <f>Data!AJ261-Data!AJ260</f>
        <v>223</v>
      </c>
      <c r="AE261" s="11">
        <f>Data!AK261-Data!AK260</f>
        <v>0</v>
      </c>
      <c r="AF261" s="11">
        <f>Data!AL261-Data!AL260</f>
        <v>2</v>
      </c>
      <c r="AG261" s="11">
        <f>Data!AM261-Data!AM260</f>
        <v>366</v>
      </c>
      <c r="AH261" s="11">
        <f>Data!AN261-Data!AN260</f>
        <v>2</v>
      </c>
      <c r="AI261" s="11">
        <f>Data!AO261-Data!AO260</f>
        <v>-1</v>
      </c>
      <c r="AJ261" s="11">
        <f>Data!AP261-Data!AP260</f>
        <v>165</v>
      </c>
      <c r="AK261" s="11">
        <f>Data!AQ261-Data!AQ260</f>
        <v>29</v>
      </c>
      <c r="AL261" s="11">
        <f>Data!AR261-Data!AR260</f>
        <v>-2</v>
      </c>
      <c r="AM261" s="11">
        <f>Data!E261</f>
        <v>98</v>
      </c>
      <c r="AN261" s="11">
        <f>Data!B261</f>
        <v>1667</v>
      </c>
      <c r="AO261" s="11">
        <f>Data!AS261-Data!AS260</f>
        <v>18241</v>
      </c>
      <c r="AP261" s="11">
        <f>Data!AT261-Data!AT260</f>
        <v>8841</v>
      </c>
      <c r="AQ261" s="11">
        <f>Data!AV261-Data!AV260</f>
        <v>0</v>
      </c>
      <c r="AR261" s="11">
        <f>Data!AW261-Data!AW260</f>
        <v>0</v>
      </c>
      <c r="AT261" s="7" t="str">
        <f t="shared" si="15"/>
        <v>2020-W49</v>
      </c>
      <c r="AU261" s="7">
        <f t="shared" si="16"/>
        <v>5</v>
      </c>
      <c r="AV261" s="12">
        <f>Data!G261</f>
        <v>612</v>
      </c>
      <c r="AW261" s="12">
        <f>Data!AU261+Data!C261</f>
        <v>9</v>
      </c>
    </row>
    <row r="262" spans="1:53" x14ac:dyDescent="0.3">
      <c r="A262" s="20">
        <f>Data!A262</f>
        <v>44170</v>
      </c>
      <c r="B262" s="8">
        <f t="shared" si="14"/>
        <v>44170</v>
      </c>
      <c r="C262" s="9">
        <f>Data!I262-Data!I261</f>
        <v>62</v>
      </c>
      <c r="D262" s="9">
        <f>Data!J262-Data!J261</f>
        <v>0</v>
      </c>
      <c r="E262" s="10">
        <f>Data!K262-Data!K261</f>
        <v>0</v>
      </c>
      <c r="F262" s="11">
        <f>Data!L262-Data!L261</f>
        <v>371</v>
      </c>
      <c r="G262" s="11">
        <f>Data!M262-Data!M261</f>
        <v>2</v>
      </c>
      <c r="H262" s="11">
        <f>Data!N262-Data!N261</f>
        <v>-1</v>
      </c>
      <c r="I262" s="11">
        <f>Data!O262-Data!O261</f>
        <v>624</v>
      </c>
      <c r="J262" s="11">
        <f>Data!P262-Data!P261</f>
        <v>16</v>
      </c>
      <c r="K262" s="11">
        <f>Data!Q262-Data!Q261</f>
        <v>-6</v>
      </c>
      <c r="L262" s="11">
        <f>Data!R262-Data!R261</f>
        <v>311</v>
      </c>
      <c r="M262" s="11">
        <f>Data!S262-Data!S261</f>
        <v>80</v>
      </c>
      <c r="N262" s="11">
        <f>Data!T262-Data!T261</f>
        <v>-12</v>
      </c>
      <c r="O262" s="11">
        <f>Data!U262-Data!U261</f>
        <v>27</v>
      </c>
      <c r="P262" s="11">
        <f>Data!V262-Data!V261</f>
        <v>0</v>
      </c>
      <c r="Q262" s="11">
        <f>Data!W262-Data!W261</f>
        <v>0</v>
      </c>
      <c r="R262" s="11">
        <f>Data!X262-Data!X261</f>
        <v>204</v>
      </c>
      <c r="S262" s="11">
        <f>Data!Y262-Data!Y261</f>
        <v>1</v>
      </c>
      <c r="T262" s="11">
        <f>Data!Z262-Data!Z261</f>
        <v>0</v>
      </c>
      <c r="U262" s="11">
        <f>Data!AA262-Data!AA261</f>
        <v>297</v>
      </c>
      <c r="V262" s="11">
        <f>Data!AB262-Data!AB261</f>
        <v>12</v>
      </c>
      <c r="W262" s="11">
        <f>Data!AC262-Data!AC261</f>
        <v>-6</v>
      </c>
      <c r="X262" s="11">
        <f>Data!AD262-Data!AD261</f>
        <v>154</v>
      </c>
      <c r="Y262" s="11">
        <f>Data!AE262-Data!AE261</f>
        <v>46</v>
      </c>
      <c r="Z262" s="11">
        <f>Data!AF262-Data!AF261</f>
        <v>-8</v>
      </c>
      <c r="AA262" s="11">
        <f>Data!AG262-Data!AG261</f>
        <v>35</v>
      </c>
      <c r="AB262" s="11">
        <f>Data!AH262-Data!AH261</f>
        <v>0</v>
      </c>
      <c r="AC262" s="11">
        <f>Data!AI262-Data!AI261</f>
        <v>0</v>
      </c>
      <c r="AD262" s="11">
        <f>Data!AJ262-Data!AJ261</f>
        <v>167</v>
      </c>
      <c r="AE262" s="11">
        <f>Data!AK262-Data!AK261</f>
        <v>1</v>
      </c>
      <c r="AF262" s="11">
        <f>Data!AL262-Data!AL261</f>
        <v>-1</v>
      </c>
      <c r="AG262" s="11">
        <f>Data!AM262-Data!AM261</f>
        <v>327</v>
      </c>
      <c r="AH262" s="11">
        <f>Data!AN262-Data!AN261</f>
        <v>4</v>
      </c>
      <c r="AI262" s="11">
        <f>Data!AO262-Data!AO261</f>
        <v>0</v>
      </c>
      <c r="AJ262" s="11">
        <f>Data!AP262-Data!AP261</f>
        <v>157</v>
      </c>
      <c r="AK262" s="11">
        <f>Data!AQ262-Data!AQ261</f>
        <v>34</v>
      </c>
      <c r="AL262" s="11">
        <f>Data!AR262-Data!AR261</f>
        <v>-4</v>
      </c>
      <c r="AM262" s="11">
        <f>Data!E262</f>
        <v>98</v>
      </c>
      <c r="AN262" s="11">
        <f>Data!B262</f>
        <v>1383</v>
      </c>
      <c r="AO262" s="11">
        <f>Data!AS262-Data!AS261</f>
        <v>19092</v>
      </c>
      <c r="AP262" s="11">
        <f>Data!AT262-Data!AT261</f>
        <v>8547</v>
      </c>
      <c r="AQ262" s="11">
        <f>Data!AV262-Data!AV261</f>
        <v>0</v>
      </c>
      <c r="AR262" s="11">
        <f>Data!AW262-Data!AW261</f>
        <v>0</v>
      </c>
      <c r="AT262" s="7" t="str">
        <f t="shared" si="15"/>
        <v>2020-W49</v>
      </c>
      <c r="AU262" s="7">
        <f t="shared" si="16"/>
        <v>6</v>
      </c>
      <c r="AV262" s="12">
        <f>Data!G262</f>
        <v>594</v>
      </c>
      <c r="AW262" s="12">
        <f>Data!AU262+Data!C262</f>
        <v>16</v>
      </c>
    </row>
    <row r="263" spans="1:53" x14ac:dyDescent="0.3">
      <c r="A263" s="20">
        <f>Data!A263</f>
        <v>44171</v>
      </c>
      <c r="B263" s="8">
        <f t="shared" si="14"/>
        <v>44171</v>
      </c>
      <c r="C263" s="9">
        <f>Data!I263-Data!I262</f>
        <v>30</v>
      </c>
      <c r="D263" s="9">
        <f>Data!J263-Data!J262</f>
        <v>0</v>
      </c>
      <c r="E263" s="10">
        <f>Data!K263-Data!K262</f>
        <v>0</v>
      </c>
      <c r="F263" s="11">
        <f>Data!L263-Data!L262</f>
        <v>249</v>
      </c>
      <c r="G263" s="11">
        <f>Data!M263-Data!M262</f>
        <v>0</v>
      </c>
      <c r="H263" s="11">
        <f>Data!N263-Data!N262</f>
        <v>4</v>
      </c>
      <c r="I263" s="11">
        <f>Data!O263-Data!O262</f>
        <v>388</v>
      </c>
      <c r="J263" s="11">
        <f>Data!P263-Data!P262</f>
        <v>14</v>
      </c>
      <c r="K263" s="11">
        <f>Data!Q263-Data!Q262</f>
        <v>2</v>
      </c>
      <c r="L263" s="11">
        <f>Data!R263-Data!R262</f>
        <v>225</v>
      </c>
      <c r="M263" s="11">
        <f>Data!S263-Data!S262</f>
        <v>87</v>
      </c>
      <c r="N263" s="11">
        <f>Data!T263-Data!T262</f>
        <v>0</v>
      </c>
      <c r="O263" s="11">
        <f>Data!U263-Data!U262</f>
        <v>15</v>
      </c>
      <c r="P263" s="11">
        <f>Data!V263-Data!V262</f>
        <v>0</v>
      </c>
      <c r="Q263" s="11">
        <f>Data!W263-Data!W262</f>
        <v>0</v>
      </c>
      <c r="R263" s="11">
        <f>Data!X263-Data!X262</f>
        <v>120</v>
      </c>
      <c r="S263" s="11">
        <f>Data!Y263-Data!Y262</f>
        <v>0</v>
      </c>
      <c r="T263" s="11">
        <f>Data!Z263-Data!Z262</f>
        <v>3</v>
      </c>
      <c r="U263" s="11">
        <f>Data!AA263-Data!AA262</f>
        <v>202</v>
      </c>
      <c r="V263" s="11">
        <f>Data!AB263-Data!AB262</f>
        <v>11</v>
      </c>
      <c r="W263" s="11">
        <f>Data!AC263-Data!AC262</f>
        <v>2</v>
      </c>
      <c r="X263" s="11">
        <f>Data!AD263-Data!AD262</f>
        <v>106</v>
      </c>
      <c r="Y263" s="11">
        <f>Data!AE263-Data!AE262</f>
        <v>49</v>
      </c>
      <c r="Z263" s="11">
        <f>Data!AF263-Data!AF262</f>
        <v>3</v>
      </c>
      <c r="AA263" s="11">
        <f>Data!AG263-Data!AG262</f>
        <v>15</v>
      </c>
      <c r="AB263" s="11">
        <f>Data!AH263-Data!AH262</f>
        <v>0</v>
      </c>
      <c r="AC263" s="11">
        <f>Data!AI263-Data!AI262</f>
        <v>0</v>
      </c>
      <c r="AD263" s="11">
        <f>Data!AJ263-Data!AJ262</f>
        <v>129</v>
      </c>
      <c r="AE263" s="11">
        <f>Data!AK263-Data!AK262</f>
        <v>0</v>
      </c>
      <c r="AF263" s="11">
        <f>Data!AL263-Data!AL262</f>
        <v>1</v>
      </c>
      <c r="AG263" s="11">
        <f>Data!AM263-Data!AM262</f>
        <v>186</v>
      </c>
      <c r="AH263" s="11">
        <f>Data!AN263-Data!AN262</f>
        <v>3</v>
      </c>
      <c r="AI263" s="11">
        <f>Data!AO263-Data!AO262</f>
        <v>0</v>
      </c>
      <c r="AJ263" s="11">
        <f>Data!AP263-Data!AP262</f>
        <v>119</v>
      </c>
      <c r="AK263" s="11">
        <f>Data!AQ263-Data!AQ262</f>
        <v>38</v>
      </c>
      <c r="AL263" s="11">
        <f>Data!AR263-Data!AR262</f>
        <v>-3</v>
      </c>
      <c r="AM263" s="11">
        <f>Data!E263</f>
        <v>101</v>
      </c>
      <c r="AN263" s="11">
        <f>Data!B263</f>
        <v>904</v>
      </c>
      <c r="AO263" s="11">
        <f>Data!AS263-Data!AS262</f>
        <v>9214</v>
      </c>
      <c r="AP263" s="11">
        <f>Data!AT263-Data!AT262</f>
        <v>3754</v>
      </c>
      <c r="AQ263" s="11">
        <f>Data!AV263-Data!AV262</f>
        <v>0</v>
      </c>
      <c r="AR263" s="11">
        <f>Data!AW263-Data!AW262</f>
        <v>0</v>
      </c>
      <c r="AS263" s="7">
        <v>281</v>
      </c>
      <c r="AT263" s="7" t="str">
        <f t="shared" si="15"/>
        <v>2020-W49</v>
      </c>
      <c r="AU263" s="7">
        <f t="shared" si="16"/>
        <v>7</v>
      </c>
      <c r="AV263" s="12">
        <f>Data!G263</f>
        <v>600</v>
      </c>
      <c r="AW263" s="12">
        <f>Data!AU263+Data!C263</f>
        <v>5</v>
      </c>
      <c r="AX263" s="7">
        <f>Data!BA263-Data!BA256</f>
        <v>76</v>
      </c>
      <c r="AY263" s="12">
        <f>AV256+AS263-AV263-AX263</f>
        <v>208</v>
      </c>
      <c r="AZ263" s="11">
        <v>2530.9999999999959</v>
      </c>
      <c r="BA263" s="112">
        <f>AS263/AZ263</f>
        <v>0.11102331094429098</v>
      </c>
    </row>
    <row r="264" spans="1:53" x14ac:dyDescent="0.3">
      <c r="A264" s="21">
        <f>Data!A264</f>
        <v>44172</v>
      </c>
      <c r="B264" s="13">
        <f t="shared" si="14"/>
        <v>44172</v>
      </c>
      <c r="C264" s="14">
        <f>Data!I264-Data!I263</f>
        <v>64</v>
      </c>
      <c r="D264" s="14">
        <f>Data!J264-Data!J263</f>
        <v>0</v>
      </c>
      <c r="E264" s="15">
        <f>Data!K264-Data!K263</f>
        <v>0</v>
      </c>
      <c r="F264" s="16">
        <f>Data!L264-Data!L263</f>
        <v>319</v>
      </c>
      <c r="G264" s="16">
        <f>Data!M264-Data!M263</f>
        <v>0</v>
      </c>
      <c r="H264" s="16">
        <f>Data!N264-Data!N263</f>
        <v>1</v>
      </c>
      <c r="I264" s="16">
        <f>Data!O264-Data!O263</f>
        <v>523</v>
      </c>
      <c r="J264" s="16">
        <f>Data!P264-Data!P263</f>
        <v>14</v>
      </c>
      <c r="K264" s="16">
        <f>Data!Q264-Data!Q263</f>
        <v>-7</v>
      </c>
      <c r="L264" s="16">
        <f>Data!R264-Data!R263</f>
        <v>353</v>
      </c>
      <c r="M264" s="16">
        <f>Data!S264-Data!S263</f>
        <v>75</v>
      </c>
      <c r="N264" s="16">
        <f>Data!T264-Data!T263</f>
        <v>6</v>
      </c>
      <c r="O264" s="16">
        <f>Data!U264-Data!U263</f>
        <v>33</v>
      </c>
      <c r="P264" s="16">
        <f>Data!V264-Data!V263</f>
        <v>0</v>
      </c>
      <c r="Q264" s="16">
        <f>Data!W264-Data!W263</f>
        <v>0</v>
      </c>
      <c r="R264" s="16">
        <f>Data!X264-Data!X263</f>
        <v>181</v>
      </c>
      <c r="S264" s="16">
        <f>Data!Y264-Data!Y263</f>
        <v>0</v>
      </c>
      <c r="T264" s="16">
        <f>Data!Z264-Data!Z263</f>
        <v>1</v>
      </c>
      <c r="U264" s="16">
        <f>Data!AA264-Data!AA263</f>
        <v>259</v>
      </c>
      <c r="V264" s="16">
        <f>Data!AB264-Data!AB263</f>
        <v>13</v>
      </c>
      <c r="W264" s="16">
        <f>Data!AC264-Data!AC263</f>
        <v>-1</v>
      </c>
      <c r="X264" s="16">
        <f>Data!AD264-Data!AD263</f>
        <v>176</v>
      </c>
      <c r="Y264" s="16">
        <f>Data!AE264-Data!AE263</f>
        <v>39</v>
      </c>
      <c r="Z264" s="16">
        <f>Data!AF264-Data!AF263</f>
        <v>4</v>
      </c>
      <c r="AA264" s="16">
        <f>Data!AG264-Data!AG263</f>
        <v>31</v>
      </c>
      <c r="AB264" s="16">
        <f>Data!AH264-Data!AH263</f>
        <v>0</v>
      </c>
      <c r="AC264" s="16">
        <f>Data!AI264-Data!AI263</f>
        <v>0</v>
      </c>
      <c r="AD264" s="16">
        <f>Data!AJ264-Data!AJ263</f>
        <v>138</v>
      </c>
      <c r="AE264" s="16">
        <f>Data!AK264-Data!AK263</f>
        <v>0</v>
      </c>
      <c r="AF264" s="16">
        <f>Data!AL264-Data!AL263</f>
        <v>0</v>
      </c>
      <c r="AG264" s="16">
        <f>Data!AM264-Data!AM263</f>
        <v>264</v>
      </c>
      <c r="AH264" s="16">
        <f>Data!AN264-Data!AN263</f>
        <v>1</v>
      </c>
      <c r="AI264" s="16">
        <f>Data!AO264-Data!AO263</f>
        <v>-6</v>
      </c>
      <c r="AJ264" s="16">
        <f>Data!AP264-Data!AP263</f>
        <v>177</v>
      </c>
      <c r="AK264" s="16">
        <f>Data!AQ264-Data!AQ263</f>
        <v>36</v>
      </c>
      <c r="AL264" s="16">
        <f>Data!AR264-Data!AR263</f>
        <v>2</v>
      </c>
      <c r="AM264" s="16">
        <f>Data!E264</f>
        <v>89</v>
      </c>
      <c r="AN264" s="16">
        <f>Data!B264</f>
        <v>1251</v>
      </c>
      <c r="AO264" s="16">
        <f>Data!AS264-Data!AS263</f>
        <v>6105</v>
      </c>
      <c r="AP264" s="16">
        <f>Data!AT264-Data!AT263</f>
        <v>4421</v>
      </c>
      <c r="AQ264" s="16">
        <f>Data!AV264-Data!AV263</f>
        <v>0</v>
      </c>
      <c r="AR264" s="16">
        <f>Data!AW264-Data!AW263</f>
        <v>0</v>
      </c>
      <c r="AS264" s="17"/>
      <c r="AT264" s="17" t="str">
        <f t="shared" si="15"/>
        <v>2020-W50</v>
      </c>
      <c r="AU264" s="17">
        <f t="shared" si="16"/>
        <v>1</v>
      </c>
      <c r="AV264" s="18">
        <f>Data!G264</f>
        <v>600</v>
      </c>
      <c r="AW264" s="18">
        <f>Data!AU264+Data!C264</f>
        <v>20</v>
      </c>
      <c r="AX264" s="17"/>
      <c r="AY264" s="18"/>
      <c r="AZ264" s="16"/>
    </row>
    <row r="265" spans="1:53" x14ac:dyDescent="0.3">
      <c r="A265" s="20">
        <f>Data!A265</f>
        <v>44173</v>
      </c>
      <c r="B265" s="8">
        <f t="shared" si="14"/>
        <v>44173</v>
      </c>
      <c r="C265" s="9">
        <f>Data!I265-Data!I264</f>
        <v>54</v>
      </c>
      <c r="D265" s="9">
        <f>Data!J265-Data!J264</f>
        <v>0</v>
      </c>
      <c r="E265" s="10">
        <f>Data!K265-Data!K264</f>
        <v>0</v>
      </c>
      <c r="F265" s="11">
        <f>Data!L265-Data!L264</f>
        <v>402</v>
      </c>
      <c r="G265" s="11">
        <f>Data!M265-Data!M264</f>
        <v>0</v>
      </c>
      <c r="H265" s="11">
        <f>Data!N265-Data!N264</f>
        <v>0</v>
      </c>
      <c r="I265" s="11">
        <f>Data!O265-Data!O264</f>
        <v>590</v>
      </c>
      <c r="J265" s="11">
        <f>Data!P265-Data!P264</f>
        <v>13</v>
      </c>
      <c r="K265" s="11">
        <f>Data!Q265-Data!Q264</f>
        <v>-9</v>
      </c>
      <c r="L265" s="11">
        <f>Data!R265-Data!R264</f>
        <v>255</v>
      </c>
      <c r="M265" s="11">
        <f>Data!S265-Data!S264</f>
        <v>89</v>
      </c>
      <c r="N265" s="11">
        <f>Data!T265-Data!T264</f>
        <v>-12</v>
      </c>
      <c r="O265" s="11">
        <f>Data!U265-Data!U264</f>
        <v>26</v>
      </c>
      <c r="P265" s="11">
        <f>Data!V265-Data!V264</f>
        <v>0</v>
      </c>
      <c r="Q265" s="11">
        <f>Data!W265-Data!W264</f>
        <v>0</v>
      </c>
      <c r="R265" s="11">
        <f>Data!X265-Data!X264</f>
        <v>235</v>
      </c>
      <c r="S265" s="11">
        <f>Data!Y265-Data!Y264</f>
        <v>0</v>
      </c>
      <c r="T265" s="11">
        <f>Data!Z265-Data!Z264</f>
        <v>0</v>
      </c>
      <c r="U265" s="11">
        <f>Data!AA265-Data!AA264</f>
        <v>299</v>
      </c>
      <c r="V265" s="11">
        <f>Data!AB265-Data!AB264</f>
        <v>11</v>
      </c>
      <c r="W265" s="11">
        <f>Data!AC265-Data!AC264</f>
        <v>-9</v>
      </c>
      <c r="X265" s="11">
        <f>Data!AD265-Data!AD264</f>
        <v>120</v>
      </c>
      <c r="Y265" s="11">
        <f>Data!AE265-Data!AE264</f>
        <v>60</v>
      </c>
      <c r="Z265" s="11">
        <f>Data!AF265-Data!AF264</f>
        <v>-12</v>
      </c>
      <c r="AA265" s="11">
        <f>Data!AG265-Data!AG264</f>
        <v>28</v>
      </c>
      <c r="AB265" s="11">
        <f>Data!AH265-Data!AH264</f>
        <v>0</v>
      </c>
      <c r="AC265" s="11">
        <f>Data!AI265-Data!AI264</f>
        <v>0</v>
      </c>
      <c r="AD265" s="11">
        <f>Data!AJ265-Data!AJ264</f>
        <v>172</v>
      </c>
      <c r="AE265" s="11">
        <f>Data!AK265-Data!AK264</f>
        <v>0</v>
      </c>
      <c r="AF265" s="11">
        <f>Data!AL265-Data!AL264</f>
        <v>0</v>
      </c>
      <c r="AG265" s="11">
        <f>Data!AM265-Data!AM264</f>
        <v>293</v>
      </c>
      <c r="AH265" s="11">
        <f>Data!AN265-Data!AN264</f>
        <v>2</v>
      </c>
      <c r="AI265" s="11">
        <f>Data!AO265-Data!AO264</f>
        <v>0</v>
      </c>
      <c r="AJ265" s="11">
        <f>Data!AP265-Data!AP264</f>
        <v>135</v>
      </c>
      <c r="AK265" s="11">
        <f>Data!AQ265-Data!AQ264</f>
        <v>29</v>
      </c>
      <c r="AL265" s="11">
        <f>Data!AR265-Data!AR264</f>
        <v>0</v>
      </c>
      <c r="AM265" s="11">
        <f>Data!E265</f>
        <v>102</v>
      </c>
      <c r="AN265" s="11">
        <f>Data!B265</f>
        <v>1382</v>
      </c>
      <c r="AO265" s="11">
        <f>Data!AS265-Data!AS264</f>
        <v>19438</v>
      </c>
      <c r="AP265" s="11">
        <f>Data!AT265-Data!AT264</f>
        <v>10612</v>
      </c>
      <c r="AQ265" s="11">
        <f>Data!AV265-Data!AV264</f>
        <v>0</v>
      </c>
      <c r="AR265" s="11">
        <f>Data!AW265-Data!AW264</f>
        <v>0</v>
      </c>
      <c r="AT265" s="7" t="str">
        <f t="shared" si="15"/>
        <v>2020-W50</v>
      </c>
      <c r="AU265" s="7">
        <f t="shared" si="16"/>
        <v>2</v>
      </c>
      <c r="AV265" s="12">
        <f>Data!G265</f>
        <v>579</v>
      </c>
      <c r="AW265" s="12">
        <f>Data!AU265+Data!C265</f>
        <v>13</v>
      </c>
    </row>
    <row r="266" spans="1:53" x14ac:dyDescent="0.3">
      <c r="A266" s="20">
        <f>Data!A266</f>
        <v>44174</v>
      </c>
      <c r="B266" s="8">
        <f t="shared" si="14"/>
        <v>44174</v>
      </c>
      <c r="C266" s="9">
        <f>Data!I266-Data!I265</f>
        <v>66</v>
      </c>
      <c r="D266" s="9">
        <f>Data!J266-Data!J265</f>
        <v>0</v>
      </c>
      <c r="E266" s="10">
        <f>Data!K266-Data!K265</f>
        <v>1</v>
      </c>
      <c r="F266" s="11">
        <f>Data!L266-Data!L265</f>
        <v>487</v>
      </c>
      <c r="G266" s="11">
        <f>Data!M266-Data!M265</f>
        <v>2</v>
      </c>
      <c r="H266" s="11">
        <f>Data!N266-Data!N265</f>
        <v>-3</v>
      </c>
      <c r="I266" s="11">
        <f>Data!O266-Data!O265</f>
        <v>777</v>
      </c>
      <c r="J266" s="11">
        <f>Data!P266-Data!P265</f>
        <v>12</v>
      </c>
      <c r="K266" s="11">
        <f>Data!Q266-Data!Q265</f>
        <v>-2</v>
      </c>
      <c r="L266" s="11">
        <f>Data!R266-Data!R265</f>
        <v>384</v>
      </c>
      <c r="M266" s="11">
        <f>Data!S266-Data!S265</f>
        <v>81</v>
      </c>
      <c r="N266" s="11">
        <f>Data!T266-Data!T265</f>
        <v>3</v>
      </c>
      <c r="O266" s="11">
        <f>Data!U266-Data!U265</f>
        <v>43</v>
      </c>
      <c r="P266" s="11">
        <f>Data!V266-Data!V265</f>
        <v>0</v>
      </c>
      <c r="Q266" s="11">
        <f>Data!W266-Data!W265</f>
        <v>1</v>
      </c>
      <c r="R266" s="11">
        <f>Data!X266-Data!X265</f>
        <v>238</v>
      </c>
      <c r="S266" s="11">
        <f>Data!Y266-Data!Y265</f>
        <v>1</v>
      </c>
      <c r="T266" s="11">
        <f>Data!Z266-Data!Z265</f>
        <v>-2</v>
      </c>
      <c r="U266" s="11">
        <f>Data!AA266-Data!AA265</f>
        <v>397</v>
      </c>
      <c r="V266" s="11">
        <f>Data!AB266-Data!AB265</f>
        <v>8</v>
      </c>
      <c r="W266" s="11">
        <f>Data!AC266-Data!AC265</f>
        <v>-5</v>
      </c>
      <c r="X266" s="11">
        <f>Data!AD266-Data!AD265</f>
        <v>180</v>
      </c>
      <c r="Y266" s="11">
        <f>Data!AE266-Data!AE265</f>
        <v>41</v>
      </c>
      <c r="Z266" s="11">
        <f>Data!AF266-Data!AF265</f>
        <v>0</v>
      </c>
      <c r="AA266" s="11">
        <f>Data!AG266-Data!AG265</f>
        <v>23</v>
      </c>
      <c r="AB266" s="11">
        <f>Data!AH266-Data!AH265</f>
        <v>0</v>
      </c>
      <c r="AC266" s="11">
        <f>Data!AI266-Data!AI265</f>
        <v>0</v>
      </c>
      <c r="AD266" s="11">
        <f>Data!AJ266-Data!AJ265</f>
        <v>249</v>
      </c>
      <c r="AE266" s="11">
        <f>Data!AK266-Data!AK265</f>
        <v>1</v>
      </c>
      <c r="AF266" s="11">
        <f>Data!AL266-Data!AL265</f>
        <v>-1</v>
      </c>
      <c r="AG266" s="11">
        <f>Data!AM266-Data!AM265</f>
        <v>379</v>
      </c>
      <c r="AH266" s="11">
        <f>Data!AN266-Data!AN265</f>
        <v>4</v>
      </c>
      <c r="AI266" s="11">
        <f>Data!AO266-Data!AO265</f>
        <v>3</v>
      </c>
      <c r="AJ266" s="11">
        <f>Data!AP266-Data!AP265</f>
        <v>204</v>
      </c>
      <c r="AK266" s="11">
        <f>Data!AQ266-Data!AQ265</f>
        <v>40</v>
      </c>
      <c r="AL266" s="11">
        <f>Data!AR266-Data!AR265</f>
        <v>3</v>
      </c>
      <c r="AM266" s="11">
        <f>Data!E266</f>
        <v>95</v>
      </c>
      <c r="AN266" s="11">
        <f>Data!B266</f>
        <v>1677</v>
      </c>
      <c r="AO266" s="11">
        <f>Data!AS266-Data!AS265</f>
        <v>18014</v>
      </c>
      <c r="AP266" s="11">
        <f>Data!AT266-Data!AT265</f>
        <v>12278</v>
      </c>
      <c r="AQ266" s="11">
        <f>Data!AV266-Data!AV265</f>
        <v>0</v>
      </c>
      <c r="AR266" s="11">
        <f>Data!AW266-Data!AW265</f>
        <v>0</v>
      </c>
      <c r="AT266" s="7" t="str">
        <f t="shared" si="15"/>
        <v>2020-W50</v>
      </c>
      <c r="AU266" s="7">
        <f t="shared" si="16"/>
        <v>3</v>
      </c>
      <c r="AV266" s="12">
        <f>Data!G266</f>
        <v>578</v>
      </c>
      <c r="AW266" s="12">
        <f>Data!AU266+Data!C266</f>
        <v>12</v>
      </c>
    </row>
    <row r="267" spans="1:53" x14ac:dyDescent="0.3">
      <c r="A267" s="20">
        <f>Data!A267</f>
        <v>44175</v>
      </c>
      <c r="B267" s="8">
        <f t="shared" si="14"/>
        <v>44175</v>
      </c>
      <c r="C267" s="9">
        <f>Data!I267-Data!I266</f>
        <v>51</v>
      </c>
      <c r="D267" s="9">
        <f>Data!J267-Data!J266</f>
        <v>0</v>
      </c>
      <c r="E267" s="10">
        <f>Data!K267-Data!K266</f>
        <v>-1</v>
      </c>
      <c r="F267" s="11">
        <f>Data!L267-Data!L266</f>
        <v>402</v>
      </c>
      <c r="G267" s="11">
        <f>Data!M267-Data!M266</f>
        <v>2</v>
      </c>
      <c r="H267" s="11">
        <f>Data!N267-Data!N266</f>
        <v>0</v>
      </c>
      <c r="I267" s="11">
        <f>Data!O267-Data!O266</f>
        <v>680</v>
      </c>
      <c r="J267" s="11">
        <f>Data!P267-Data!P266</f>
        <v>19</v>
      </c>
      <c r="K267" s="11">
        <f>Data!Q267-Data!Q266</f>
        <v>-15</v>
      </c>
      <c r="L267" s="11">
        <f>Data!R267-Data!R266</f>
        <v>375</v>
      </c>
      <c r="M267" s="11">
        <f>Data!S267-Data!S266</f>
        <v>60</v>
      </c>
      <c r="N267" s="11">
        <f>Data!T267-Data!T266</f>
        <v>9</v>
      </c>
      <c r="O267" s="11">
        <f>Data!U267-Data!U266</f>
        <v>24</v>
      </c>
      <c r="P267" s="11">
        <f>Data!V267-Data!V266</f>
        <v>0</v>
      </c>
      <c r="Q267" s="11">
        <f>Data!W267-Data!W266</f>
        <v>-1</v>
      </c>
      <c r="R267" s="11">
        <f>Data!X267-Data!X266</f>
        <v>195</v>
      </c>
      <c r="S267" s="11">
        <f>Data!Y267-Data!Y266</f>
        <v>2</v>
      </c>
      <c r="T267" s="11">
        <f>Data!Z267-Data!Z266</f>
        <v>0</v>
      </c>
      <c r="U267" s="11">
        <f>Data!AA267-Data!AA266</f>
        <v>327</v>
      </c>
      <c r="V267" s="11">
        <f>Data!AB267-Data!AB266</f>
        <v>11</v>
      </c>
      <c r="W267" s="11">
        <f>Data!AC267-Data!AC266</f>
        <v>-8</v>
      </c>
      <c r="X267" s="11">
        <f>Data!AD267-Data!AD266</f>
        <v>176</v>
      </c>
      <c r="Y267" s="11">
        <f>Data!AE267-Data!AE266</f>
        <v>29</v>
      </c>
      <c r="Z267" s="11">
        <f>Data!AF267-Data!AF266</f>
        <v>9</v>
      </c>
      <c r="AA267" s="11">
        <f>Data!AG267-Data!AG266</f>
        <v>27</v>
      </c>
      <c r="AB267" s="11">
        <f>Data!AH267-Data!AH266</f>
        <v>0</v>
      </c>
      <c r="AC267" s="11">
        <f>Data!AI267-Data!AI266</f>
        <v>0</v>
      </c>
      <c r="AD267" s="11">
        <f>Data!AJ267-Data!AJ266</f>
        <v>207</v>
      </c>
      <c r="AE267" s="11">
        <f>Data!AK267-Data!AK266</f>
        <v>0</v>
      </c>
      <c r="AF267" s="11">
        <f>Data!AL267-Data!AL266</f>
        <v>0</v>
      </c>
      <c r="AG267" s="11">
        <f>Data!AM267-Data!AM266</f>
        <v>353</v>
      </c>
      <c r="AH267" s="11">
        <f>Data!AN267-Data!AN266</f>
        <v>8</v>
      </c>
      <c r="AI267" s="11">
        <f>Data!AO267-Data!AO266</f>
        <v>-7</v>
      </c>
      <c r="AJ267" s="11">
        <f>Data!AP267-Data!AP266</f>
        <v>199</v>
      </c>
      <c r="AK267" s="11">
        <f>Data!AQ267-Data!AQ266</f>
        <v>31</v>
      </c>
      <c r="AL267" s="11">
        <f>Data!AR267-Data!AR266</f>
        <v>0</v>
      </c>
      <c r="AM267" s="11">
        <f>Data!E267</f>
        <v>81</v>
      </c>
      <c r="AN267" s="11">
        <f>Data!B267</f>
        <v>1534</v>
      </c>
      <c r="AO267" s="11">
        <f>Data!AS267-Data!AS266</f>
        <v>17326</v>
      </c>
      <c r="AP267" s="11">
        <f>Data!AT267-Data!AT266</f>
        <v>15168</v>
      </c>
      <c r="AQ267" s="11">
        <f>Data!AV267-Data!AV266</f>
        <v>0</v>
      </c>
      <c r="AR267" s="11">
        <f>Data!AW267-Data!AW266</f>
        <v>0</v>
      </c>
      <c r="AT267" s="7" t="str">
        <f t="shared" si="15"/>
        <v>2020-W50</v>
      </c>
      <c r="AU267" s="7">
        <f t="shared" si="16"/>
        <v>4</v>
      </c>
      <c r="AV267" s="12">
        <f>Data!G267</f>
        <v>571</v>
      </c>
      <c r="AW267" s="12">
        <f>Data!AU267+Data!C267</f>
        <v>28</v>
      </c>
    </row>
    <row r="268" spans="1:53" x14ac:dyDescent="0.3">
      <c r="A268" s="20">
        <f>Data!A268</f>
        <v>44176</v>
      </c>
      <c r="B268" s="8">
        <f t="shared" si="14"/>
        <v>44176</v>
      </c>
      <c r="C268" s="9">
        <f>Data!I268-Data!I267</f>
        <v>70</v>
      </c>
      <c r="D268" s="9">
        <f>Data!J268-Data!J267</f>
        <v>0</v>
      </c>
      <c r="E268" s="10">
        <f>Data!K268-Data!K267</f>
        <v>0</v>
      </c>
      <c r="F268" s="11">
        <f>Data!L268-Data!L267</f>
        <v>391</v>
      </c>
      <c r="G268" s="11">
        <f>Data!M268-Data!M267</f>
        <v>0</v>
      </c>
      <c r="H268" s="11">
        <f>Data!N268-Data!N267</f>
        <v>1</v>
      </c>
      <c r="I268" s="11">
        <f>Data!O268-Data!O267</f>
        <v>620</v>
      </c>
      <c r="J268" s="11">
        <f>Data!P268-Data!P267</f>
        <v>16</v>
      </c>
      <c r="K268" s="11">
        <f>Data!Q268-Data!Q267</f>
        <v>3</v>
      </c>
      <c r="L268" s="11">
        <f>Data!R268-Data!R267</f>
        <v>315</v>
      </c>
      <c r="M268" s="11">
        <f>Data!S268-Data!S267</f>
        <v>86</v>
      </c>
      <c r="N268" s="11">
        <f>Data!T268-Data!T267</f>
        <v>8</v>
      </c>
      <c r="O268" s="11">
        <f>Data!U268-Data!U267</f>
        <v>38</v>
      </c>
      <c r="P268" s="11">
        <f>Data!V268-Data!V267</f>
        <v>0</v>
      </c>
      <c r="Q268" s="11">
        <f>Data!W268-Data!W267</f>
        <v>0</v>
      </c>
      <c r="R268" s="11">
        <f>Data!X268-Data!X267</f>
        <v>176</v>
      </c>
      <c r="S268" s="11">
        <f>Data!Y268-Data!Y267</f>
        <v>0</v>
      </c>
      <c r="T268" s="11">
        <f>Data!Z268-Data!Z267</f>
        <v>1</v>
      </c>
      <c r="U268" s="11">
        <f>Data!AA268-Data!AA267</f>
        <v>290</v>
      </c>
      <c r="V268" s="11">
        <f>Data!AB268-Data!AB267</f>
        <v>7</v>
      </c>
      <c r="W268" s="11">
        <f>Data!AC268-Data!AC267</f>
        <v>2</v>
      </c>
      <c r="X268" s="11">
        <f>Data!AD268-Data!AD267</f>
        <v>165</v>
      </c>
      <c r="Y268" s="11">
        <f>Data!AE268-Data!AE267</f>
        <v>55</v>
      </c>
      <c r="Z268" s="11">
        <f>Data!AF268-Data!AF267</f>
        <v>5</v>
      </c>
      <c r="AA268" s="11">
        <f>Data!AG268-Data!AG267</f>
        <v>32</v>
      </c>
      <c r="AB268" s="11">
        <f>Data!AH268-Data!AH267</f>
        <v>0</v>
      </c>
      <c r="AC268" s="11">
        <f>Data!AI268-Data!AI267</f>
        <v>0</v>
      </c>
      <c r="AD268" s="11">
        <f>Data!AJ268-Data!AJ267</f>
        <v>215</v>
      </c>
      <c r="AE268" s="11">
        <f>Data!AK268-Data!AK267</f>
        <v>0</v>
      </c>
      <c r="AF268" s="11">
        <f>Data!AL268-Data!AL267</f>
        <v>0</v>
      </c>
      <c r="AG268" s="11">
        <f>Data!AM268-Data!AM267</f>
        <v>330</v>
      </c>
      <c r="AH268" s="11">
        <f>Data!AN268-Data!AN267</f>
        <v>9</v>
      </c>
      <c r="AI268" s="11">
        <f>Data!AO268-Data!AO267</f>
        <v>1</v>
      </c>
      <c r="AJ268" s="11">
        <f>Data!AP268-Data!AP267</f>
        <v>150</v>
      </c>
      <c r="AK268" s="11">
        <f>Data!AQ268-Data!AQ267</f>
        <v>31</v>
      </c>
      <c r="AL268" s="11">
        <f>Data!AR268-Data!AR267</f>
        <v>3</v>
      </c>
      <c r="AM268" s="11">
        <f>Data!E268</f>
        <v>102</v>
      </c>
      <c r="AN268" s="11">
        <f>Data!B268</f>
        <v>1395</v>
      </c>
      <c r="AO268" s="11">
        <f>Data!AS268-Data!AS267</f>
        <v>17101</v>
      </c>
      <c r="AP268" s="11">
        <f>Data!AT268-Data!AT267</f>
        <v>15646</v>
      </c>
      <c r="AQ268" s="11">
        <f>Data!AV268-Data!AV267</f>
        <v>0</v>
      </c>
      <c r="AR268" s="11">
        <f>Data!AW268-Data!AW267</f>
        <v>0</v>
      </c>
      <c r="AT268" s="7" t="str">
        <f t="shared" si="15"/>
        <v>2020-W50</v>
      </c>
      <c r="AU268" s="7">
        <f t="shared" si="16"/>
        <v>5</v>
      </c>
      <c r="AV268" s="12">
        <f>Data!G268</f>
        <v>583</v>
      </c>
      <c r="AW268" s="12">
        <f>Data!AU268+Data!C268</f>
        <v>9</v>
      </c>
    </row>
    <row r="269" spans="1:53" x14ac:dyDescent="0.3">
      <c r="A269" s="20">
        <f>Data!A269</f>
        <v>44177</v>
      </c>
      <c r="B269" s="8">
        <f t="shared" si="14"/>
        <v>44177</v>
      </c>
      <c r="C269" s="9">
        <f>Data!I269-Data!I268</f>
        <v>43</v>
      </c>
      <c r="D269" s="9">
        <f>Data!J269-Data!J268</f>
        <v>0</v>
      </c>
      <c r="E269" s="10">
        <f>Data!K269-Data!K268</f>
        <v>0</v>
      </c>
      <c r="F269" s="11">
        <f>Data!L269-Data!L268</f>
        <v>341</v>
      </c>
      <c r="G269" s="11">
        <f>Data!M269-Data!M268</f>
        <v>0</v>
      </c>
      <c r="H269" s="11">
        <f>Data!N269-Data!N268</f>
        <v>-1</v>
      </c>
      <c r="I269" s="11">
        <f>Data!O269-Data!O268</f>
        <v>488</v>
      </c>
      <c r="J269" s="11">
        <f>Data!P269-Data!P268</f>
        <v>10</v>
      </c>
      <c r="K269" s="11">
        <f>Data!Q269-Data!Q268</f>
        <v>-4</v>
      </c>
      <c r="L269" s="11">
        <f>Data!R269-Data!R268</f>
        <v>258</v>
      </c>
      <c r="M269" s="11">
        <f>Data!S269-Data!S268</f>
        <v>58</v>
      </c>
      <c r="N269" s="11">
        <f>Data!T269-Data!T268</f>
        <v>-1</v>
      </c>
      <c r="O269" s="11">
        <f>Data!U269-Data!U268</f>
        <v>18</v>
      </c>
      <c r="P269" s="11">
        <f>Data!V269-Data!V268</f>
        <v>0</v>
      </c>
      <c r="Q269" s="11">
        <f>Data!W269-Data!W268</f>
        <v>0</v>
      </c>
      <c r="R269" s="11">
        <f>Data!X269-Data!X268</f>
        <v>172</v>
      </c>
      <c r="S269" s="11">
        <f>Data!Y269-Data!Y268</f>
        <v>0</v>
      </c>
      <c r="T269" s="11">
        <f>Data!Z269-Data!Z268</f>
        <v>-1</v>
      </c>
      <c r="U269" s="11">
        <f>Data!AA269-Data!AA268</f>
        <v>244</v>
      </c>
      <c r="V269" s="11">
        <f>Data!AB269-Data!AB268</f>
        <v>8</v>
      </c>
      <c r="W269" s="11">
        <f>Data!AC269-Data!AC268</f>
        <v>-4</v>
      </c>
      <c r="X269" s="11">
        <f>Data!AD269-Data!AD268</f>
        <v>124</v>
      </c>
      <c r="Y269" s="11">
        <f>Data!AE269-Data!AE268</f>
        <v>32</v>
      </c>
      <c r="Z269" s="11">
        <f>Data!AF269-Data!AF268</f>
        <v>-1</v>
      </c>
      <c r="AA269" s="11">
        <f>Data!AG269-Data!AG268</f>
        <v>25</v>
      </c>
      <c r="AB269" s="11">
        <f>Data!AH269-Data!AH268</f>
        <v>0</v>
      </c>
      <c r="AC269" s="11">
        <f>Data!AI269-Data!AI268</f>
        <v>0</v>
      </c>
      <c r="AD269" s="11">
        <f>Data!AJ269-Data!AJ268</f>
        <v>169</v>
      </c>
      <c r="AE269" s="11">
        <f>Data!AK269-Data!AK268</f>
        <v>0</v>
      </c>
      <c r="AF269" s="11">
        <f>Data!AL269-Data!AL268</f>
        <v>0</v>
      </c>
      <c r="AG269" s="11">
        <f>Data!AM269-Data!AM268</f>
        <v>244</v>
      </c>
      <c r="AH269" s="11">
        <f>Data!AN269-Data!AN268</f>
        <v>2</v>
      </c>
      <c r="AI269" s="11">
        <f>Data!AO269-Data!AO268</f>
        <v>0</v>
      </c>
      <c r="AJ269" s="11">
        <f>Data!AP269-Data!AP268</f>
        <v>134</v>
      </c>
      <c r="AK269" s="11">
        <f>Data!AQ269-Data!AQ268</f>
        <v>26</v>
      </c>
      <c r="AL269" s="11">
        <f>Data!AR269-Data!AR268</f>
        <v>0</v>
      </c>
      <c r="AM269" s="11">
        <f>Data!E269</f>
        <v>68</v>
      </c>
      <c r="AN269" s="11">
        <f>Data!B269</f>
        <v>1194</v>
      </c>
      <c r="AO269" s="11">
        <f>Data!AS269-Data!AS268</f>
        <v>15683</v>
      </c>
      <c r="AP269" s="11">
        <f>Data!AT269-Data!AT268</f>
        <v>15601</v>
      </c>
      <c r="AQ269" s="11">
        <f>Data!AV269-Data!AV268</f>
        <v>0</v>
      </c>
      <c r="AR269" s="11">
        <f>Data!AW269-Data!AW268</f>
        <v>0</v>
      </c>
      <c r="AT269" s="7" t="str">
        <f t="shared" si="15"/>
        <v>2020-W50</v>
      </c>
      <c r="AU269" s="7">
        <f t="shared" si="16"/>
        <v>6</v>
      </c>
      <c r="AV269" s="12">
        <f>Data!G269</f>
        <v>577</v>
      </c>
      <c r="AW269" s="12">
        <f>Data!AU269+Data!C269</f>
        <v>23</v>
      </c>
    </row>
    <row r="270" spans="1:53" x14ac:dyDescent="0.3">
      <c r="A270" s="20">
        <f>Data!A270</f>
        <v>44178</v>
      </c>
      <c r="B270" s="8">
        <f t="shared" si="14"/>
        <v>44178</v>
      </c>
      <c r="C270" s="9">
        <f>Data!I270-Data!I269</f>
        <v>37</v>
      </c>
      <c r="D270" s="9">
        <f>Data!J270-Data!J269</f>
        <v>0</v>
      </c>
      <c r="E270" s="10">
        <f>Data!K270-Data!K269</f>
        <v>0</v>
      </c>
      <c r="F270" s="11">
        <f>Data!L270-Data!L269</f>
        <v>180</v>
      </c>
      <c r="G270" s="11">
        <f>Data!M270-Data!M269</f>
        <v>1</v>
      </c>
      <c r="H270" s="11">
        <f>Data!N270-Data!N269</f>
        <v>1</v>
      </c>
      <c r="I270" s="11">
        <f>Data!O270-Data!O269</f>
        <v>294</v>
      </c>
      <c r="J270" s="11">
        <f>Data!P270-Data!P269</f>
        <v>16</v>
      </c>
      <c r="K270" s="11">
        <f>Data!Q270-Data!Q269</f>
        <v>-13</v>
      </c>
      <c r="L270" s="11">
        <f>Data!R270-Data!R269</f>
        <v>190</v>
      </c>
      <c r="M270" s="11">
        <f>Data!S270-Data!S269</f>
        <v>68</v>
      </c>
      <c r="N270" s="11">
        <f>Data!T270-Data!T269</f>
        <v>-13</v>
      </c>
      <c r="O270" s="11">
        <f>Data!U270-Data!U269</f>
        <v>17</v>
      </c>
      <c r="P270" s="11">
        <f>Data!V270-Data!V269</f>
        <v>0</v>
      </c>
      <c r="Q270" s="11">
        <f>Data!W270-Data!W269</f>
        <v>0</v>
      </c>
      <c r="R270" s="11">
        <f>Data!X270-Data!X269</f>
        <v>94</v>
      </c>
      <c r="S270" s="11">
        <f>Data!Y270-Data!Y269</f>
        <v>1</v>
      </c>
      <c r="T270" s="11">
        <f>Data!Z270-Data!Z269</f>
        <v>1</v>
      </c>
      <c r="U270" s="11">
        <f>Data!AA270-Data!AA269</f>
        <v>141</v>
      </c>
      <c r="V270" s="11">
        <f>Data!AB270-Data!AB269</f>
        <v>12</v>
      </c>
      <c r="W270" s="11">
        <f>Data!AC270-Data!AC269</f>
        <v>-13</v>
      </c>
      <c r="X270" s="11">
        <f>Data!AD270-Data!AD269</f>
        <v>95</v>
      </c>
      <c r="Y270" s="11">
        <f>Data!AE270-Data!AE269</f>
        <v>44</v>
      </c>
      <c r="Z270" s="11">
        <f>Data!AF270-Data!AF269</f>
        <v>-6</v>
      </c>
      <c r="AA270" s="11">
        <f>Data!AG270-Data!AG269</f>
        <v>20</v>
      </c>
      <c r="AB270" s="11">
        <f>Data!AH270-Data!AH269</f>
        <v>0</v>
      </c>
      <c r="AC270" s="11">
        <f>Data!AI270-Data!AI269</f>
        <v>0</v>
      </c>
      <c r="AD270" s="11">
        <f>Data!AJ270-Data!AJ269</f>
        <v>86</v>
      </c>
      <c r="AE270" s="11">
        <f>Data!AK270-Data!AK269</f>
        <v>0</v>
      </c>
      <c r="AF270" s="11">
        <f>Data!AL270-Data!AL269</f>
        <v>0</v>
      </c>
      <c r="AG270" s="11">
        <f>Data!AM270-Data!AM269</f>
        <v>153</v>
      </c>
      <c r="AH270" s="11">
        <f>Data!AN270-Data!AN269</f>
        <v>3</v>
      </c>
      <c r="AI270" s="11">
        <f>Data!AO270-Data!AO269</f>
        <v>0</v>
      </c>
      <c r="AJ270" s="11">
        <f>Data!AP270-Data!AP269</f>
        <v>95</v>
      </c>
      <c r="AK270" s="11">
        <f>Data!AQ270-Data!AQ269</f>
        <v>24</v>
      </c>
      <c r="AL270" s="11">
        <f>Data!AR270-Data!AR269</f>
        <v>-7</v>
      </c>
      <c r="AM270" s="11">
        <f>Data!E270</f>
        <v>85</v>
      </c>
      <c r="AN270" s="11">
        <f>Data!B270</f>
        <v>693</v>
      </c>
      <c r="AO270" s="11">
        <f>Data!AS270-Data!AS269</f>
        <v>9432</v>
      </c>
      <c r="AP270" s="11">
        <f>Data!AT270-Data!AT269</f>
        <v>6360</v>
      </c>
      <c r="AQ270" s="11">
        <f>Data!AV270-Data!AV269</f>
        <v>0</v>
      </c>
      <c r="AR270" s="11">
        <f>Data!AW270-Data!AW269</f>
        <v>0</v>
      </c>
      <c r="AS270" s="7">
        <v>244</v>
      </c>
      <c r="AT270" s="7" t="str">
        <f t="shared" si="15"/>
        <v>2020-W50</v>
      </c>
      <c r="AU270" s="7">
        <f t="shared" si="16"/>
        <v>7</v>
      </c>
      <c r="AV270" s="12">
        <f>Data!G270</f>
        <v>552</v>
      </c>
      <c r="AW270" s="12">
        <f>Data!AU270+Data!C270</f>
        <v>11</v>
      </c>
      <c r="AX270" s="7">
        <f>Data!BA270-Data!BA263</f>
        <v>79</v>
      </c>
      <c r="AY270" s="12">
        <f>AV263+AS270-AV270-AX270</f>
        <v>213</v>
      </c>
      <c r="AZ270" s="11">
        <v>1979.0000000000048</v>
      </c>
      <c r="BA270" s="112">
        <f>AS270/AZ270</f>
        <v>0.1232945932289032</v>
      </c>
    </row>
    <row r="271" spans="1:53" x14ac:dyDescent="0.3">
      <c r="A271" s="21">
        <f>Data!A271</f>
        <v>44179</v>
      </c>
      <c r="B271" s="13">
        <f t="shared" si="14"/>
        <v>44179</v>
      </c>
      <c r="C271" s="14">
        <f>Data!I271-Data!I270</f>
        <v>28</v>
      </c>
      <c r="D271" s="14">
        <f>Data!J271-Data!J270</f>
        <v>0</v>
      </c>
      <c r="E271" s="15">
        <f>Data!K271-Data!K270</f>
        <v>0</v>
      </c>
      <c r="F271" s="16">
        <f>Data!L271-Data!L270</f>
        <v>191</v>
      </c>
      <c r="G271" s="16">
        <f>Data!M271-Data!M270</f>
        <v>0</v>
      </c>
      <c r="H271" s="16">
        <f>Data!N271-Data!N270</f>
        <v>1</v>
      </c>
      <c r="I271" s="16">
        <f>Data!O271-Data!O270</f>
        <v>269</v>
      </c>
      <c r="J271" s="16">
        <f>Data!P271-Data!P270</f>
        <v>14</v>
      </c>
      <c r="K271" s="16">
        <f>Data!Q271-Data!Q270</f>
        <v>-2</v>
      </c>
      <c r="L271" s="16">
        <f>Data!R271-Data!R270</f>
        <v>141</v>
      </c>
      <c r="M271" s="16">
        <f>Data!S271-Data!S270</f>
        <v>48</v>
      </c>
      <c r="N271" s="16">
        <f>Data!T271-Data!T270</f>
        <v>7</v>
      </c>
      <c r="O271" s="16">
        <f>Data!U271-Data!U270</f>
        <v>12</v>
      </c>
      <c r="P271" s="16">
        <f>Data!V271-Data!V270</f>
        <v>0</v>
      </c>
      <c r="Q271" s="16">
        <f>Data!W271-Data!W270</f>
        <v>0</v>
      </c>
      <c r="R271" s="16">
        <f>Data!X271-Data!X270</f>
        <v>113</v>
      </c>
      <c r="S271" s="16">
        <f>Data!Y271-Data!Y270</f>
        <v>0</v>
      </c>
      <c r="T271" s="16">
        <f>Data!Z271-Data!Z270</f>
        <v>1</v>
      </c>
      <c r="U271" s="16">
        <f>Data!AA271-Data!AA270</f>
        <v>140</v>
      </c>
      <c r="V271" s="16">
        <f>Data!AB271-Data!AB270</f>
        <v>12</v>
      </c>
      <c r="W271" s="16">
        <f>Data!AC271-Data!AC270</f>
        <v>-4</v>
      </c>
      <c r="X271" s="16">
        <f>Data!AD271-Data!AD270</f>
        <v>73</v>
      </c>
      <c r="Y271" s="16">
        <f>Data!AE271-Data!AE270</f>
        <v>23</v>
      </c>
      <c r="Z271" s="16">
        <f>Data!AF271-Data!AF270</f>
        <v>5</v>
      </c>
      <c r="AA271" s="16">
        <f>Data!AG271-Data!AG270</f>
        <v>16</v>
      </c>
      <c r="AB271" s="16">
        <f>Data!AH271-Data!AH270</f>
        <v>0</v>
      </c>
      <c r="AC271" s="16">
        <f>Data!AI271-Data!AI270</f>
        <v>0</v>
      </c>
      <c r="AD271" s="16">
        <f>Data!AJ271-Data!AJ270</f>
        <v>78</v>
      </c>
      <c r="AE271" s="16">
        <f>Data!AK271-Data!AK270</f>
        <v>0</v>
      </c>
      <c r="AF271" s="16">
        <f>Data!AL271-Data!AL270</f>
        <v>0</v>
      </c>
      <c r="AG271" s="16">
        <f>Data!AM271-Data!AM270</f>
        <v>130</v>
      </c>
      <c r="AH271" s="16">
        <f>Data!AN271-Data!AN270</f>
        <v>2</v>
      </c>
      <c r="AI271" s="16">
        <f>Data!AO271-Data!AO270</f>
        <v>2</v>
      </c>
      <c r="AJ271" s="16">
        <f>Data!AP271-Data!AP270</f>
        <v>68</v>
      </c>
      <c r="AK271" s="16">
        <f>Data!AQ271-Data!AQ270</f>
        <v>25</v>
      </c>
      <c r="AL271" s="16">
        <f>Data!AR271-Data!AR270</f>
        <v>2</v>
      </c>
      <c r="AM271" s="16">
        <f>Data!E271</f>
        <v>62</v>
      </c>
      <c r="AN271" s="16">
        <f>Data!B271</f>
        <v>639</v>
      </c>
      <c r="AO271" s="16">
        <f>Data!AS271-Data!AS270</f>
        <v>7178</v>
      </c>
      <c r="AP271" s="16">
        <f>Data!AT271-Data!AT270</f>
        <v>4801</v>
      </c>
      <c r="AQ271" s="16">
        <f>Data!AV271-Data!AV270</f>
        <v>0</v>
      </c>
      <c r="AR271" s="16">
        <f>Data!AW271-Data!AW270</f>
        <v>0</v>
      </c>
      <c r="AS271" s="17"/>
      <c r="AT271" s="17" t="str">
        <f t="shared" si="15"/>
        <v>2020-W51</v>
      </c>
      <c r="AU271" s="17">
        <f t="shared" si="16"/>
        <v>1</v>
      </c>
      <c r="AV271" s="18">
        <f>Data!G271</f>
        <v>558</v>
      </c>
      <c r="AW271" s="18">
        <f>Data!AU271+Data!C271</f>
        <v>17</v>
      </c>
      <c r="AX271" s="17"/>
      <c r="AY271" s="18"/>
      <c r="AZ271" s="16"/>
    </row>
    <row r="272" spans="1:53" x14ac:dyDescent="0.3">
      <c r="A272" s="20">
        <f>Data!A272</f>
        <v>44180</v>
      </c>
      <c r="B272" s="8">
        <f t="shared" si="14"/>
        <v>44180</v>
      </c>
      <c r="C272" s="9">
        <f>Data!I272-Data!I271</f>
        <v>55</v>
      </c>
      <c r="D272" s="9">
        <f>Data!J272-Data!J271</f>
        <v>0</v>
      </c>
      <c r="E272" s="10">
        <f>Data!K272-Data!K271</f>
        <v>0</v>
      </c>
      <c r="F272" s="11">
        <f>Data!L272-Data!L271</f>
        <v>303</v>
      </c>
      <c r="G272" s="11">
        <f>Data!M272-Data!M271</f>
        <v>0</v>
      </c>
      <c r="H272" s="11">
        <f>Data!N272-Data!N271</f>
        <v>0</v>
      </c>
      <c r="I272" s="11">
        <f>Data!O272-Data!O271</f>
        <v>540</v>
      </c>
      <c r="J272" s="11">
        <f>Data!P272-Data!P271</f>
        <v>14</v>
      </c>
      <c r="K272" s="11">
        <f>Data!Q272-Data!Q271</f>
        <v>-7</v>
      </c>
      <c r="L272" s="11">
        <f>Data!R272-Data!R271</f>
        <v>262</v>
      </c>
      <c r="M272" s="11">
        <f>Data!S272-Data!S271</f>
        <v>84</v>
      </c>
      <c r="N272" s="11">
        <f>Data!T272-Data!T271</f>
        <v>-1</v>
      </c>
      <c r="O272" s="11">
        <f>Data!U272-Data!U271</f>
        <v>32</v>
      </c>
      <c r="P272" s="11">
        <f>Data!V272-Data!V271</f>
        <v>0</v>
      </c>
      <c r="Q272" s="11">
        <f>Data!W272-Data!W271</f>
        <v>0</v>
      </c>
      <c r="R272" s="11">
        <f>Data!X272-Data!X271</f>
        <v>137</v>
      </c>
      <c r="S272" s="11">
        <f>Data!Y272-Data!Y271</f>
        <v>0</v>
      </c>
      <c r="T272" s="11">
        <f>Data!Z272-Data!Z271</f>
        <v>0</v>
      </c>
      <c r="U272" s="11">
        <f>Data!AA272-Data!AA271</f>
        <v>269</v>
      </c>
      <c r="V272" s="11">
        <f>Data!AB272-Data!AB271</f>
        <v>10</v>
      </c>
      <c r="W272" s="11">
        <f>Data!AC272-Data!AC271</f>
        <v>-7</v>
      </c>
      <c r="X272" s="11">
        <f>Data!AD272-Data!AD271</f>
        <v>122</v>
      </c>
      <c r="Y272" s="11">
        <f>Data!AE272-Data!AE271</f>
        <v>51</v>
      </c>
      <c r="Z272" s="11">
        <f>Data!AF272-Data!AF271</f>
        <v>-4</v>
      </c>
      <c r="AA272" s="11">
        <f>Data!AG272-Data!AG271</f>
        <v>23</v>
      </c>
      <c r="AB272" s="11">
        <f>Data!AH272-Data!AH271</f>
        <v>0</v>
      </c>
      <c r="AC272" s="11">
        <f>Data!AI272-Data!AI271</f>
        <v>0</v>
      </c>
      <c r="AD272" s="11">
        <f>Data!AJ272-Data!AJ271</f>
        <v>166</v>
      </c>
      <c r="AE272" s="11">
        <f>Data!AK272-Data!AK271</f>
        <v>0</v>
      </c>
      <c r="AF272" s="11">
        <f>Data!AL272-Data!AL271</f>
        <v>0</v>
      </c>
      <c r="AG272" s="11">
        <f>Data!AM272-Data!AM271</f>
        <v>274</v>
      </c>
      <c r="AH272" s="11">
        <f>Data!AN272-Data!AN271</f>
        <v>5</v>
      </c>
      <c r="AI272" s="11">
        <f>Data!AO272-Data!AO271</f>
        <v>0</v>
      </c>
      <c r="AJ272" s="11">
        <f>Data!AP272-Data!AP271</f>
        <v>140</v>
      </c>
      <c r="AK272" s="11">
        <f>Data!AQ272-Data!AQ271</f>
        <v>33</v>
      </c>
      <c r="AL272" s="11">
        <f>Data!AR272-Data!AR271</f>
        <v>3</v>
      </c>
      <c r="AM272" s="11">
        <f>Data!E272</f>
        <v>98</v>
      </c>
      <c r="AN272" s="11">
        <f>Data!B272</f>
        <v>1240</v>
      </c>
      <c r="AO272" s="11">
        <f>Data!AS272-Data!AS271</f>
        <v>17577</v>
      </c>
      <c r="AP272" s="11">
        <f>Data!AT272-Data!AT271</f>
        <v>15360</v>
      </c>
      <c r="AQ272" s="11">
        <f>Data!AV272-Data!AV271</f>
        <v>0</v>
      </c>
      <c r="AR272" s="11">
        <f>Data!AW272-Data!AW271</f>
        <v>0</v>
      </c>
      <c r="AT272" s="7" t="str">
        <f t="shared" si="15"/>
        <v>2020-W51</v>
      </c>
      <c r="AU272" s="7">
        <f t="shared" si="16"/>
        <v>2</v>
      </c>
      <c r="AV272" s="12">
        <f>Data!G272</f>
        <v>550</v>
      </c>
      <c r="AW272" s="12">
        <f>Data!AU272+Data!C272</f>
        <v>17</v>
      </c>
    </row>
    <row r="273" spans="1:53" x14ac:dyDescent="0.3">
      <c r="A273" s="20">
        <f>Data!A273</f>
        <v>44181</v>
      </c>
      <c r="B273" s="8">
        <f t="shared" si="14"/>
        <v>44181</v>
      </c>
      <c r="C273" s="9">
        <f>Data!I273-Data!I272</f>
        <v>46</v>
      </c>
      <c r="D273" s="9">
        <f>Data!J273-Data!J272</f>
        <v>0</v>
      </c>
      <c r="E273" s="10">
        <f>Data!K273-Data!K272</f>
        <v>0</v>
      </c>
      <c r="F273" s="11">
        <f>Data!L273-Data!L272</f>
        <v>343</v>
      </c>
      <c r="G273" s="11">
        <f>Data!M273-Data!M272</f>
        <v>1</v>
      </c>
      <c r="H273" s="11">
        <f>Data!N273-Data!N272</f>
        <v>-2</v>
      </c>
      <c r="I273" s="11">
        <f>Data!O273-Data!O272</f>
        <v>514</v>
      </c>
      <c r="J273" s="11">
        <f>Data!P273-Data!P272</f>
        <v>5</v>
      </c>
      <c r="K273" s="11">
        <f>Data!Q273-Data!Q272</f>
        <v>0</v>
      </c>
      <c r="L273" s="11">
        <f>Data!R273-Data!R272</f>
        <v>271</v>
      </c>
      <c r="M273" s="11">
        <f>Data!S273-Data!S272</f>
        <v>79</v>
      </c>
      <c r="N273" s="11">
        <f>Data!T273-Data!T272</f>
        <v>4</v>
      </c>
      <c r="O273" s="11">
        <f>Data!U273-Data!U272</f>
        <v>30</v>
      </c>
      <c r="P273" s="11">
        <f>Data!V273-Data!V272</f>
        <v>0</v>
      </c>
      <c r="Q273" s="11">
        <f>Data!W273-Data!W272</f>
        <v>0</v>
      </c>
      <c r="R273" s="11">
        <f>Data!X273-Data!X272</f>
        <v>162</v>
      </c>
      <c r="S273" s="11">
        <f>Data!Y273-Data!Y272</f>
        <v>1</v>
      </c>
      <c r="T273" s="11">
        <f>Data!Z273-Data!Z272</f>
        <v>-2</v>
      </c>
      <c r="U273" s="11">
        <f>Data!AA273-Data!AA272</f>
        <v>267</v>
      </c>
      <c r="V273" s="11">
        <f>Data!AB273-Data!AB272</f>
        <v>2</v>
      </c>
      <c r="W273" s="11">
        <f>Data!AC273-Data!AC272</f>
        <v>4</v>
      </c>
      <c r="X273" s="11">
        <f>Data!AD273-Data!AD272</f>
        <v>142</v>
      </c>
      <c r="Y273" s="11">
        <f>Data!AE273-Data!AE272</f>
        <v>38</v>
      </c>
      <c r="Z273" s="11">
        <f>Data!AF273-Data!AF272</f>
        <v>5</v>
      </c>
      <c r="AA273" s="11">
        <f>Data!AG273-Data!AG272</f>
        <v>16</v>
      </c>
      <c r="AB273" s="11">
        <f>Data!AH273-Data!AH272</f>
        <v>0</v>
      </c>
      <c r="AC273" s="11">
        <f>Data!AI273-Data!AI272</f>
        <v>0</v>
      </c>
      <c r="AD273" s="11">
        <f>Data!AJ273-Data!AJ272</f>
        <v>181</v>
      </c>
      <c r="AE273" s="11">
        <f>Data!AK273-Data!AK272</f>
        <v>0</v>
      </c>
      <c r="AF273" s="11">
        <f>Data!AL273-Data!AL272</f>
        <v>0</v>
      </c>
      <c r="AG273" s="11">
        <f>Data!AM273-Data!AM272</f>
        <v>247</v>
      </c>
      <c r="AH273" s="11">
        <f>Data!AN273-Data!AN272</f>
        <v>3</v>
      </c>
      <c r="AI273" s="11">
        <f>Data!AO273-Data!AO272</f>
        <v>-4</v>
      </c>
      <c r="AJ273" s="11">
        <f>Data!AP273-Data!AP272</f>
        <v>129</v>
      </c>
      <c r="AK273" s="11">
        <f>Data!AQ273-Data!AQ272</f>
        <v>40</v>
      </c>
      <c r="AL273" s="11">
        <f>Data!AR273-Data!AR272</f>
        <v>-1</v>
      </c>
      <c r="AM273" s="11">
        <f>Data!E273</f>
        <v>85</v>
      </c>
      <c r="AN273" s="11">
        <f>Data!B273</f>
        <v>1190</v>
      </c>
      <c r="AO273" s="11">
        <f>Data!AS273-Data!AS272</f>
        <v>17290</v>
      </c>
      <c r="AP273" s="11">
        <f>Data!AT273-Data!AT272</f>
        <v>16437</v>
      </c>
      <c r="AQ273" s="11">
        <f>Data!AV273-Data!AV272</f>
        <v>0</v>
      </c>
      <c r="AR273" s="11">
        <f>Data!AW273-Data!AW272</f>
        <v>0</v>
      </c>
      <c r="AT273" s="7" t="str">
        <f t="shared" si="15"/>
        <v>2020-W51</v>
      </c>
      <c r="AU273" s="7">
        <f t="shared" si="16"/>
        <v>3</v>
      </c>
      <c r="AV273" s="12">
        <f>Data!G273</f>
        <v>552</v>
      </c>
      <c r="AW273" s="12">
        <f>Data!AU273+Data!C273</f>
        <v>20</v>
      </c>
    </row>
    <row r="274" spans="1:53" x14ac:dyDescent="0.3">
      <c r="A274" s="20">
        <f>Data!A274</f>
        <v>44182</v>
      </c>
      <c r="B274" s="8">
        <f t="shared" si="14"/>
        <v>44182</v>
      </c>
      <c r="C274" s="9">
        <f>Data!I274-Data!I273</f>
        <v>52</v>
      </c>
      <c r="D274" s="9">
        <f>Data!J274-Data!J273</f>
        <v>0</v>
      </c>
      <c r="E274" s="10">
        <f>Data!K274-Data!K273</f>
        <v>0</v>
      </c>
      <c r="F274" s="11">
        <f>Data!L274-Data!L273</f>
        <v>344</v>
      </c>
      <c r="G274" s="11">
        <f>Data!M274-Data!M273</f>
        <v>0</v>
      </c>
      <c r="H274" s="11">
        <f>Data!N274-Data!N273</f>
        <v>0</v>
      </c>
      <c r="I274" s="11">
        <f>Data!O274-Data!O273</f>
        <v>506</v>
      </c>
      <c r="J274" s="11">
        <f>Data!P274-Data!P273</f>
        <v>9</v>
      </c>
      <c r="K274" s="11">
        <f>Data!Q274-Data!Q273</f>
        <v>1</v>
      </c>
      <c r="L274" s="11">
        <f>Data!R274-Data!R273</f>
        <v>242</v>
      </c>
      <c r="M274" s="11">
        <f>Data!S274-Data!S273</f>
        <v>69</v>
      </c>
      <c r="N274" s="11">
        <f>Data!T274-Data!T273</f>
        <v>-11</v>
      </c>
      <c r="O274" s="11">
        <f>Data!U274-Data!U273</f>
        <v>32</v>
      </c>
      <c r="P274" s="11">
        <f>Data!V274-Data!V273</f>
        <v>0</v>
      </c>
      <c r="Q274" s="11">
        <f>Data!W274-Data!W273</f>
        <v>0</v>
      </c>
      <c r="R274" s="11">
        <f>Data!X274-Data!X273</f>
        <v>176</v>
      </c>
      <c r="S274" s="11">
        <f>Data!Y274-Data!Y273</f>
        <v>0</v>
      </c>
      <c r="T274" s="11">
        <f>Data!Z274-Data!Z273</f>
        <v>0</v>
      </c>
      <c r="U274" s="11">
        <f>Data!AA274-Data!AA273</f>
        <v>248</v>
      </c>
      <c r="V274" s="11">
        <f>Data!AB274-Data!AB273</f>
        <v>6</v>
      </c>
      <c r="W274" s="11">
        <f>Data!AC274-Data!AC273</f>
        <v>-1</v>
      </c>
      <c r="X274" s="11">
        <f>Data!AD274-Data!AD273</f>
        <v>113</v>
      </c>
      <c r="Y274" s="11">
        <f>Data!AE274-Data!AE273</f>
        <v>43</v>
      </c>
      <c r="Z274" s="11">
        <f>Data!AF274-Data!AF273</f>
        <v>-11</v>
      </c>
      <c r="AA274" s="11">
        <f>Data!AG274-Data!AG273</f>
        <v>20</v>
      </c>
      <c r="AB274" s="11">
        <f>Data!AH274-Data!AH273</f>
        <v>0</v>
      </c>
      <c r="AC274" s="11">
        <f>Data!AI274-Data!AI273</f>
        <v>0</v>
      </c>
      <c r="AD274" s="11">
        <f>Data!AJ274-Data!AJ273</f>
        <v>168</v>
      </c>
      <c r="AE274" s="11">
        <f>Data!AK274-Data!AK273</f>
        <v>0</v>
      </c>
      <c r="AF274" s="11">
        <f>Data!AL274-Data!AL273</f>
        <v>0</v>
      </c>
      <c r="AG274" s="11">
        <f>Data!AM274-Data!AM273</f>
        <v>258</v>
      </c>
      <c r="AH274" s="11">
        <f>Data!AN274-Data!AN273</f>
        <v>3</v>
      </c>
      <c r="AI274" s="11">
        <f>Data!AO274-Data!AO273</f>
        <v>2</v>
      </c>
      <c r="AJ274" s="11">
        <f>Data!AP274-Data!AP273</f>
        <v>129</v>
      </c>
      <c r="AK274" s="11">
        <f>Data!AQ274-Data!AQ273</f>
        <v>26</v>
      </c>
      <c r="AL274" s="11">
        <f>Data!AR274-Data!AR273</f>
        <v>0</v>
      </c>
      <c r="AM274" s="11">
        <f>Data!E274</f>
        <v>78</v>
      </c>
      <c r="AN274" s="11">
        <f>Data!B274</f>
        <v>1155</v>
      </c>
      <c r="AO274" s="11">
        <f>Data!AS274-Data!AS273</f>
        <v>15853</v>
      </c>
      <c r="AP274" s="11">
        <f>Data!AT274-Data!AT273</f>
        <v>17656</v>
      </c>
      <c r="AQ274" s="11">
        <f>Data!AV274-Data!AV273</f>
        <v>0</v>
      </c>
      <c r="AR274" s="11">
        <f>Data!AW274-Data!AW273</f>
        <v>0</v>
      </c>
      <c r="AT274" s="7" t="str">
        <f t="shared" si="15"/>
        <v>2020-W51</v>
      </c>
      <c r="AU274" s="7">
        <f t="shared" si="16"/>
        <v>4</v>
      </c>
      <c r="AV274" s="12">
        <f>Data!G274</f>
        <v>542</v>
      </c>
      <c r="AW274" s="12">
        <f>Data!AU274+Data!C274</f>
        <v>9</v>
      </c>
    </row>
    <row r="275" spans="1:53" x14ac:dyDescent="0.3">
      <c r="A275" s="20">
        <f>Data!A275</f>
        <v>44183</v>
      </c>
      <c r="B275" s="8">
        <f t="shared" si="14"/>
        <v>44183</v>
      </c>
      <c r="C275" s="9">
        <f>Data!I275-Data!I274</f>
        <v>39</v>
      </c>
      <c r="D275" s="9">
        <f>Data!J275-Data!J274</f>
        <v>0</v>
      </c>
      <c r="E275" s="10">
        <f>Data!K275-Data!K274</f>
        <v>0</v>
      </c>
      <c r="F275" s="11">
        <f>Data!L275-Data!L274</f>
        <v>240</v>
      </c>
      <c r="G275" s="11">
        <f>Data!M275-Data!M274</f>
        <v>2</v>
      </c>
      <c r="H275" s="11">
        <f>Data!N275-Data!N274</f>
        <v>-1</v>
      </c>
      <c r="I275" s="11">
        <f>Data!O275-Data!O274</f>
        <v>377</v>
      </c>
      <c r="J275" s="11">
        <f>Data!P275-Data!P274</f>
        <v>15</v>
      </c>
      <c r="K275" s="11">
        <f>Data!Q275-Data!Q274</f>
        <v>-7</v>
      </c>
      <c r="L275" s="11">
        <f>Data!R275-Data!R274</f>
        <v>221</v>
      </c>
      <c r="M275" s="11">
        <f>Data!S275-Data!S274</f>
        <v>79</v>
      </c>
      <c r="N275" s="11">
        <f>Data!T275-Data!T274</f>
        <v>-7</v>
      </c>
      <c r="O275" s="11">
        <f>Data!U275-Data!U274</f>
        <v>16</v>
      </c>
      <c r="P275" s="11">
        <f>Data!V275-Data!V274</f>
        <v>0</v>
      </c>
      <c r="Q275" s="11">
        <f>Data!W275-Data!W274</f>
        <v>0</v>
      </c>
      <c r="R275" s="11">
        <f>Data!X275-Data!X274</f>
        <v>130</v>
      </c>
      <c r="S275" s="11">
        <f>Data!Y275-Data!Y274</f>
        <v>2</v>
      </c>
      <c r="T275" s="11">
        <f>Data!Z275-Data!Z274</f>
        <v>-1</v>
      </c>
      <c r="U275" s="11">
        <f>Data!AA275-Data!AA274</f>
        <v>168</v>
      </c>
      <c r="V275" s="11">
        <f>Data!AB275-Data!AB274</f>
        <v>8</v>
      </c>
      <c r="W275" s="11">
        <f>Data!AC275-Data!AC274</f>
        <v>-7</v>
      </c>
      <c r="X275" s="11">
        <f>Data!AD275-Data!AD274</f>
        <v>108</v>
      </c>
      <c r="Y275" s="11">
        <f>Data!AE275-Data!AE274</f>
        <v>40</v>
      </c>
      <c r="Z275" s="11">
        <f>Data!AF275-Data!AF274</f>
        <v>-3</v>
      </c>
      <c r="AA275" s="11">
        <f>Data!AG275-Data!AG274</f>
        <v>23</v>
      </c>
      <c r="AB275" s="11">
        <f>Data!AH275-Data!AH274</f>
        <v>0</v>
      </c>
      <c r="AC275" s="11">
        <f>Data!AI275-Data!AI274</f>
        <v>0</v>
      </c>
      <c r="AD275" s="11">
        <f>Data!AJ275-Data!AJ274</f>
        <v>110</v>
      </c>
      <c r="AE275" s="11">
        <f>Data!AK275-Data!AK274</f>
        <v>0</v>
      </c>
      <c r="AF275" s="11">
        <f>Data!AL275-Data!AL274</f>
        <v>0</v>
      </c>
      <c r="AG275" s="11">
        <f>Data!AM275-Data!AM274</f>
        <v>209</v>
      </c>
      <c r="AH275" s="11">
        <f>Data!AN275-Data!AN274</f>
        <v>7</v>
      </c>
      <c r="AI275" s="11">
        <f>Data!AO275-Data!AO274</f>
        <v>0</v>
      </c>
      <c r="AJ275" s="11">
        <f>Data!AP275-Data!AP274</f>
        <v>113</v>
      </c>
      <c r="AK275" s="11">
        <f>Data!AQ275-Data!AQ274</f>
        <v>39</v>
      </c>
      <c r="AL275" s="11">
        <f>Data!AR275-Data!AR274</f>
        <v>-4</v>
      </c>
      <c r="AM275" s="11">
        <f>Data!E275</f>
        <v>96</v>
      </c>
      <c r="AN275" s="11">
        <f>Data!B275</f>
        <v>916</v>
      </c>
      <c r="AO275" s="11">
        <f>Data!AS275-Data!AS274</f>
        <v>16849</v>
      </c>
      <c r="AP275" s="11">
        <f>Data!AT275-Data!AT274</f>
        <v>19235</v>
      </c>
      <c r="AQ275" s="11">
        <f>Data!AV275-Data!AV274</f>
        <v>0</v>
      </c>
      <c r="AR275" s="11">
        <f>Data!AW275-Data!AW274</f>
        <v>0</v>
      </c>
      <c r="AT275" s="7" t="str">
        <f t="shared" si="15"/>
        <v>2020-W51</v>
      </c>
      <c r="AU275" s="7">
        <f t="shared" si="16"/>
        <v>5</v>
      </c>
      <c r="AV275" s="12">
        <f>Data!G275</f>
        <v>527</v>
      </c>
      <c r="AW275" s="12">
        <f>Data!AU275+Data!C275</f>
        <v>12</v>
      </c>
    </row>
    <row r="276" spans="1:53" x14ac:dyDescent="0.3">
      <c r="A276" s="20">
        <f>Data!A276</f>
        <v>44184</v>
      </c>
      <c r="B276" s="8">
        <f t="shared" si="14"/>
        <v>44184</v>
      </c>
      <c r="C276" s="9">
        <f>Data!I276-Data!I275</f>
        <v>55</v>
      </c>
      <c r="D276" s="9">
        <f>Data!J276-Data!J275</f>
        <v>0</v>
      </c>
      <c r="E276" s="10">
        <f>Data!K276-Data!K275</f>
        <v>0</v>
      </c>
      <c r="F276" s="11">
        <f>Data!L276-Data!L275</f>
        <v>249</v>
      </c>
      <c r="G276" s="11">
        <f>Data!M276-Data!M275</f>
        <v>1</v>
      </c>
      <c r="H276" s="11">
        <f>Data!N276-Data!N275</f>
        <v>0</v>
      </c>
      <c r="I276" s="11">
        <f>Data!O276-Data!O275</f>
        <v>411</v>
      </c>
      <c r="J276" s="11">
        <f>Data!P276-Data!P275</f>
        <v>9</v>
      </c>
      <c r="K276" s="11">
        <f>Data!Q276-Data!Q275</f>
        <v>2</v>
      </c>
      <c r="L276" s="11">
        <f>Data!R276-Data!R275</f>
        <v>194</v>
      </c>
      <c r="M276" s="11">
        <f>Data!S276-Data!S275</f>
        <v>48</v>
      </c>
      <c r="N276" s="11">
        <f>Data!T276-Data!T275</f>
        <v>5</v>
      </c>
      <c r="O276" s="11">
        <f>Data!U276-Data!U275</f>
        <v>31</v>
      </c>
      <c r="P276" s="11">
        <f>Data!V276-Data!V275</f>
        <v>0</v>
      </c>
      <c r="Q276" s="11">
        <f>Data!W276-Data!W275</f>
        <v>0</v>
      </c>
      <c r="R276" s="11">
        <f>Data!X276-Data!X275</f>
        <v>138</v>
      </c>
      <c r="S276" s="11">
        <f>Data!Y276-Data!Y275</f>
        <v>1</v>
      </c>
      <c r="T276" s="11">
        <f>Data!Z276-Data!Z275</f>
        <v>0</v>
      </c>
      <c r="U276" s="11">
        <f>Data!AA276-Data!AA275</f>
        <v>198</v>
      </c>
      <c r="V276" s="11">
        <f>Data!AB276-Data!AB275</f>
        <v>6</v>
      </c>
      <c r="W276" s="11">
        <f>Data!AC276-Data!AC275</f>
        <v>-1</v>
      </c>
      <c r="X276" s="11">
        <f>Data!AD276-Data!AD275</f>
        <v>100</v>
      </c>
      <c r="Y276" s="11">
        <f>Data!AE276-Data!AE275</f>
        <v>27</v>
      </c>
      <c r="Z276" s="11">
        <f>Data!AF276-Data!AF275</f>
        <v>4</v>
      </c>
      <c r="AA276" s="11">
        <f>Data!AG276-Data!AG275</f>
        <v>24</v>
      </c>
      <c r="AB276" s="11">
        <f>Data!AH276-Data!AH275</f>
        <v>0</v>
      </c>
      <c r="AC276" s="11">
        <f>Data!AI276-Data!AI275</f>
        <v>0</v>
      </c>
      <c r="AD276" s="11">
        <f>Data!AJ276-Data!AJ275</f>
        <v>111</v>
      </c>
      <c r="AE276" s="11">
        <f>Data!AK276-Data!AK275</f>
        <v>0</v>
      </c>
      <c r="AF276" s="11">
        <f>Data!AL276-Data!AL275</f>
        <v>0</v>
      </c>
      <c r="AG276" s="11">
        <f>Data!AM276-Data!AM275</f>
        <v>213</v>
      </c>
      <c r="AH276" s="11">
        <f>Data!AN276-Data!AN275</f>
        <v>3</v>
      </c>
      <c r="AI276" s="11">
        <f>Data!AO276-Data!AO275</f>
        <v>3</v>
      </c>
      <c r="AJ276" s="11">
        <f>Data!AP276-Data!AP275</f>
        <v>94</v>
      </c>
      <c r="AK276" s="11">
        <f>Data!AQ276-Data!AQ275</f>
        <v>21</v>
      </c>
      <c r="AL276" s="11">
        <f>Data!AR276-Data!AR275</f>
        <v>1</v>
      </c>
      <c r="AM276" s="11">
        <f>Data!E276</f>
        <v>58</v>
      </c>
      <c r="AN276" s="11">
        <f>Data!B276</f>
        <v>901</v>
      </c>
      <c r="AO276" s="11">
        <f>Data!AS276-Data!AS275</f>
        <v>17200</v>
      </c>
      <c r="AP276" s="11">
        <f>Data!AT276-Data!AT275</f>
        <v>15401</v>
      </c>
      <c r="AQ276" s="11">
        <f>Data!AV276-Data!AV275</f>
        <v>0</v>
      </c>
      <c r="AR276" s="11">
        <f>Data!AW276-Data!AW275</f>
        <v>0</v>
      </c>
      <c r="AT276" s="7" t="str">
        <f t="shared" si="15"/>
        <v>2020-W51</v>
      </c>
      <c r="AU276" s="7">
        <f t="shared" si="16"/>
        <v>6</v>
      </c>
      <c r="AV276" s="12">
        <f>Data!G276</f>
        <v>534</v>
      </c>
      <c r="AW276" s="12">
        <f>Data!AU276+Data!C276</f>
        <v>16</v>
      </c>
    </row>
    <row r="277" spans="1:53" x14ac:dyDescent="0.3">
      <c r="A277" s="20">
        <f>Data!A277</f>
        <v>44185</v>
      </c>
      <c r="B277" s="8">
        <f t="shared" si="14"/>
        <v>44185</v>
      </c>
      <c r="C277" s="9">
        <f>Data!I277-Data!I276</f>
        <v>26</v>
      </c>
      <c r="D277" s="9">
        <f>Data!J277-Data!J276</f>
        <v>0</v>
      </c>
      <c r="E277" s="10">
        <f>Data!K277-Data!K276</f>
        <v>0</v>
      </c>
      <c r="F277" s="11">
        <f>Data!L277-Data!L276</f>
        <v>164</v>
      </c>
      <c r="G277" s="11">
        <f>Data!M277-Data!M276</f>
        <v>2</v>
      </c>
      <c r="H277" s="11">
        <f>Data!N277-Data!N276</f>
        <v>-1</v>
      </c>
      <c r="I277" s="11">
        <f>Data!O277-Data!O276</f>
        <v>239</v>
      </c>
      <c r="J277" s="11">
        <f>Data!P277-Data!P276</f>
        <v>10</v>
      </c>
      <c r="K277" s="11">
        <f>Data!Q277-Data!Q276</f>
        <v>-6</v>
      </c>
      <c r="L277" s="11">
        <f>Data!R277-Data!R276</f>
        <v>158</v>
      </c>
      <c r="M277" s="11">
        <f>Data!S277-Data!S276</f>
        <v>58</v>
      </c>
      <c r="N277" s="11">
        <f>Data!T277-Data!T276</f>
        <v>-12</v>
      </c>
      <c r="O277" s="11">
        <f>Data!U277-Data!U276</f>
        <v>15</v>
      </c>
      <c r="P277" s="11">
        <f>Data!V277-Data!V276</f>
        <v>0</v>
      </c>
      <c r="Q277" s="11">
        <f>Data!W277-Data!W276</f>
        <v>0</v>
      </c>
      <c r="R277" s="11">
        <f>Data!X277-Data!X276</f>
        <v>83</v>
      </c>
      <c r="S277" s="11">
        <f>Data!Y277-Data!Y276</f>
        <v>0</v>
      </c>
      <c r="T277" s="11">
        <f>Data!Z277-Data!Z276</f>
        <v>-1</v>
      </c>
      <c r="U277" s="11">
        <f>Data!AA277-Data!AA276</f>
        <v>124</v>
      </c>
      <c r="V277" s="11">
        <f>Data!AB277-Data!AB276</f>
        <v>7</v>
      </c>
      <c r="W277" s="11">
        <f>Data!AC277-Data!AC276</f>
        <v>-5</v>
      </c>
      <c r="X277" s="11">
        <f>Data!AD277-Data!AD276</f>
        <v>85</v>
      </c>
      <c r="Y277" s="11">
        <f>Data!AE277-Data!AE276</f>
        <v>35</v>
      </c>
      <c r="Z277" s="11">
        <f>Data!AF277-Data!AF276</f>
        <v>-13</v>
      </c>
      <c r="AA277" s="11">
        <f>Data!AG277-Data!AG276</f>
        <v>11</v>
      </c>
      <c r="AB277" s="11">
        <f>Data!AH277-Data!AH276</f>
        <v>0</v>
      </c>
      <c r="AC277" s="11">
        <f>Data!AI277-Data!AI276</f>
        <v>0</v>
      </c>
      <c r="AD277" s="11">
        <f>Data!AJ277-Data!AJ276</f>
        <v>81</v>
      </c>
      <c r="AE277" s="11">
        <f>Data!AK277-Data!AK276</f>
        <v>2</v>
      </c>
      <c r="AF277" s="11">
        <f>Data!AL277-Data!AL276</f>
        <v>0</v>
      </c>
      <c r="AG277" s="11">
        <f>Data!AM277-Data!AM276</f>
        <v>115</v>
      </c>
      <c r="AH277" s="11">
        <f>Data!AN277-Data!AN276</f>
        <v>3</v>
      </c>
      <c r="AI277" s="11">
        <f>Data!AO277-Data!AO276</f>
        <v>-1</v>
      </c>
      <c r="AJ277" s="11">
        <f>Data!AP277-Data!AP276</f>
        <v>73</v>
      </c>
      <c r="AK277" s="11">
        <f>Data!AQ277-Data!AQ276</f>
        <v>23</v>
      </c>
      <c r="AL277" s="11">
        <f>Data!AR277-Data!AR276</f>
        <v>1</v>
      </c>
      <c r="AM277" s="11">
        <f>Data!E277</f>
        <v>70</v>
      </c>
      <c r="AN277" s="11">
        <f>Data!B277</f>
        <v>588</v>
      </c>
      <c r="AO277" s="11">
        <f>Data!AS277-Data!AS276</f>
        <v>8639</v>
      </c>
      <c r="AP277" s="11">
        <f>Data!AT277-Data!AT276</f>
        <v>6987</v>
      </c>
      <c r="AQ277" s="11">
        <f>Data!AV277-Data!AV276</f>
        <v>0</v>
      </c>
      <c r="AR277" s="11">
        <f>Data!AW277-Data!AW276</f>
        <v>0</v>
      </c>
      <c r="AS277" s="7">
        <v>197</v>
      </c>
      <c r="AT277" s="7" t="str">
        <f t="shared" si="15"/>
        <v>2020-W51</v>
      </c>
      <c r="AU277" s="7">
        <f t="shared" si="16"/>
        <v>7</v>
      </c>
      <c r="AV277" s="12">
        <f>Data!G277</f>
        <v>515</v>
      </c>
      <c r="AW277" s="12">
        <f>Data!AU277+Data!C277</f>
        <v>15</v>
      </c>
      <c r="AX277" s="7">
        <f>Data!BA277-Data!BA270</f>
        <v>70</v>
      </c>
      <c r="AY277" s="12">
        <f>AV270+AS277-AV277-AX277</f>
        <v>164</v>
      </c>
      <c r="AZ277" s="11">
        <v>1576.0000000000048</v>
      </c>
      <c r="BA277" s="112">
        <f>AS277/AZ277</f>
        <v>0.12499999999999963</v>
      </c>
    </row>
    <row r="278" spans="1:53" x14ac:dyDescent="0.3">
      <c r="A278" s="21">
        <f>Data!A278</f>
        <v>44186</v>
      </c>
      <c r="B278" s="13">
        <f t="shared" si="14"/>
        <v>44186</v>
      </c>
      <c r="C278" s="14">
        <f>Data!I278-Data!I277</f>
        <v>22</v>
      </c>
      <c r="D278" s="14">
        <f>Data!J278-Data!J277</f>
        <v>0</v>
      </c>
      <c r="E278" s="15">
        <f>Data!K278-Data!K277</f>
        <v>0</v>
      </c>
      <c r="F278" s="16">
        <f>Data!L278-Data!L277</f>
        <v>163</v>
      </c>
      <c r="G278" s="16">
        <f>Data!M278-Data!M277</f>
        <v>0</v>
      </c>
      <c r="H278" s="16">
        <f>Data!N278-Data!N277</f>
        <v>-1</v>
      </c>
      <c r="I278" s="16">
        <f>Data!O278-Data!O277</f>
        <v>188</v>
      </c>
      <c r="J278" s="16">
        <f>Data!P278-Data!P277</f>
        <v>11</v>
      </c>
      <c r="K278" s="16">
        <f>Data!Q278-Data!Q277</f>
        <v>-8</v>
      </c>
      <c r="L278" s="16">
        <f>Data!R278-Data!R277</f>
        <v>140</v>
      </c>
      <c r="M278" s="16">
        <f>Data!S278-Data!S277</f>
        <v>74</v>
      </c>
      <c r="N278" s="16">
        <f>Data!T278-Data!T277</f>
        <v>-1</v>
      </c>
      <c r="O278" s="16">
        <f>Data!U278-Data!U277</f>
        <v>9</v>
      </c>
      <c r="P278" s="16">
        <f>Data!V278-Data!V277</f>
        <v>0</v>
      </c>
      <c r="Q278" s="16">
        <f>Data!W278-Data!W277</f>
        <v>0</v>
      </c>
      <c r="R278" s="16">
        <f>Data!X278-Data!X277</f>
        <v>89</v>
      </c>
      <c r="S278" s="16">
        <f>Data!Y278-Data!Y277</f>
        <v>0</v>
      </c>
      <c r="T278" s="16">
        <f>Data!Z278-Data!Z277</f>
        <v>-1</v>
      </c>
      <c r="U278" s="16">
        <f>Data!AA278-Data!AA277</f>
        <v>96</v>
      </c>
      <c r="V278" s="16">
        <f>Data!AB278-Data!AB277</f>
        <v>9</v>
      </c>
      <c r="W278" s="16">
        <f>Data!AC278-Data!AC277</f>
        <v>-6</v>
      </c>
      <c r="X278" s="16">
        <f>Data!AD278-Data!AD277</f>
        <v>77</v>
      </c>
      <c r="Y278" s="16">
        <f>Data!AE278-Data!AE277</f>
        <v>41</v>
      </c>
      <c r="Z278" s="16">
        <f>Data!AF278-Data!AF277</f>
        <v>-2</v>
      </c>
      <c r="AA278" s="16">
        <f>Data!AG278-Data!AG277</f>
        <v>13</v>
      </c>
      <c r="AB278" s="16">
        <f>Data!AH278-Data!AH277</f>
        <v>0</v>
      </c>
      <c r="AC278" s="16">
        <f>Data!AI278-Data!AI277</f>
        <v>0</v>
      </c>
      <c r="AD278" s="16">
        <f>Data!AJ278-Data!AJ277</f>
        <v>74</v>
      </c>
      <c r="AE278" s="16">
        <f>Data!AK278-Data!AK277</f>
        <v>0</v>
      </c>
      <c r="AF278" s="16">
        <f>Data!AL278-Data!AL277</f>
        <v>0</v>
      </c>
      <c r="AG278" s="16">
        <f>Data!AM278-Data!AM277</f>
        <v>92</v>
      </c>
      <c r="AH278" s="16">
        <f>Data!AN278-Data!AN277</f>
        <v>2</v>
      </c>
      <c r="AI278" s="16">
        <f>Data!AO278-Data!AO277</f>
        <v>-2</v>
      </c>
      <c r="AJ278" s="16">
        <f>Data!AP278-Data!AP277</f>
        <v>63</v>
      </c>
      <c r="AK278" s="16">
        <f>Data!AQ278-Data!AQ277</f>
        <v>33</v>
      </c>
      <c r="AL278" s="16">
        <f>Data!AR278-Data!AR277</f>
        <v>1</v>
      </c>
      <c r="AM278" s="16">
        <f>Data!E278</f>
        <v>85</v>
      </c>
      <c r="AN278" s="16">
        <f>Data!B278</f>
        <v>526</v>
      </c>
      <c r="AO278" s="16">
        <f>Data!AS278-Data!AS277</f>
        <v>4966</v>
      </c>
      <c r="AP278" s="16">
        <f>Data!AT278-Data!AT277</f>
        <v>6895</v>
      </c>
      <c r="AQ278" s="16">
        <f>Data!AV278-Data!AV277</f>
        <v>0</v>
      </c>
      <c r="AR278" s="16">
        <f>Data!AW278-Data!AW277</f>
        <v>0</v>
      </c>
      <c r="AS278" s="17"/>
      <c r="AT278" s="17" t="str">
        <f t="shared" si="15"/>
        <v>2020-W52</v>
      </c>
      <c r="AU278" s="17">
        <f t="shared" si="16"/>
        <v>1</v>
      </c>
      <c r="AV278" s="18">
        <f>Data!G278</f>
        <v>505</v>
      </c>
      <c r="AW278" s="18">
        <f>Data!AU278+Data!C278</f>
        <v>18</v>
      </c>
      <c r="AX278" s="17"/>
      <c r="AY278" s="18"/>
      <c r="AZ278" s="16"/>
    </row>
    <row r="279" spans="1:53" x14ac:dyDescent="0.3">
      <c r="A279" s="20">
        <f>Data!A279</f>
        <v>44187</v>
      </c>
      <c r="B279" s="8">
        <f t="shared" si="14"/>
        <v>44187</v>
      </c>
      <c r="C279" s="9">
        <f>Data!I279-Data!I278</f>
        <v>46</v>
      </c>
      <c r="D279" s="9">
        <f>Data!J279-Data!J278</f>
        <v>0</v>
      </c>
      <c r="E279" s="10">
        <f>Data!K279-Data!K278</f>
        <v>0</v>
      </c>
      <c r="F279" s="11">
        <f>Data!L279-Data!L278</f>
        <v>259</v>
      </c>
      <c r="G279" s="11">
        <f>Data!M279-Data!M278</f>
        <v>1</v>
      </c>
      <c r="H279" s="11">
        <f>Data!N279-Data!N278</f>
        <v>0</v>
      </c>
      <c r="I279" s="11">
        <f>Data!O279-Data!O278</f>
        <v>360</v>
      </c>
      <c r="J279" s="11">
        <f>Data!P279-Data!P278</f>
        <v>12</v>
      </c>
      <c r="K279" s="11">
        <f>Data!Q279-Data!Q278</f>
        <v>-8</v>
      </c>
      <c r="L279" s="11">
        <f>Data!R279-Data!R278</f>
        <v>164</v>
      </c>
      <c r="M279" s="11">
        <f>Data!S279-Data!S278</f>
        <v>70</v>
      </c>
      <c r="N279" s="11">
        <f>Data!T279-Data!T278</f>
        <v>-6</v>
      </c>
      <c r="O279" s="11">
        <f>Data!U279-Data!U278</f>
        <v>24</v>
      </c>
      <c r="P279" s="11">
        <f>Data!V279-Data!V278</f>
        <v>0</v>
      </c>
      <c r="Q279" s="11">
        <f>Data!W279-Data!W278</f>
        <v>0</v>
      </c>
      <c r="R279" s="11">
        <f>Data!X279-Data!X278</f>
        <v>129</v>
      </c>
      <c r="S279" s="11">
        <f>Data!Y279-Data!Y278</f>
        <v>1</v>
      </c>
      <c r="T279" s="11">
        <f>Data!Z279-Data!Z278</f>
        <v>0</v>
      </c>
      <c r="U279" s="11">
        <f>Data!AA279-Data!AA278</f>
        <v>180</v>
      </c>
      <c r="V279" s="11">
        <f>Data!AB279-Data!AB278</f>
        <v>8</v>
      </c>
      <c r="W279" s="11">
        <f>Data!AC279-Data!AC278</f>
        <v>-4</v>
      </c>
      <c r="X279" s="11">
        <f>Data!AD279-Data!AD278</f>
        <v>80</v>
      </c>
      <c r="Y279" s="11">
        <f>Data!AE279-Data!AE278</f>
        <v>37</v>
      </c>
      <c r="Z279" s="11">
        <f>Data!AF279-Data!AF278</f>
        <v>-2</v>
      </c>
      <c r="AA279" s="11">
        <f>Data!AG279-Data!AG278</f>
        <v>22</v>
      </c>
      <c r="AB279" s="11">
        <f>Data!AH279-Data!AH278</f>
        <v>0</v>
      </c>
      <c r="AC279" s="11">
        <f>Data!AI279-Data!AI278</f>
        <v>0</v>
      </c>
      <c r="AD279" s="11">
        <f>Data!AJ279-Data!AJ278</f>
        <v>130</v>
      </c>
      <c r="AE279" s="11">
        <f>Data!AK279-Data!AK278</f>
        <v>0</v>
      </c>
      <c r="AF279" s="11">
        <f>Data!AL279-Data!AL278</f>
        <v>0</v>
      </c>
      <c r="AG279" s="11">
        <f>Data!AM279-Data!AM278</f>
        <v>181</v>
      </c>
      <c r="AH279" s="11">
        <f>Data!AN279-Data!AN278</f>
        <v>4</v>
      </c>
      <c r="AI279" s="11">
        <f>Data!AO279-Data!AO278</f>
        <v>-4</v>
      </c>
      <c r="AJ279" s="11">
        <f>Data!AP279-Data!AP278</f>
        <v>84</v>
      </c>
      <c r="AK279" s="11">
        <f>Data!AQ279-Data!AQ278</f>
        <v>33</v>
      </c>
      <c r="AL279" s="11">
        <f>Data!AR279-Data!AR278</f>
        <v>-4</v>
      </c>
      <c r="AM279" s="11">
        <f>Data!E279</f>
        <v>83</v>
      </c>
      <c r="AN279" s="11">
        <f>Data!B279</f>
        <v>853</v>
      </c>
      <c r="AO279" s="11">
        <f>Data!AS279-Data!AS278</f>
        <v>16762</v>
      </c>
      <c r="AP279" s="11">
        <f>Data!AT279-Data!AT278</f>
        <v>16961</v>
      </c>
      <c r="AQ279" s="11">
        <f>Data!AV279-Data!AV278</f>
        <v>0</v>
      </c>
      <c r="AR279" s="11">
        <f>Data!AW279-Data!AW278</f>
        <v>0</v>
      </c>
      <c r="AT279" s="7" t="str">
        <f t="shared" si="15"/>
        <v>2020-W52</v>
      </c>
      <c r="AU279" s="7">
        <f t="shared" si="16"/>
        <v>2</v>
      </c>
      <c r="AV279" s="12">
        <f>Data!G279</f>
        <v>491</v>
      </c>
      <c r="AW279" s="12">
        <f>Data!AU279+Data!C279</f>
        <v>16</v>
      </c>
    </row>
    <row r="280" spans="1:53" x14ac:dyDescent="0.3">
      <c r="A280" s="20">
        <f>Data!A280</f>
        <v>44188</v>
      </c>
      <c r="B280" s="8">
        <f t="shared" si="14"/>
        <v>44188</v>
      </c>
      <c r="C280" s="9">
        <f>Data!I280-Data!I279</f>
        <v>31</v>
      </c>
      <c r="D280" s="9">
        <f>Data!J280-Data!J279</f>
        <v>0</v>
      </c>
      <c r="E280" s="10">
        <f>Data!K280-Data!K279</f>
        <v>0</v>
      </c>
      <c r="F280" s="11">
        <f>Data!L280-Data!L279</f>
        <v>286</v>
      </c>
      <c r="G280" s="11">
        <f>Data!M280-Data!M279</f>
        <v>0</v>
      </c>
      <c r="H280" s="11">
        <f>Data!N280-Data!N279</f>
        <v>0</v>
      </c>
      <c r="I280" s="11">
        <f>Data!O280-Data!O279</f>
        <v>388</v>
      </c>
      <c r="J280" s="11">
        <f>Data!P280-Data!P279</f>
        <v>12</v>
      </c>
      <c r="K280" s="11">
        <f>Data!Q280-Data!Q279</f>
        <v>2</v>
      </c>
      <c r="L280" s="11">
        <f>Data!R280-Data!R279</f>
        <v>220</v>
      </c>
      <c r="M280" s="11">
        <f>Data!S280-Data!S279</f>
        <v>50</v>
      </c>
      <c r="N280" s="11">
        <f>Data!T280-Data!T279</f>
        <v>2</v>
      </c>
      <c r="O280" s="11">
        <f>Data!U280-Data!U279</f>
        <v>16</v>
      </c>
      <c r="P280" s="11">
        <f>Data!V280-Data!V279</f>
        <v>0</v>
      </c>
      <c r="Q280" s="11">
        <f>Data!W280-Data!W279</f>
        <v>0</v>
      </c>
      <c r="R280" s="11">
        <f>Data!X280-Data!X279</f>
        <v>142</v>
      </c>
      <c r="S280" s="11">
        <f>Data!Y280-Data!Y279</f>
        <v>0</v>
      </c>
      <c r="T280" s="11">
        <f>Data!Z280-Data!Z279</f>
        <v>0</v>
      </c>
      <c r="U280" s="11">
        <f>Data!AA280-Data!AA279</f>
        <v>165</v>
      </c>
      <c r="V280" s="11">
        <f>Data!AB280-Data!AB279</f>
        <v>11</v>
      </c>
      <c r="W280" s="11">
        <f>Data!AC280-Data!AC279</f>
        <v>-1</v>
      </c>
      <c r="X280" s="11">
        <f>Data!AD280-Data!AD279</f>
        <v>109</v>
      </c>
      <c r="Y280" s="11">
        <f>Data!AE280-Data!AE279</f>
        <v>29</v>
      </c>
      <c r="Z280" s="11">
        <f>Data!AF280-Data!AF279</f>
        <v>1</v>
      </c>
      <c r="AA280" s="11">
        <f>Data!AG280-Data!AG279</f>
        <v>15</v>
      </c>
      <c r="AB280" s="11">
        <f>Data!AH280-Data!AH279</f>
        <v>0</v>
      </c>
      <c r="AC280" s="11">
        <f>Data!AI280-Data!AI279</f>
        <v>0</v>
      </c>
      <c r="AD280" s="11">
        <f>Data!AJ280-Data!AJ279</f>
        <v>144</v>
      </c>
      <c r="AE280" s="11">
        <f>Data!AK280-Data!AK279</f>
        <v>0</v>
      </c>
      <c r="AF280" s="11">
        <f>Data!AL280-Data!AL279</f>
        <v>0</v>
      </c>
      <c r="AG280" s="11">
        <f>Data!AM280-Data!AM279</f>
        <v>222</v>
      </c>
      <c r="AH280" s="11">
        <f>Data!AN280-Data!AN279</f>
        <v>1</v>
      </c>
      <c r="AI280" s="11">
        <f>Data!AO280-Data!AO279</f>
        <v>3</v>
      </c>
      <c r="AJ280" s="11">
        <f>Data!AP280-Data!AP279</f>
        <v>111</v>
      </c>
      <c r="AK280" s="11">
        <f>Data!AQ280-Data!AQ279</f>
        <v>21</v>
      </c>
      <c r="AL280" s="11">
        <f>Data!AR280-Data!AR279</f>
        <v>1</v>
      </c>
      <c r="AM280" s="11">
        <f>Data!E280</f>
        <v>62</v>
      </c>
      <c r="AN280" s="11">
        <f>Data!B280</f>
        <v>937</v>
      </c>
      <c r="AO280" s="11">
        <f>Data!AS280-Data!AS279</f>
        <v>15298</v>
      </c>
      <c r="AP280" s="11">
        <f>Data!AT280-Data!AT279</f>
        <v>18289</v>
      </c>
      <c r="AQ280" s="11">
        <f>Data!AV280-Data!AV279</f>
        <v>0</v>
      </c>
      <c r="AR280" s="11">
        <f>Data!AW280-Data!AW279</f>
        <v>0</v>
      </c>
      <c r="AT280" s="7" t="str">
        <f t="shared" si="15"/>
        <v>2020-W52</v>
      </c>
      <c r="AU280" s="7">
        <f t="shared" si="16"/>
        <v>3</v>
      </c>
      <c r="AV280" s="12">
        <f>Data!G280</f>
        <v>495</v>
      </c>
      <c r="AW280" s="12">
        <f>Data!AU280+Data!C280</f>
        <v>15</v>
      </c>
    </row>
    <row r="281" spans="1:53" x14ac:dyDescent="0.3">
      <c r="A281" s="20">
        <f>Data!A281</f>
        <v>44189</v>
      </c>
      <c r="B281" s="8">
        <f t="shared" si="14"/>
        <v>44189</v>
      </c>
      <c r="C281" s="9">
        <f>Data!I281-Data!I280</f>
        <v>52</v>
      </c>
      <c r="D281" s="9">
        <f>Data!J281-Data!J280</f>
        <v>0</v>
      </c>
      <c r="E281" s="10">
        <f>Data!K281-Data!K280</f>
        <v>0</v>
      </c>
      <c r="F281" s="11">
        <f>Data!L281-Data!L280</f>
        <v>262</v>
      </c>
      <c r="G281" s="11">
        <f>Data!M281-Data!M280</f>
        <v>3</v>
      </c>
      <c r="H281" s="11">
        <f>Data!N281-Data!N280</f>
        <v>-1</v>
      </c>
      <c r="I281" s="11">
        <f>Data!O281-Data!O280</f>
        <v>389</v>
      </c>
      <c r="J281" s="11">
        <f>Data!P281-Data!P280</f>
        <v>8</v>
      </c>
      <c r="K281" s="11">
        <f>Data!Q281-Data!Q280</f>
        <v>-15</v>
      </c>
      <c r="L281" s="11">
        <f>Data!R281-Data!R280</f>
        <v>167</v>
      </c>
      <c r="M281" s="11">
        <f>Data!S281-Data!S280</f>
        <v>44</v>
      </c>
      <c r="N281" s="11">
        <f>Data!T281-Data!T280</f>
        <v>-3</v>
      </c>
      <c r="O281" s="11">
        <f>Data!U281-Data!U280</f>
        <v>31</v>
      </c>
      <c r="P281" s="11">
        <f>Data!V281-Data!V280</f>
        <v>0</v>
      </c>
      <c r="Q281" s="11">
        <f>Data!W281-Data!W280</f>
        <v>0</v>
      </c>
      <c r="R281" s="11">
        <f>Data!X281-Data!X280</f>
        <v>141</v>
      </c>
      <c r="S281" s="11">
        <f>Data!Y281-Data!Y280</f>
        <v>3</v>
      </c>
      <c r="T281" s="11">
        <f>Data!Z281-Data!Z280</f>
        <v>-1</v>
      </c>
      <c r="U281" s="11">
        <f>Data!AA281-Data!AA280</f>
        <v>177</v>
      </c>
      <c r="V281" s="11">
        <f>Data!AB281-Data!AB280</f>
        <v>5</v>
      </c>
      <c r="W281" s="11">
        <f>Data!AC281-Data!AC280</f>
        <v>-13</v>
      </c>
      <c r="X281" s="11">
        <f>Data!AD281-Data!AD280</f>
        <v>73</v>
      </c>
      <c r="Y281" s="11">
        <f>Data!AE281-Data!AE280</f>
        <v>25</v>
      </c>
      <c r="Z281" s="11">
        <f>Data!AF281-Data!AF280</f>
        <v>0</v>
      </c>
      <c r="AA281" s="11">
        <f>Data!AG281-Data!AG280</f>
        <v>21</v>
      </c>
      <c r="AB281" s="11">
        <f>Data!AH281-Data!AH280</f>
        <v>0</v>
      </c>
      <c r="AC281" s="11">
        <f>Data!AI281-Data!AI280</f>
        <v>0</v>
      </c>
      <c r="AD281" s="11">
        <f>Data!AJ281-Data!AJ280</f>
        <v>121</v>
      </c>
      <c r="AE281" s="11">
        <f>Data!AK281-Data!AK280</f>
        <v>0</v>
      </c>
      <c r="AF281" s="11">
        <f>Data!AL281-Data!AL280</f>
        <v>0</v>
      </c>
      <c r="AG281" s="11">
        <f>Data!AM281-Data!AM280</f>
        <v>212</v>
      </c>
      <c r="AH281" s="11">
        <f>Data!AN281-Data!AN280</f>
        <v>3</v>
      </c>
      <c r="AI281" s="11">
        <f>Data!AO281-Data!AO280</f>
        <v>-2</v>
      </c>
      <c r="AJ281" s="11">
        <f>Data!AP281-Data!AP280</f>
        <v>94</v>
      </c>
      <c r="AK281" s="11">
        <f>Data!AQ281-Data!AQ280</f>
        <v>19</v>
      </c>
      <c r="AL281" s="11">
        <f>Data!AR281-Data!AR280</f>
        <v>-3</v>
      </c>
      <c r="AM281" s="11">
        <f>Data!E281</f>
        <v>55</v>
      </c>
      <c r="AN281" s="11">
        <f>Data!B281</f>
        <v>873</v>
      </c>
      <c r="AO281" s="11">
        <f>Data!AS281-Data!AS280</f>
        <v>14116</v>
      </c>
      <c r="AP281" s="11">
        <f>Data!AT281-Data!AT280</f>
        <v>17659</v>
      </c>
      <c r="AQ281" s="11">
        <f>Data!AV281-Data!AV280</f>
        <v>0</v>
      </c>
      <c r="AR281" s="11">
        <f>Data!AW281-Data!AW280</f>
        <v>0</v>
      </c>
      <c r="AT281" s="7" t="str">
        <f t="shared" si="15"/>
        <v>2020-W52</v>
      </c>
      <c r="AU281" s="7">
        <f t="shared" si="16"/>
        <v>4</v>
      </c>
      <c r="AV281" s="12">
        <f>Data!G281</f>
        <v>476</v>
      </c>
      <c r="AW281" s="12">
        <f>Data!AU281+Data!C281</f>
        <v>16</v>
      </c>
    </row>
    <row r="282" spans="1:53" x14ac:dyDescent="0.3">
      <c r="A282" s="20">
        <f>Data!A282</f>
        <v>44190</v>
      </c>
      <c r="B282" s="8">
        <f t="shared" si="14"/>
        <v>44190</v>
      </c>
      <c r="C282" s="9">
        <f>Data!I282-Data!I281</f>
        <v>31</v>
      </c>
      <c r="D282" s="9">
        <f>Data!J282-Data!J281</f>
        <v>0</v>
      </c>
      <c r="E282" s="10">
        <f>Data!K282-Data!K281</f>
        <v>0</v>
      </c>
      <c r="F282" s="11">
        <f>Data!L282-Data!L281</f>
        <v>186</v>
      </c>
      <c r="G282" s="11">
        <f>Data!M282-Data!M281</f>
        <v>0</v>
      </c>
      <c r="H282" s="11">
        <f>Data!N282-Data!N281</f>
        <v>0</v>
      </c>
      <c r="I282" s="11">
        <f>Data!O282-Data!O281</f>
        <v>271</v>
      </c>
      <c r="J282" s="11">
        <f>Data!P282-Data!P281</f>
        <v>8</v>
      </c>
      <c r="K282" s="11">
        <f>Data!Q282-Data!Q281</f>
        <v>-2</v>
      </c>
      <c r="L282" s="11">
        <f>Data!R282-Data!R281</f>
        <v>128</v>
      </c>
      <c r="M282" s="11">
        <f>Data!S282-Data!S281</f>
        <v>42</v>
      </c>
      <c r="N282" s="11">
        <f>Data!T282-Data!T281</f>
        <v>-4</v>
      </c>
      <c r="O282" s="11">
        <f>Data!U282-Data!U281</f>
        <v>19</v>
      </c>
      <c r="P282" s="11">
        <f>Data!V282-Data!V281</f>
        <v>0</v>
      </c>
      <c r="Q282" s="11">
        <f>Data!W282-Data!W281</f>
        <v>0</v>
      </c>
      <c r="R282" s="11">
        <f>Data!X282-Data!X281</f>
        <v>89</v>
      </c>
      <c r="S282" s="11">
        <f>Data!Y282-Data!Y281</f>
        <v>0</v>
      </c>
      <c r="T282" s="11">
        <f>Data!Z282-Data!Z281</f>
        <v>1</v>
      </c>
      <c r="U282" s="11">
        <f>Data!AA282-Data!AA281</f>
        <v>128</v>
      </c>
      <c r="V282" s="11">
        <f>Data!AB282-Data!AB281</f>
        <v>7</v>
      </c>
      <c r="W282" s="11">
        <f>Data!AC282-Data!AC281</f>
        <v>-3</v>
      </c>
      <c r="X282" s="11">
        <f>Data!AD282-Data!AD281</f>
        <v>59</v>
      </c>
      <c r="Y282" s="11">
        <f>Data!AE282-Data!AE281</f>
        <v>22</v>
      </c>
      <c r="Z282" s="11">
        <f>Data!AF282-Data!AF281</f>
        <v>-1</v>
      </c>
      <c r="AA282" s="11">
        <f>Data!AG282-Data!AG281</f>
        <v>12</v>
      </c>
      <c r="AB282" s="11">
        <f>Data!AH282-Data!AH281</f>
        <v>0</v>
      </c>
      <c r="AC282" s="11">
        <f>Data!AI282-Data!AI281</f>
        <v>0</v>
      </c>
      <c r="AD282" s="11">
        <f>Data!AJ282-Data!AJ281</f>
        <v>97</v>
      </c>
      <c r="AE282" s="11">
        <f>Data!AK282-Data!AK281</f>
        <v>0</v>
      </c>
      <c r="AF282" s="11">
        <f>Data!AL282-Data!AL281</f>
        <v>-1</v>
      </c>
      <c r="AG282" s="11">
        <f>Data!AM282-Data!AM281</f>
        <v>143</v>
      </c>
      <c r="AH282" s="11">
        <f>Data!AN282-Data!AN281</f>
        <v>1</v>
      </c>
      <c r="AI282" s="11">
        <f>Data!AO282-Data!AO281</f>
        <v>1</v>
      </c>
      <c r="AJ282" s="11">
        <f>Data!AP282-Data!AP281</f>
        <v>69</v>
      </c>
      <c r="AK282" s="11">
        <f>Data!AQ282-Data!AQ281</f>
        <v>20</v>
      </c>
      <c r="AL282" s="11">
        <f>Data!AR282-Data!AR281</f>
        <v>-3</v>
      </c>
      <c r="AM282" s="11">
        <f>Data!E282</f>
        <v>50</v>
      </c>
      <c r="AN282" s="11">
        <f>Data!B282</f>
        <v>617</v>
      </c>
      <c r="AO282" s="11">
        <f>Data!AS282-Data!AS281</f>
        <v>15549</v>
      </c>
      <c r="AP282" s="11">
        <f>Data!AT282-Data!AT281</f>
        <v>14513</v>
      </c>
      <c r="AQ282" s="11">
        <f>Data!AV282-Data!AV281</f>
        <v>0</v>
      </c>
      <c r="AR282" s="11">
        <f>Data!AW282-Data!AW281</f>
        <v>0</v>
      </c>
      <c r="AT282" s="7" t="str">
        <f t="shared" si="15"/>
        <v>2020-W52</v>
      </c>
      <c r="AU282" s="7">
        <f t="shared" si="16"/>
        <v>5</v>
      </c>
      <c r="AV282" s="12">
        <f>Data!G282</f>
        <v>470</v>
      </c>
      <c r="AW282" s="12">
        <f>Data!AU282+Data!C282</f>
        <v>16</v>
      </c>
    </row>
    <row r="283" spans="1:53" x14ac:dyDescent="0.3">
      <c r="A283" s="20">
        <f>Data!A283</f>
        <v>44191</v>
      </c>
      <c r="B283" s="8">
        <f t="shared" si="14"/>
        <v>44191</v>
      </c>
      <c r="C283" s="9">
        <f>Data!I283-Data!I282</f>
        <v>8</v>
      </c>
      <c r="D283" s="9">
        <f>Data!J283-Data!J282</f>
        <v>0</v>
      </c>
      <c r="E283" s="10">
        <f>Data!K283-Data!K282</f>
        <v>0</v>
      </c>
      <c r="F283" s="11">
        <f>Data!L283-Data!L282</f>
        <v>80</v>
      </c>
      <c r="G283" s="11">
        <f>Data!M283-Data!M282</f>
        <v>0</v>
      </c>
      <c r="H283" s="11">
        <f>Data!N283-Data!N282</f>
        <v>1</v>
      </c>
      <c r="I283" s="11">
        <f>Data!O283-Data!O282</f>
        <v>105</v>
      </c>
      <c r="J283" s="11">
        <f>Data!P283-Data!P282</f>
        <v>6</v>
      </c>
      <c r="K283" s="11">
        <f>Data!Q283-Data!Q282</f>
        <v>-1</v>
      </c>
      <c r="L283" s="11">
        <f>Data!R283-Data!R282</f>
        <v>70</v>
      </c>
      <c r="M283" s="11">
        <f>Data!S283-Data!S282</f>
        <v>40</v>
      </c>
      <c r="N283" s="11">
        <f>Data!T283-Data!T282</f>
        <v>3</v>
      </c>
      <c r="O283" s="11">
        <f>Data!U283-Data!U282</f>
        <v>4</v>
      </c>
      <c r="P283" s="11">
        <f>Data!V283-Data!V282</f>
        <v>0</v>
      </c>
      <c r="Q283" s="11">
        <f>Data!W283-Data!W282</f>
        <v>0</v>
      </c>
      <c r="R283" s="11">
        <f>Data!X283-Data!X282</f>
        <v>47</v>
      </c>
      <c r="S283" s="11">
        <f>Data!Y283-Data!Y282</f>
        <v>0</v>
      </c>
      <c r="T283" s="11">
        <f>Data!Z283-Data!Z282</f>
        <v>1</v>
      </c>
      <c r="U283" s="11">
        <f>Data!AA283-Data!AA282</f>
        <v>49</v>
      </c>
      <c r="V283" s="11">
        <f>Data!AB283-Data!AB282</f>
        <v>4</v>
      </c>
      <c r="W283" s="11">
        <f>Data!AC283-Data!AC282</f>
        <v>-2</v>
      </c>
      <c r="X283" s="11">
        <f>Data!AD283-Data!AD282</f>
        <v>38</v>
      </c>
      <c r="Y283" s="11">
        <f>Data!AE283-Data!AE282</f>
        <v>18</v>
      </c>
      <c r="Z283" s="11">
        <f>Data!AF283-Data!AF282</f>
        <v>3</v>
      </c>
      <c r="AA283" s="11">
        <f>Data!AG283-Data!AG282</f>
        <v>4</v>
      </c>
      <c r="AB283" s="11">
        <f>Data!AH283-Data!AH282</f>
        <v>0</v>
      </c>
      <c r="AC283" s="11">
        <f>Data!AI283-Data!AI282</f>
        <v>0</v>
      </c>
      <c r="AD283" s="11">
        <f>Data!AJ283-Data!AJ282</f>
        <v>33</v>
      </c>
      <c r="AE283" s="11">
        <f>Data!AK283-Data!AK282</f>
        <v>0</v>
      </c>
      <c r="AF283" s="11">
        <f>Data!AL283-Data!AL282</f>
        <v>0</v>
      </c>
      <c r="AG283" s="11">
        <f>Data!AM283-Data!AM282</f>
        <v>56</v>
      </c>
      <c r="AH283" s="11">
        <f>Data!AN283-Data!AN282</f>
        <v>2</v>
      </c>
      <c r="AI283" s="11">
        <f>Data!AO283-Data!AO282</f>
        <v>1</v>
      </c>
      <c r="AJ283" s="11">
        <f>Data!AP283-Data!AP282</f>
        <v>31</v>
      </c>
      <c r="AK283" s="11">
        <f>Data!AQ283-Data!AQ282</f>
        <v>22</v>
      </c>
      <c r="AL283" s="11">
        <f>Data!AR283-Data!AR282</f>
        <v>0</v>
      </c>
      <c r="AM283" s="11">
        <f>Data!E283</f>
        <v>46</v>
      </c>
      <c r="AN283" s="11">
        <f>Data!B283</f>
        <v>262</v>
      </c>
      <c r="AO283" s="11">
        <f>Data!AS283-Data!AS282</f>
        <v>3217</v>
      </c>
      <c r="AP283" s="11">
        <f>Data!AT283-Data!AT282</f>
        <v>2615</v>
      </c>
      <c r="AQ283" s="11">
        <f>Data!AV283-Data!AV282</f>
        <v>0</v>
      </c>
      <c r="AR283" s="11">
        <f>Data!AW283-Data!AW282</f>
        <v>0</v>
      </c>
      <c r="AT283" s="7" t="str">
        <f t="shared" si="15"/>
        <v>2020-W52</v>
      </c>
      <c r="AU283" s="7">
        <f t="shared" si="16"/>
        <v>6</v>
      </c>
      <c r="AV283" s="12">
        <f>Data!G283</f>
        <v>473</v>
      </c>
      <c r="AW283" s="12">
        <f>Data!AU283+Data!C283</f>
        <v>14</v>
      </c>
    </row>
    <row r="284" spans="1:53" x14ac:dyDescent="0.3">
      <c r="A284" s="20">
        <f>Data!A284</f>
        <v>44192</v>
      </c>
      <c r="B284" s="8">
        <f t="shared" si="14"/>
        <v>44192</v>
      </c>
      <c r="C284" s="9">
        <f>Data!I284-Data!I283</f>
        <v>12</v>
      </c>
      <c r="D284" s="9">
        <f>Data!J284-Data!J283</f>
        <v>0</v>
      </c>
      <c r="E284" s="10">
        <f>Data!K284-Data!K283</f>
        <v>0</v>
      </c>
      <c r="F284" s="11">
        <f>Data!L284-Data!L283</f>
        <v>101</v>
      </c>
      <c r="G284" s="11">
        <f>Data!M284-Data!M283</f>
        <v>0</v>
      </c>
      <c r="H284" s="11">
        <f>Data!N284-Data!N283</f>
        <v>1</v>
      </c>
      <c r="I284" s="11">
        <f>Data!O284-Data!O283</f>
        <v>141</v>
      </c>
      <c r="J284" s="11">
        <f>Data!P284-Data!P283</f>
        <v>6</v>
      </c>
      <c r="K284" s="11">
        <f>Data!Q284-Data!Q283</f>
        <v>-1</v>
      </c>
      <c r="L284" s="11">
        <f>Data!R284-Data!R283</f>
        <v>87</v>
      </c>
      <c r="M284" s="11">
        <f>Data!S284-Data!S283</f>
        <v>47</v>
      </c>
      <c r="N284" s="11">
        <f>Data!T284-Data!T283</f>
        <v>-4</v>
      </c>
      <c r="O284" s="11">
        <f>Data!U284-Data!U283</f>
        <v>5</v>
      </c>
      <c r="P284" s="11">
        <f>Data!V284-Data!V283</f>
        <v>0</v>
      </c>
      <c r="Q284" s="11">
        <f>Data!W284-Data!W283</f>
        <v>0</v>
      </c>
      <c r="R284" s="11">
        <f>Data!X284-Data!X283</f>
        <v>54</v>
      </c>
      <c r="S284" s="11">
        <f>Data!Y284-Data!Y283</f>
        <v>0</v>
      </c>
      <c r="T284" s="11">
        <f>Data!Z284-Data!Z283</f>
        <v>1</v>
      </c>
      <c r="U284" s="11">
        <f>Data!AA284-Data!AA283</f>
        <v>68</v>
      </c>
      <c r="V284" s="11">
        <f>Data!AB284-Data!AB283</f>
        <v>3</v>
      </c>
      <c r="W284" s="11">
        <f>Data!AC284-Data!AC283</f>
        <v>0</v>
      </c>
      <c r="X284" s="11">
        <f>Data!AD284-Data!AD283</f>
        <v>49</v>
      </c>
      <c r="Y284" s="11">
        <f>Data!AE284-Data!AE283</f>
        <v>25</v>
      </c>
      <c r="Z284" s="11">
        <f>Data!AF284-Data!AF283</f>
        <v>-2</v>
      </c>
      <c r="AA284" s="11">
        <f>Data!AG284-Data!AG283</f>
        <v>7</v>
      </c>
      <c r="AB284" s="11">
        <f>Data!AH284-Data!AH283</f>
        <v>0</v>
      </c>
      <c r="AC284" s="11">
        <f>Data!AI284-Data!AI283</f>
        <v>0</v>
      </c>
      <c r="AD284" s="11">
        <f>Data!AJ284-Data!AJ283</f>
        <v>47</v>
      </c>
      <c r="AE284" s="11">
        <f>Data!AK284-Data!AK283</f>
        <v>0</v>
      </c>
      <c r="AF284" s="11">
        <f>Data!AL284-Data!AL283</f>
        <v>0</v>
      </c>
      <c r="AG284" s="11">
        <f>Data!AM284-Data!AM283</f>
        <v>73</v>
      </c>
      <c r="AH284" s="11">
        <f>Data!AN284-Data!AN283</f>
        <v>3</v>
      </c>
      <c r="AI284" s="11">
        <f>Data!AO284-Data!AO283</f>
        <v>-1</v>
      </c>
      <c r="AJ284" s="11">
        <f>Data!AP284-Data!AP283</f>
        <v>38</v>
      </c>
      <c r="AK284" s="11">
        <f>Data!AQ284-Data!AQ283</f>
        <v>22</v>
      </c>
      <c r="AL284" s="11">
        <f>Data!AR284-Data!AR283</f>
        <v>-2</v>
      </c>
      <c r="AM284" s="11">
        <f>Data!E284</f>
        <v>53</v>
      </c>
      <c r="AN284" s="11">
        <f>Data!B284</f>
        <v>342</v>
      </c>
      <c r="AO284" s="11">
        <f>Data!AS284-Data!AS283</f>
        <v>3467</v>
      </c>
      <c r="AP284" s="11">
        <f>Data!AT284-Data!AT283</f>
        <v>2676</v>
      </c>
      <c r="AQ284" s="11">
        <f>Data!AV284-Data!AV283</f>
        <v>0</v>
      </c>
      <c r="AR284" s="11">
        <f>Data!AW284-Data!AW283</f>
        <v>0</v>
      </c>
      <c r="AS284" s="7">
        <v>173</v>
      </c>
      <c r="AT284" s="7" t="str">
        <f t="shared" si="15"/>
        <v>2020-W52</v>
      </c>
      <c r="AU284" s="7">
        <f t="shared" si="16"/>
        <v>7</v>
      </c>
      <c r="AV284" s="12">
        <f>Data!G284</f>
        <v>469</v>
      </c>
      <c r="AW284" s="12">
        <f>Data!AU284+Data!C284</f>
        <v>27</v>
      </c>
      <c r="AX284" s="7">
        <f>Data!BA284-Data!BA277</f>
        <v>57</v>
      </c>
      <c r="AY284" s="12">
        <f>AV277+AS284-AV284-AX284</f>
        <v>162</v>
      </c>
      <c r="AZ284" s="11">
        <v>1189.9999999999984</v>
      </c>
      <c r="BA284" s="112">
        <f>AS284/AZ284</f>
        <v>0.14537815126050441</v>
      </c>
    </row>
    <row r="285" spans="1:53" x14ac:dyDescent="0.3">
      <c r="A285" s="21">
        <f>Data!A285</f>
        <v>44193</v>
      </c>
      <c r="B285" s="13">
        <f t="shared" si="14"/>
        <v>44193</v>
      </c>
      <c r="C285" s="14">
        <f>Data!I285-Data!I284</f>
        <v>40</v>
      </c>
      <c r="D285" s="14">
        <f>Data!J285-Data!J284</f>
        <v>0</v>
      </c>
      <c r="E285" s="15">
        <f>Data!K285-Data!K284</f>
        <v>0</v>
      </c>
      <c r="F285" s="16">
        <f>Data!L285-Data!L284</f>
        <v>178</v>
      </c>
      <c r="G285" s="16">
        <f>Data!M285-Data!M284</f>
        <v>0</v>
      </c>
      <c r="H285" s="16">
        <f>Data!N285-Data!N284</f>
        <v>0</v>
      </c>
      <c r="I285" s="16">
        <f>Data!O285-Data!O284</f>
        <v>254</v>
      </c>
      <c r="J285" s="16">
        <f>Data!P285-Data!P284</f>
        <v>7</v>
      </c>
      <c r="K285" s="16">
        <f>Data!Q285-Data!Q284</f>
        <v>2</v>
      </c>
      <c r="L285" s="16">
        <f>Data!R285-Data!R284</f>
        <v>125</v>
      </c>
      <c r="M285" s="16">
        <f>Data!S285-Data!S284</f>
        <v>59</v>
      </c>
      <c r="N285" s="16">
        <f>Data!T285-Data!T284</f>
        <v>-4</v>
      </c>
      <c r="O285" s="16">
        <f>Data!U285-Data!U284</f>
        <v>21</v>
      </c>
      <c r="P285" s="16">
        <f>Data!V285-Data!V284</f>
        <v>0</v>
      </c>
      <c r="Q285" s="16">
        <f>Data!W285-Data!W284</f>
        <v>0</v>
      </c>
      <c r="R285" s="16">
        <f>Data!X285-Data!X284</f>
        <v>108</v>
      </c>
      <c r="S285" s="16">
        <f>Data!Y285-Data!Y284</f>
        <v>0</v>
      </c>
      <c r="T285" s="16">
        <f>Data!Z285-Data!Z284</f>
        <v>0</v>
      </c>
      <c r="U285" s="16">
        <f>Data!AA285-Data!AA284</f>
        <v>147</v>
      </c>
      <c r="V285" s="16">
        <f>Data!AB285-Data!AB284</f>
        <v>4</v>
      </c>
      <c r="W285" s="16">
        <f>Data!AC285-Data!AC284</f>
        <v>2</v>
      </c>
      <c r="X285" s="16">
        <f>Data!AD285-Data!AD284</f>
        <v>61</v>
      </c>
      <c r="Y285" s="16">
        <f>Data!AE285-Data!AE284</f>
        <v>32</v>
      </c>
      <c r="Z285" s="16">
        <f>Data!AF285-Data!AF284</f>
        <v>-1</v>
      </c>
      <c r="AA285" s="16">
        <f>Data!AG285-Data!AG284</f>
        <v>20</v>
      </c>
      <c r="AB285" s="16">
        <f>Data!AH285-Data!AH284</f>
        <v>0</v>
      </c>
      <c r="AC285" s="16">
        <f>Data!AI285-Data!AI284</f>
        <v>0</v>
      </c>
      <c r="AD285" s="16">
        <f>Data!AJ285-Data!AJ284</f>
        <v>81</v>
      </c>
      <c r="AE285" s="16">
        <f>Data!AK285-Data!AK284</f>
        <v>0</v>
      </c>
      <c r="AF285" s="16">
        <f>Data!AL285-Data!AL284</f>
        <v>0</v>
      </c>
      <c r="AG285" s="16">
        <f>Data!AM285-Data!AM284</f>
        <v>129</v>
      </c>
      <c r="AH285" s="16">
        <f>Data!AN285-Data!AN284</f>
        <v>3</v>
      </c>
      <c r="AI285" s="16">
        <f>Data!AO285-Data!AO284</f>
        <v>0</v>
      </c>
      <c r="AJ285" s="16">
        <f>Data!AP285-Data!AP284</f>
        <v>-733</v>
      </c>
      <c r="AK285" s="16">
        <f>Data!AQ285-Data!AQ284</f>
        <v>27</v>
      </c>
      <c r="AL285" s="16">
        <f>Data!AR285-Data!AR284</f>
        <v>-3</v>
      </c>
      <c r="AM285" s="16">
        <f>Data!E285</f>
        <v>66</v>
      </c>
      <c r="AN285" s="16">
        <f>Data!B285</f>
        <v>476</v>
      </c>
      <c r="AO285" s="16">
        <f>Data!AS285-Data!AS284</f>
        <v>3309</v>
      </c>
      <c r="AP285" s="16">
        <f>Data!AT285-Data!AT284</f>
        <v>4030</v>
      </c>
      <c r="AQ285" s="16">
        <f>Data!AV285-Data!AV284</f>
        <v>0</v>
      </c>
      <c r="AR285" s="16">
        <f>Data!AW285-Data!AW284</f>
        <v>0</v>
      </c>
      <c r="AS285" s="17"/>
      <c r="AT285" s="17" t="str">
        <f t="shared" si="15"/>
        <v>2020-W53</v>
      </c>
      <c r="AU285" s="17">
        <f t="shared" si="16"/>
        <v>1</v>
      </c>
      <c r="AV285" s="18">
        <f>Data!G285</f>
        <v>467</v>
      </c>
      <c r="AW285" s="18">
        <f>Data!AU285+Data!C285</f>
        <v>12</v>
      </c>
      <c r="AX285" s="17"/>
      <c r="AY285" s="18"/>
      <c r="AZ285" s="16"/>
    </row>
    <row r="286" spans="1:53" x14ac:dyDescent="0.3">
      <c r="A286" s="20">
        <f>Data!A286</f>
        <v>44194</v>
      </c>
      <c r="B286" s="8">
        <f t="shared" si="14"/>
        <v>44194</v>
      </c>
      <c r="C286" s="9">
        <f>Data!I286-Data!I285</f>
        <v>44</v>
      </c>
      <c r="D286" s="9">
        <f>Data!J286-Data!J285</f>
        <v>0</v>
      </c>
      <c r="E286" s="10">
        <f>Data!K286-Data!K285</f>
        <v>0</v>
      </c>
      <c r="F286" s="11">
        <f>Data!L286-Data!L285</f>
        <v>316</v>
      </c>
      <c r="G286" s="11">
        <f>Data!M286-Data!M285</f>
        <v>0</v>
      </c>
      <c r="H286" s="11">
        <f>Data!N286-Data!N285</f>
        <v>0</v>
      </c>
      <c r="I286" s="11">
        <f>Data!O286-Data!O285</f>
        <v>488</v>
      </c>
      <c r="J286" s="11">
        <f>Data!P286-Data!P285</f>
        <v>8</v>
      </c>
      <c r="K286" s="11">
        <f>Data!Q286-Data!Q285</f>
        <v>-3</v>
      </c>
      <c r="L286" s="11">
        <f>Data!R286-Data!R285</f>
        <v>196</v>
      </c>
      <c r="M286" s="11">
        <f>Data!S286-Data!S285</f>
        <v>50</v>
      </c>
      <c r="N286" s="11">
        <f>Data!T286-Data!T285</f>
        <v>-6</v>
      </c>
      <c r="O286" s="11">
        <f>Data!U286-Data!U285</f>
        <v>22</v>
      </c>
      <c r="P286" s="11">
        <f>Data!V286-Data!V285</f>
        <v>0</v>
      </c>
      <c r="Q286" s="11">
        <f>Data!W286-Data!W285</f>
        <v>0</v>
      </c>
      <c r="R286" s="11">
        <f>Data!X286-Data!X285</f>
        <v>180</v>
      </c>
      <c r="S286" s="11">
        <f>Data!Y286-Data!Y285</f>
        <v>0</v>
      </c>
      <c r="T286" s="11">
        <f>Data!Z286-Data!Z285</f>
        <v>0</v>
      </c>
      <c r="U286" s="11">
        <f>Data!AA286-Data!AA285</f>
        <v>219</v>
      </c>
      <c r="V286" s="11">
        <f>Data!AB286-Data!AB285</f>
        <v>6</v>
      </c>
      <c r="W286" s="11">
        <f>Data!AC286-Data!AC285</f>
        <v>-1</v>
      </c>
      <c r="X286" s="11">
        <f>Data!AD286-Data!AD285</f>
        <v>88</v>
      </c>
      <c r="Y286" s="11">
        <f>Data!AE286-Data!AE285</f>
        <v>23</v>
      </c>
      <c r="Z286" s="11">
        <f>Data!AF286-Data!AF285</f>
        <v>-2</v>
      </c>
      <c r="AA286" s="11">
        <f>Data!AG286-Data!AG285</f>
        <v>22</v>
      </c>
      <c r="AB286" s="11">
        <f>Data!AH286-Data!AH285</f>
        <v>0</v>
      </c>
      <c r="AC286" s="11">
        <f>Data!AI286-Data!AI285</f>
        <v>0</v>
      </c>
      <c r="AD286" s="11">
        <f>Data!AJ286-Data!AJ285</f>
        <v>136</v>
      </c>
      <c r="AE286" s="11">
        <f>Data!AK286-Data!AK285</f>
        <v>0</v>
      </c>
      <c r="AF286" s="11">
        <f>Data!AL286-Data!AL285</f>
        <v>0</v>
      </c>
      <c r="AG286" s="11">
        <f>Data!AM286-Data!AM285</f>
        <v>269</v>
      </c>
      <c r="AH286" s="11">
        <f>Data!AN286-Data!AN285</f>
        <v>2</v>
      </c>
      <c r="AI286" s="11">
        <f>Data!AO286-Data!AO285</f>
        <v>-2</v>
      </c>
      <c r="AJ286" s="11">
        <f>Data!AP286-Data!AP285</f>
        <v>908</v>
      </c>
      <c r="AK286" s="11">
        <f>Data!AQ286-Data!AQ285</f>
        <v>27</v>
      </c>
      <c r="AL286" s="11">
        <f>Data!AR286-Data!AR285</f>
        <v>-4</v>
      </c>
      <c r="AM286" s="11">
        <f>Data!E286</f>
        <v>58</v>
      </c>
      <c r="AN286" s="11">
        <f>Data!B286</f>
        <v>1047</v>
      </c>
      <c r="AO286" s="11">
        <f>Data!AS286-Data!AS285</f>
        <v>15491</v>
      </c>
      <c r="AP286" s="11">
        <f>Data!AT286-Data!AT285</f>
        <v>16438</v>
      </c>
      <c r="AQ286" s="11">
        <f>Data!AV286-Data!AV285</f>
        <v>0</v>
      </c>
      <c r="AR286" s="11">
        <f>Data!AW286-Data!AW285</f>
        <v>0</v>
      </c>
      <c r="AT286" s="7" t="str">
        <f t="shared" si="15"/>
        <v>2020-W53</v>
      </c>
      <c r="AU286" s="7">
        <f t="shared" si="16"/>
        <v>2</v>
      </c>
      <c r="AV286" s="12">
        <f>Data!G286</f>
        <v>458</v>
      </c>
      <c r="AW286" s="12">
        <f>Data!AU286+Data!C286</f>
        <v>23</v>
      </c>
    </row>
    <row r="287" spans="1:53" x14ac:dyDescent="0.3">
      <c r="A287" s="20">
        <f>Data!A287</f>
        <v>44195</v>
      </c>
      <c r="B287" s="8">
        <f t="shared" si="14"/>
        <v>44195</v>
      </c>
      <c r="C287" s="9">
        <f>Data!I287-Data!I286</f>
        <v>56</v>
      </c>
      <c r="D287" s="9">
        <f>Data!J287-Data!J286</f>
        <v>0</v>
      </c>
      <c r="E287" s="10">
        <f>Data!K287-Data!K286</f>
        <v>0</v>
      </c>
      <c r="F287" s="11">
        <f>Data!L287-Data!L286</f>
        <v>347</v>
      </c>
      <c r="G287" s="11">
        <f>Data!M287-Data!M286</f>
        <v>1</v>
      </c>
      <c r="H287" s="11">
        <f>Data!N287-Data!N286</f>
        <v>0</v>
      </c>
      <c r="I287" s="11">
        <f>Data!O287-Data!O286</f>
        <v>382</v>
      </c>
      <c r="J287" s="11">
        <f>Data!P287-Data!P286</f>
        <v>8</v>
      </c>
      <c r="K287" s="11">
        <f>Data!Q287-Data!Q286</f>
        <v>-6</v>
      </c>
      <c r="L287" s="11">
        <f>Data!R287-Data!R286</f>
        <v>194</v>
      </c>
      <c r="M287" s="11">
        <f>Data!S287-Data!S286</f>
        <v>49</v>
      </c>
      <c r="N287" s="11">
        <f>Data!T287-Data!T286</f>
        <v>-9</v>
      </c>
      <c r="O287" s="11">
        <f>Data!U287-Data!U286</f>
        <v>29</v>
      </c>
      <c r="P287" s="11">
        <f>Data!V287-Data!V286</f>
        <v>0</v>
      </c>
      <c r="Q287" s="11">
        <f>Data!W287-Data!W286</f>
        <v>0</v>
      </c>
      <c r="R287" s="11">
        <f>Data!X287-Data!X286</f>
        <v>189</v>
      </c>
      <c r="S287" s="11">
        <f>Data!Y287-Data!Y286</f>
        <v>1</v>
      </c>
      <c r="T287" s="11">
        <f>Data!Z287-Data!Z286</f>
        <v>0</v>
      </c>
      <c r="U287" s="11">
        <f>Data!AA287-Data!AA286</f>
        <v>177</v>
      </c>
      <c r="V287" s="11">
        <f>Data!AB287-Data!AB286</f>
        <v>6</v>
      </c>
      <c r="W287" s="11">
        <f>Data!AC287-Data!AC286</f>
        <v>-7</v>
      </c>
      <c r="X287" s="11">
        <f>Data!AD287-Data!AD286</f>
        <v>83</v>
      </c>
      <c r="Y287" s="11">
        <f>Data!AE287-Data!AE286</f>
        <v>26</v>
      </c>
      <c r="Z287" s="11">
        <f>Data!AF287-Data!AF286</f>
        <v>-10</v>
      </c>
      <c r="AA287" s="11">
        <f>Data!AG287-Data!AG286</f>
        <v>27</v>
      </c>
      <c r="AB287" s="11">
        <f>Data!AH287-Data!AH286</f>
        <v>0</v>
      </c>
      <c r="AC287" s="11">
        <f>Data!AI287-Data!AI286</f>
        <v>0</v>
      </c>
      <c r="AD287" s="11">
        <f>Data!AJ287-Data!AJ286</f>
        <v>158</v>
      </c>
      <c r="AE287" s="11">
        <f>Data!AK287-Data!AK286</f>
        <v>0</v>
      </c>
      <c r="AF287" s="11">
        <f>Data!AL287-Data!AL286</f>
        <v>0</v>
      </c>
      <c r="AG287" s="11">
        <f>Data!AM287-Data!AM286</f>
        <v>205</v>
      </c>
      <c r="AH287" s="11">
        <f>Data!AN287-Data!AN286</f>
        <v>2</v>
      </c>
      <c r="AI287" s="11">
        <f>Data!AO287-Data!AO286</f>
        <v>1</v>
      </c>
      <c r="AJ287" s="11">
        <f>Data!AP287-Data!AP286</f>
        <v>111</v>
      </c>
      <c r="AK287" s="11">
        <f>Data!AQ287-Data!AQ286</f>
        <v>23</v>
      </c>
      <c r="AL287" s="11">
        <f>Data!AR287-Data!AR286</f>
        <v>1</v>
      </c>
      <c r="AM287" s="11">
        <f>Data!E287</f>
        <v>58</v>
      </c>
      <c r="AN287" s="11">
        <f>Data!B287</f>
        <v>942</v>
      </c>
      <c r="AO287" s="11">
        <f>Data!AS287-Data!AS286</f>
        <v>14433</v>
      </c>
      <c r="AP287" s="11">
        <f>Data!AT287-Data!AT286</f>
        <v>20582</v>
      </c>
      <c r="AQ287" s="11">
        <f>Data!AV287-Data!AV286</f>
        <v>0</v>
      </c>
      <c r="AR287" s="11">
        <f>Data!AW287-Data!AW286</f>
        <v>0</v>
      </c>
      <c r="AT287" s="7" t="str">
        <f t="shared" si="15"/>
        <v>2020-W53</v>
      </c>
      <c r="AU287" s="7">
        <f t="shared" si="16"/>
        <v>3</v>
      </c>
      <c r="AV287" s="12">
        <f>Data!G287</f>
        <v>443</v>
      </c>
      <c r="AW287" s="12">
        <f>Data!AU287+Data!C287</f>
        <v>29</v>
      </c>
      <c r="AY287" s="12"/>
    </row>
    <row r="288" spans="1:53" x14ac:dyDescent="0.3">
      <c r="A288" s="20">
        <f>Data!A288</f>
        <v>44196</v>
      </c>
      <c r="B288" s="8">
        <f t="shared" si="14"/>
        <v>44196</v>
      </c>
      <c r="C288" s="9">
        <f>Data!I288-Data!I287</f>
        <v>52</v>
      </c>
      <c r="D288" s="9">
        <f>Data!J288-Data!J287</f>
        <v>0</v>
      </c>
      <c r="E288" s="10">
        <f>Data!K288-Data!K287</f>
        <v>0</v>
      </c>
      <c r="F288" s="11">
        <f>Data!L288-Data!L287</f>
        <v>345</v>
      </c>
      <c r="G288" s="11">
        <f>Data!M288-Data!M287</f>
        <v>1</v>
      </c>
      <c r="H288" s="11">
        <f>Data!N288-Data!N287</f>
        <v>-1</v>
      </c>
      <c r="I288" s="11">
        <f>Data!O288-Data!O287</f>
        <v>342</v>
      </c>
      <c r="J288" s="11">
        <f>Data!P288-Data!P287</f>
        <v>7</v>
      </c>
      <c r="K288" s="11">
        <f>Data!Q288-Data!Q287</f>
        <v>1</v>
      </c>
      <c r="L288" s="11">
        <f>Data!R288-Data!R287</f>
        <v>185</v>
      </c>
      <c r="M288" s="11">
        <f>Data!S288-Data!S287</f>
        <v>42</v>
      </c>
      <c r="N288" s="11">
        <f>Data!T288-Data!T287</f>
        <v>-5</v>
      </c>
      <c r="O288" s="11">
        <f>Data!U288-Data!U287</f>
        <v>26</v>
      </c>
      <c r="P288" s="11">
        <f>Data!V288-Data!V287</f>
        <v>0</v>
      </c>
      <c r="Q288" s="11">
        <f>Data!W288-Data!W287</f>
        <v>0</v>
      </c>
      <c r="R288" s="11">
        <f>Data!X288-Data!X287</f>
        <v>180</v>
      </c>
      <c r="S288" s="11">
        <f>Data!Y288-Data!Y287</f>
        <v>1</v>
      </c>
      <c r="T288" s="11">
        <f>Data!Z288-Data!Z287</f>
        <v>-1</v>
      </c>
      <c r="U288" s="11">
        <f>Data!AA288-Data!AA287</f>
        <v>173</v>
      </c>
      <c r="V288" s="11">
        <f>Data!AB288-Data!AB287</f>
        <v>2</v>
      </c>
      <c r="W288" s="11">
        <f>Data!AC288-Data!AC287</f>
        <v>-1</v>
      </c>
      <c r="X288" s="11">
        <f>Data!AD288-Data!AD287</f>
        <v>86</v>
      </c>
      <c r="Y288" s="11">
        <f>Data!AE288-Data!AE287</f>
        <v>25</v>
      </c>
      <c r="Z288" s="11">
        <f>Data!AF288-Data!AF287</f>
        <v>-5</v>
      </c>
      <c r="AA288" s="11">
        <f>Data!AG288-Data!AG287</f>
        <v>26</v>
      </c>
      <c r="AB288" s="11">
        <f>Data!AH288-Data!AH287</f>
        <v>0</v>
      </c>
      <c r="AC288" s="11">
        <f>Data!AI288-Data!AI287</f>
        <v>0</v>
      </c>
      <c r="AD288" s="11">
        <f>Data!AJ288-Data!AJ287</f>
        <v>165</v>
      </c>
      <c r="AE288" s="11">
        <f>Data!AK288-Data!AK287</f>
        <v>0</v>
      </c>
      <c r="AF288" s="11">
        <f>Data!AL288-Data!AL287</f>
        <v>0</v>
      </c>
      <c r="AG288" s="11">
        <f>Data!AM288-Data!AM287</f>
        <v>169</v>
      </c>
      <c r="AH288" s="11">
        <f>Data!AN288-Data!AN287</f>
        <v>5</v>
      </c>
      <c r="AI288" s="11">
        <f>Data!AO288-Data!AO287</f>
        <v>2</v>
      </c>
      <c r="AJ288" s="11">
        <f>Data!AP288-Data!AP287</f>
        <v>99</v>
      </c>
      <c r="AK288" s="11">
        <f>Data!AQ288-Data!AQ287</f>
        <v>17</v>
      </c>
      <c r="AL288" s="11">
        <f>Data!AR288-Data!AR287</f>
        <v>0</v>
      </c>
      <c r="AM288" s="11">
        <f>Data!E288</f>
        <v>50</v>
      </c>
      <c r="AN288" s="11">
        <f>Data!B288</f>
        <v>932</v>
      </c>
      <c r="AO288" s="11">
        <f>Data!AS288-Data!AS287</f>
        <v>13572</v>
      </c>
      <c r="AP288" s="11">
        <f>Data!AT288-Data!AT287</f>
        <v>18351</v>
      </c>
      <c r="AQ288" s="11">
        <f>Data!AV288-Data!AV287</f>
        <v>0</v>
      </c>
      <c r="AR288" s="11">
        <f>Data!AW288-Data!AW287</f>
        <v>0</v>
      </c>
      <c r="AT288" s="7" t="str">
        <f t="shared" si="15"/>
        <v>2020-W53</v>
      </c>
      <c r="AU288" s="7">
        <f t="shared" si="16"/>
        <v>4</v>
      </c>
      <c r="AV288" s="12">
        <f>Data!G288</f>
        <v>438</v>
      </c>
      <c r="AW288" s="12">
        <f>Data!AU288+Data!C288</f>
        <v>9</v>
      </c>
      <c r="AY288" s="12"/>
    </row>
    <row r="289" spans="1:53" x14ac:dyDescent="0.3">
      <c r="A289" s="20">
        <f>Data!A289</f>
        <v>44197</v>
      </c>
      <c r="B289" s="8">
        <f t="shared" si="14"/>
        <v>44197</v>
      </c>
      <c r="C289" s="9">
        <f>Data!I289-Data!I288</f>
        <v>26</v>
      </c>
      <c r="D289" s="9">
        <f>Data!J289-Data!J288</f>
        <v>0</v>
      </c>
      <c r="E289" s="10">
        <f>Data!K289-Data!K288</f>
        <v>0</v>
      </c>
      <c r="F289" s="11">
        <f>Data!L289-Data!L288</f>
        <v>220</v>
      </c>
      <c r="G289" s="11">
        <f>Data!M289-Data!M288</f>
        <v>1</v>
      </c>
      <c r="H289" s="11">
        <f>Data!N289-Data!N288</f>
        <v>-1</v>
      </c>
      <c r="I289" s="11">
        <f>Data!O289-Data!O288</f>
        <v>223</v>
      </c>
      <c r="J289" s="11">
        <f>Data!P289-Data!P288</f>
        <v>4</v>
      </c>
      <c r="K289" s="11">
        <f>Data!Q289-Data!Q288</f>
        <v>2</v>
      </c>
      <c r="L289" s="11">
        <f>Data!R289-Data!R288</f>
        <v>125</v>
      </c>
      <c r="M289" s="11">
        <f>Data!S289-Data!S288</f>
        <v>38</v>
      </c>
      <c r="N289" s="11">
        <f>Data!T289-Data!T288</f>
        <v>-10</v>
      </c>
      <c r="O289" s="11">
        <f>Data!U289-Data!U288</f>
        <v>13</v>
      </c>
      <c r="P289" s="11">
        <f>Data!V289-Data!V288</f>
        <v>0</v>
      </c>
      <c r="Q289" s="11">
        <f>Data!W289-Data!W288</f>
        <v>0</v>
      </c>
      <c r="R289" s="11">
        <f>Data!X289-Data!X288</f>
        <v>111</v>
      </c>
      <c r="S289" s="11">
        <f>Data!Y289-Data!Y288</f>
        <v>1</v>
      </c>
      <c r="T289" s="11">
        <f>Data!Z289-Data!Z288</f>
        <v>-1</v>
      </c>
      <c r="U289" s="11">
        <f>Data!AA289-Data!AA288</f>
        <v>104</v>
      </c>
      <c r="V289" s="11">
        <f>Data!AB289-Data!AB288</f>
        <v>1</v>
      </c>
      <c r="W289" s="11">
        <f>Data!AC289-Data!AC288</f>
        <v>5</v>
      </c>
      <c r="X289" s="11">
        <f>Data!AD289-Data!AD288</f>
        <v>68</v>
      </c>
      <c r="Y289" s="11">
        <f>Data!AE289-Data!AE288</f>
        <v>24</v>
      </c>
      <c r="Z289" s="11">
        <f>Data!AF289-Data!AF288</f>
        <v>-10</v>
      </c>
      <c r="AA289" s="11">
        <f>Data!AG289-Data!AG288</f>
        <v>13</v>
      </c>
      <c r="AB289" s="11">
        <f>Data!AH289-Data!AH288</f>
        <v>0</v>
      </c>
      <c r="AC289" s="11">
        <f>Data!AI289-Data!AI288</f>
        <v>0</v>
      </c>
      <c r="AD289" s="11">
        <f>Data!AJ289-Data!AJ288</f>
        <v>109</v>
      </c>
      <c r="AE289" s="11">
        <f>Data!AK289-Data!AK288</f>
        <v>0</v>
      </c>
      <c r="AF289" s="11">
        <f>Data!AL289-Data!AL288</f>
        <v>0</v>
      </c>
      <c r="AG289" s="11">
        <f>Data!AM289-Data!AM288</f>
        <v>119</v>
      </c>
      <c r="AH289" s="11">
        <f>Data!AN289-Data!AN288</f>
        <v>3</v>
      </c>
      <c r="AI289" s="11">
        <f>Data!AO289-Data!AO288</f>
        <v>-3</v>
      </c>
      <c r="AJ289" s="11">
        <f>Data!AP289-Data!AP288</f>
        <v>57</v>
      </c>
      <c r="AK289" s="11">
        <f>Data!AQ289-Data!AQ288</f>
        <v>14</v>
      </c>
      <c r="AL289" s="11">
        <f>Data!AR289-Data!AR288</f>
        <v>0</v>
      </c>
      <c r="AM289" s="11">
        <f>Data!E289</f>
        <v>43</v>
      </c>
      <c r="AN289" s="11">
        <f>Data!B289</f>
        <v>597</v>
      </c>
      <c r="AO289" s="11">
        <f>Data!AS289-Data!AS288</f>
        <v>14679</v>
      </c>
      <c r="AP289" s="11">
        <f>Data!AT289-Data!AT288</f>
        <v>13960</v>
      </c>
      <c r="AQ289" s="11">
        <f>Data!AV289-Data!AV288</f>
        <v>0</v>
      </c>
      <c r="AR289" s="11">
        <f>Data!AW289-Data!AW288</f>
        <v>0</v>
      </c>
      <c r="AT289" s="7" t="str">
        <f t="shared" si="15"/>
        <v>2021-W53</v>
      </c>
      <c r="AU289" s="7">
        <f t="shared" si="16"/>
        <v>5</v>
      </c>
      <c r="AV289" s="12">
        <f>Data!G289</f>
        <v>429</v>
      </c>
      <c r="AW289" s="12">
        <f>Data!AU289+Data!C289</f>
        <v>5</v>
      </c>
      <c r="AY289" s="12"/>
    </row>
    <row r="290" spans="1:53" x14ac:dyDescent="0.3">
      <c r="A290" s="20">
        <f>Data!A290</f>
        <v>44198</v>
      </c>
      <c r="B290" s="8">
        <f t="shared" si="14"/>
        <v>44198</v>
      </c>
      <c r="C290" s="9">
        <f>Data!I290-Data!I289</f>
        <v>16</v>
      </c>
      <c r="D290" s="9">
        <f>Data!J290-Data!J289</f>
        <v>0</v>
      </c>
      <c r="E290" s="10">
        <f>Data!K290-Data!K289</f>
        <v>0</v>
      </c>
      <c r="F290" s="11">
        <f>Data!L290-Data!L289</f>
        <v>78</v>
      </c>
      <c r="G290" s="11">
        <f>Data!M290-Data!M289</f>
        <v>0</v>
      </c>
      <c r="H290" s="11">
        <f>Data!N290-Data!N289</f>
        <v>0</v>
      </c>
      <c r="I290" s="11">
        <f>Data!O290-Data!O289</f>
        <v>111</v>
      </c>
      <c r="J290" s="11">
        <f>Data!P290-Data!P289</f>
        <v>10</v>
      </c>
      <c r="K290" s="11">
        <f>Data!Q290-Data!Q289</f>
        <v>-1</v>
      </c>
      <c r="L290" s="11">
        <f>Data!R290-Data!R289</f>
        <v>53</v>
      </c>
      <c r="M290" s="11">
        <f>Data!S290-Data!S289</f>
        <v>30</v>
      </c>
      <c r="N290" s="11">
        <f>Data!T290-Data!T289</f>
        <v>3</v>
      </c>
      <c r="O290" s="11">
        <f>Data!U290-Data!U289</f>
        <v>8</v>
      </c>
      <c r="P290" s="11">
        <f>Data!V290-Data!V289</f>
        <v>0</v>
      </c>
      <c r="Q290" s="11">
        <f>Data!W290-Data!W289</f>
        <v>0</v>
      </c>
      <c r="R290" s="11">
        <f>Data!X290-Data!X289</f>
        <v>43</v>
      </c>
      <c r="S290" s="11">
        <f>Data!Y290-Data!Y289</f>
        <v>0</v>
      </c>
      <c r="T290" s="11">
        <f>Data!Z290-Data!Z289</f>
        <v>0</v>
      </c>
      <c r="U290" s="11">
        <f>Data!AA290-Data!AA289</f>
        <v>60</v>
      </c>
      <c r="V290" s="11">
        <f>Data!AB290-Data!AB289</f>
        <v>6</v>
      </c>
      <c r="W290" s="11">
        <f>Data!AC290-Data!AC289</f>
        <v>0</v>
      </c>
      <c r="X290" s="11">
        <f>Data!AD290-Data!AD289</f>
        <v>26</v>
      </c>
      <c r="Y290" s="11">
        <f>Data!AE290-Data!AE289</f>
        <v>17</v>
      </c>
      <c r="Z290" s="11">
        <f>Data!AF290-Data!AF289</f>
        <v>1</v>
      </c>
      <c r="AA290" s="11">
        <f>Data!AG290-Data!AG289</f>
        <v>8</v>
      </c>
      <c r="AB290" s="11">
        <f>Data!AH290-Data!AH289</f>
        <v>0</v>
      </c>
      <c r="AC290" s="11">
        <f>Data!AI290-Data!AI289</f>
        <v>0</v>
      </c>
      <c r="AD290" s="11">
        <f>Data!AJ290-Data!AJ289</f>
        <v>35</v>
      </c>
      <c r="AE290" s="11">
        <f>Data!AK290-Data!AK289</f>
        <v>0</v>
      </c>
      <c r="AF290" s="11">
        <f>Data!AL290-Data!AL289</f>
        <v>0</v>
      </c>
      <c r="AG290" s="11">
        <f>Data!AM290-Data!AM289</f>
        <v>51</v>
      </c>
      <c r="AH290" s="11">
        <f>Data!AN290-Data!AN289</f>
        <v>4</v>
      </c>
      <c r="AI290" s="11">
        <f>Data!AO290-Data!AO289</f>
        <v>-1</v>
      </c>
      <c r="AJ290" s="11">
        <f>Data!AP290-Data!AP289</f>
        <v>27</v>
      </c>
      <c r="AK290" s="11">
        <f>Data!AQ290-Data!AQ289</f>
        <v>13</v>
      </c>
      <c r="AL290" s="11">
        <f>Data!AR290-Data!AR289</f>
        <v>2</v>
      </c>
      <c r="AM290" s="11">
        <f>Data!E290</f>
        <v>40</v>
      </c>
      <c r="AN290" s="11">
        <f>Data!B290</f>
        <v>262</v>
      </c>
      <c r="AO290" s="11">
        <f>Data!AS290-Data!AS289</f>
        <v>3156</v>
      </c>
      <c r="AP290" s="11">
        <f>Data!AT290-Data!AT289</f>
        <v>1642</v>
      </c>
      <c r="AQ290" s="11">
        <f>Data!AV290-Data!AV289</f>
        <v>0</v>
      </c>
      <c r="AR290" s="11">
        <f>Data!AW290-Data!AW289</f>
        <v>0</v>
      </c>
      <c r="AT290" s="7" t="str">
        <f t="shared" si="15"/>
        <v>2021-W53</v>
      </c>
      <c r="AU290" s="7">
        <f t="shared" si="16"/>
        <v>6</v>
      </c>
      <c r="AV290" s="12">
        <f>Data!G290</f>
        <v>431</v>
      </c>
      <c r="AW290" s="12">
        <f>Data!AU290+Data!C290</f>
        <v>22</v>
      </c>
      <c r="AY290" s="12"/>
    </row>
    <row r="291" spans="1:53" x14ac:dyDescent="0.3">
      <c r="A291" s="20">
        <f>Data!A291</f>
        <v>44199</v>
      </c>
      <c r="B291" s="8">
        <f t="shared" si="14"/>
        <v>44199</v>
      </c>
      <c r="C291" s="9">
        <f>Data!I291-Data!I290</f>
        <v>19</v>
      </c>
      <c r="D291" s="9">
        <f>Data!J291-Data!J290</f>
        <v>0</v>
      </c>
      <c r="E291" s="10">
        <f>Data!K291-Data!K290</f>
        <v>0</v>
      </c>
      <c r="F291" s="11">
        <f>Data!L291-Data!L290</f>
        <v>127</v>
      </c>
      <c r="G291" s="11">
        <f>Data!M291-Data!M290</f>
        <v>0</v>
      </c>
      <c r="H291" s="11">
        <f>Data!N291-Data!N290</f>
        <v>0</v>
      </c>
      <c r="I291" s="11">
        <f>Data!O291-Data!O290</f>
        <v>167</v>
      </c>
      <c r="J291" s="11">
        <f>Data!P291-Data!P290</f>
        <v>3</v>
      </c>
      <c r="K291" s="11">
        <f>Data!Q291-Data!Q290</f>
        <v>-1</v>
      </c>
      <c r="L291" s="11">
        <f>Data!R291-Data!R290</f>
        <v>77</v>
      </c>
      <c r="M291" s="11">
        <f>Data!S291-Data!S290</f>
        <v>33</v>
      </c>
      <c r="N291" s="11">
        <f>Data!T291-Data!T290</f>
        <v>-9</v>
      </c>
      <c r="O291" s="11">
        <f>Data!U291-Data!U290</f>
        <v>8</v>
      </c>
      <c r="P291" s="11">
        <f>Data!V291-Data!V290</f>
        <v>0</v>
      </c>
      <c r="Q291" s="11">
        <f>Data!W291-Data!W290</f>
        <v>0</v>
      </c>
      <c r="R291" s="11">
        <f>Data!X291-Data!X290</f>
        <v>70</v>
      </c>
      <c r="S291" s="11">
        <f>Data!Y291-Data!Y290</f>
        <v>0</v>
      </c>
      <c r="T291" s="11">
        <f>Data!Z291-Data!Z290</f>
        <v>0</v>
      </c>
      <c r="U291" s="11">
        <f>Data!AA291-Data!AA290</f>
        <v>82</v>
      </c>
      <c r="V291" s="11">
        <f>Data!AB291-Data!AB290</f>
        <v>3</v>
      </c>
      <c r="W291" s="11">
        <f>Data!AC291-Data!AC290</f>
        <v>-2</v>
      </c>
      <c r="X291" s="11">
        <f>Data!AD291-Data!AD290</f>
        <v>39</v>
      </c>
      <c r="Y291" s="11">
        <f>Data!AE291-Data!AE290</f>
        <v>17</v>
      </c>
      <c r="Z291" s="11">
        <f>Data!AF291-Data!AF290</f>
        <v>-4</v>
      </c>
      <c r="AA291" s="11">
        <f>Data!AG291-Data!AG290</f>
        <v>11</v>
      </c>
      <c r="AB291" s="11">
        <f>Data!AH291-Data!AH290</f>
        <v>0</v>
      </c>
      <c r="AC291" s="11">
        <f>Data!AI291-Data!AI290</f>
        <v>0</v>
      </c>
      <c r="AD291" s="11">
        <f>Data!AJ291-Data!AJ290</f>
        <v>57</v>
      </c>
      <c r="AE291" s="11">
        <f>Data!AK291-Data!AK290</f>
        <v>0</v>
      </c>
      <c r="AF291" s="11">
        <f>Data!AL291-Data!AL290</f>
        <v>0</v>
      </c>
      <c r="AG291" s="11">
        <f>Data!AM291-Data!AM290</f>
        <v>85</v>
      </c>
      <c r="AH291" s="11">
        <f>Data!AN291-Data!AN290</f>
        <v>0</v>
      </c>
      <c r="AI291" s="11">
        <f>Data!AO291-Data!AO290</f>
        <v>1</v>
      </c>
      <c r="AJ291" s="11">
        <f>Data!AP291-Data!AP290</f>
        <v>38</v>
      </c>
      <c r="AK291" s="11">
        <f>Data!AQ291-Data!AQ290</f>
        <v>16</v>
      </c>
      <c r="AL291" s="11">
        <f>Data!AR291-Data!AR290</f>
        <v>-5</v>
      </c>
      <c r="AM291" s="11">
        <f>Data!E291</f>
        <v>36</v>
      </c>
      <c r="AN291" s="11">
        <f>Data!B291</f>
        <v>390</v>
      </c>
      <c r="AO291" s="11">
        <f>Data!AS291-Data!AS290</f>
        <v>4366</v>
      </c>
      <c r="AP291" s="11">
        <f>Data!AT291-Data!AT290</f>
        <v>4138</v>
      </c>
      <c r="AQ291" s="11">
        <f>Data!AV291-Data!AV290</f>
        <v>0</v>
      </c>
      <c r="AR291" s="11">
        <f>Data!AW291-Data!AW290</f>
        <v>0</v>
      </c>
      <c r="AS291" s="7">
        <v>126</v>
      </c>
      <c r="AT291" s="7" t="str">
        <f t="shared" si="15"/>
        <v>2021-W53</v>
      </c>
      <c r="AU291" s="7">
        <f t="shared" si="16"/>
        <v>7</v>
      </c>
      <c r="AV291" s="12">
        <f>Data!G291</f>
        <v>421</v>
      </c>
      <c r="AW291" s="12">
        <f>Data!AU291+Data!C291</f>
        <v>6</v>
      </c>
      <c r="AX291" s="7">
        <f>Data!BA291-Data!BA284</f>
        <v>40</v>
      </c>
      <c r="AY291" s="12">
        <f>AV284+AS291-AV291-AX291</f>
        <v>134</v>
      </c>
      <c r="AZ291" s="11">
        <v>1052</v>
      </c>
      <c r="BA291" s="112">
        <f>AS291/AZ291</f>
        <v>0.11977186311787072</v>
      </c>
    </row>
    <row r="292" spans="1:53" x14ac:dyDescent="0.3">
      <c r="A292" s="21">
        <f>Data!A292</f>
        <v>44200</v>
      </c>
      <c r="B292" s="13">
        <f t="shared" si="14"/>
        <v>44200</v>
      </c>
      <c r="C292" s="14">
        <f>Data!I292-Data!I291</f>
        <v>23</v>
      </c>
      <c r="D292" s="14">
        <f>Data!J292-Data!J291</f>
        <v>0</v>
      </c>
      <c r="E292" s="15">
        <f>Data!K292-Data!K291</f>
        <v>0</v>
      </c>
      <c r="F292" s="16">
        <f>Data!L292-Data!L291</f>
        <v>147</v>
      </c>
      <c r="G292" s="16">
        <f>Data!M292-Data!M291</f>
        <v>2</v>
      </c>
      <c r="H292" s="16">
        <f>Data!N292-Data!N291</f>
        <v>-3</v>
      </c>
      <c r="I292" s="16">
        <f>Data!O292-Data!O291</f>
        <v>167</v>
      </c>
      <c r="J292" s="16">
        <f>Data!P292-Data!P291</f>
        <v>14</v>
      </c>
      <c r="K292" s="16">
        <f>Data!Q292-Data!Q291</f>
        <v>-12</v>
      </c>
      <c r="L292" s="16">
        <f>Data!R292-Data!R291</f>
        <v>90</v>
      </c>
      <c r="M292" s="16">
        <f>Data!S292-Data!S291</f>
        <v>38</v>
      </c>
      <c r="N292" s="16">
        <f>Data!T292-Data!T291</f>
        <v>1</v>
      </c>
      <c r="O292" s="16">
        <f>Data!U292-Data!U291</f>
        <v>12</v>
      </c>
      <c r="P292" s="16">
        <f>Data!V292-Data!V291</f>
        <v>0</v>
      </c>
      <c r="Q292" s="16">
        <f>Data!W292-Data!W291</f>
        <v>0</v>
      </c>
      <c r="R292" s="16">
        <f>Data!X292-Data!X291</f>
        <v>73</v>
      </c>
      <c r="S292" s="16">
        <f>Data!Y292-Data!Y291</f>
        <v>2</v>
      </c>
      <c r="T292" s="16">
        <f>Data!Z292-Data!Z291</f>
        <v>-3</v>
      </c>
      <c r="U292" s="16">
        <f>Data!AA292-Data!AA291</f>
        <v>97</v>
      </c>
      <c r="V292" s="16">
        <f>Data!AB292-Data!AB291</f>
        <v>9</v>
      </c>
      <c r="W292" s="16">
        <f>Data!AC292-Data!AC291</f>
        <v>-8</v>
      </c>
      <c r="X292" s="16">
        <f>Data!AD292-Data!AD291</f>
        <v>41</v>
      </c>
      <c r="Y292" s="16">
        <f>Data!AE292-Data!AE291</f>
        <v>27</v>
      </c>
      <c r="Z292" s="16">
        <f>Data!AF292-Data!AF291</f>
        <v>-3</v>
      </c>
      <c r="AA292" s="16">
        <f>Data!AG292-Data!AG291</f>
        <v>11</v>
      </c>
      <c r="AB292" s="16">
        <f>Data!AH292-Data!AH291</f>
        <v>0</v>
      </c>
      <c r="AC292" s="16">
        <f>Data!AI292-Data!AI291</f>
        <v>0</v>
      </c>
      <c r="AD292" s="16">
        <f>Data!AJ292-Data!AJ291</f>
        <v>74</v>
      </c>
      <c r="AE292" s="16">
        <f>Data!AK292-Data!AK291</f>
        <v>0</v>
      </c>
      <c r="AF292" s="16">
        <f>Data!AL292-Data!AL291</f>
        <v>0</v>
      </c>
      <c r="AG292" s="16">
        <f>Data!AM292-Data!AM291</f>
        <v>70</v>
      </c>
      <c r="AH292" s="16">
        <f>Data!AN292-Data!AN291</f>
        <v>5</v>
      </c>
      <c r="AI292" s="16">
        <f>Data!AO292-Data!AO291</f>
        <v>-4</v>
      </c>
      <c r="AJ292" s="16">
        <f>Data!AP292-Data!AP291</f>
        <v>49</v>
      </c>
      <c r="AK292" s="16">
        <f>Data!AQ292-Data!AQ291</f>
        <v>11</v>
      </c>
      <c r="AL292" s="16">
        <f>Data!AR292-Data!AR291</f>
        <v>4</v>
      </c>
      <c r="AM292" s="16">
        <f>Data!E292</f>
        <v>54</v>
      </c>
      <c r="AN292" s="16">
        <f>Data!B292</f>
        <v>427</v>
      </c>
      <c r="AO292" s="16">
        <f>Data!AS292-Data!AS291</f>
        <v>3234</v>
      </c>
      <c r="AP292" s="16">
        <f>Data!AT292-Data!AT291</f>
        <v>5048</v>
      </c>
      <c r="AQ292" s="16">
        <f>Data!AV292-Data!AV291</f>
        <v>0</v>
      </c>
      <c r="AR292" s="16">
        <f>Data!AW292-Data!AW291</f>
        <v>0</v>
      </c>
      <c r="AS292" s="17"/>
      <c r="AT292" s="17" t="str">
        <f t="shared" si="15"/>
        <v>2021-W1</v>
      </c>
      <c r="AU292" s="17">
        <f t="shared" si="16"/>
        <v>1</v>
      </c>
      <c r="AV292" s="18">
        <f>Data!G292</f>
        <v>407</v>
      </c>
      <c r="AW292" s="18">
        <f>Data!AU292+Data!C292</f>
        <v>14</v>
      </c>
      <c r="AX292" s="17"/>
      <c r="AY292" s="18"/>
      <c r="AZ292" s="16"/>
    </row>
    <row r="293" spans="1:53" x14ac:dyDescent="0.3">
      <c r="A293" s="20">
        <f>Data!A293</f>
        <v>44201</v>
      </c>
      <c r="B293" s="8">
        <f t="shared" si="14"/>
        <v>44201</v>
      </c>
      <c r="C293" s="9">
        <f>Data!I293-Data!I292</f>
        <v>47</v>
      </c>
      <c r="D293" s="9">
        <f>Data!J293-Data!J292</f>
        <v>0</v>
      </c>
      <c r="E293" s="10">
        <f>Data!K293-Data!K292</f>
        <v>0</v>
      </c>
      <c r="F293" s="11">
        <f>Data!L293-Data!L292</f>
        <v>325</v>
      </c>
      <c r="G293" s="11">
        <f>Data!M293-Data!M292</f>
        <v>0</v>
      </c>
      <c r="H293" s="11">
        <f>Data!N293-Data!N292</f>
        <v>0</v>
      </c>
      <c r="I293" s="11">
        <f>Data!O293-Data!O292</f>
        <v>390</v>
      </c>
      <c r="J293" s="11">
        <f>Data!P293-Data!P292</f>
        <v>6</v>
      </c>
      <c r="K293" s="11">
        <f>Data!Q293-Data!Q292</f>
        <v>0</v>
      </c>
      <c r="L293" s="11">
        <f>Data!R293-Data!R292</f>
        <v>161</v>
      </c>
      <c r="M293" s="11">
        <f>Data!S293-Data!S292</f>
        <v>34</v>
      </c>
      <c r="N293" s="11">
        <f>Data!T293-Data!T292</f>
        <v>-2</v>
      </c>
      <c r="O293" s="11">
        <f>Data!U293-Data!U292</f>
        <v>24</v>
      </c>
      <c r="P293" s="11">
        <f>Data!V293-Data!V292</f>
        <v>0</v>
      </c>
      <c r="Q293" s="11">
        <f>Data!W293-Data!W292</f>
        <v>0</v>
      </c>
      <c r="R293" s="11">
        <f>Data!X293-Data!X292</f>
        <v>187</v>
      </c>
      <c r="S293" s="11">
        <f>Data!Y293-Data!Y292</f>
        <v>0</v>
      </c>
      <c r="T293" s="11">
        <f>Data!Z293-Data!Z292</f>
        <v>0</v>
      </c>
      <c r="U293" s="11">
        <f>Data!AA293-Data!AA292</f>
        <v>186</v>
      </c>
      <c r="V293" s="11">
        <f>Data!AB293-Data!AB292</f>
        <v>4</v>
      </c>
      <c r="W293" s="11">
        <f>Data!AC293-Data!AC292</f>
        <v>2</v>
      </c>
      <c r="X293" s="11">
        <f>Data!AD293-Data!AD292</f>
        <v>77</v>
      </c>
      <c r="Y293" s="11">
        <f>Data!AE293-Data!AE292</f>
        <v>20</v>
      </c>
      <c r="Z293" s="11">
        <f>Data!AF293-Data!AF292</f>
        <v>0</v>
      </c>
      <c r="AA293" s="11">
        <f>Data!AG293-Data!AG292</f>
        <v>23</v>
      </c>
      <c r="AB293" s="11">
        <f>Data!AH293-Data!AH292</f>
        <v>0</v>
      </c>
      <c r="AC293" s="11">
        <f>Data!AI293-Data!AI292</f>
        <v>0</v>
      </c>
      <c r="AD293" s="11">
        <f>Data!AJ293-Data!AJ292</f>
        <v>138</v>
      </c>
      <c r="AE293" s="11">
        <f>Data!AK293-Data!AK292</f>
        <v>0</v>
      </c>
      <c r="AF293" s="11">
        <f>Data!AL293-Data!AL292</f>
        <v>0</v>
      </c>
      <c r="AG293" s="11">
        <f>Data!AM293-Data!AM292</f>
        <v>204</v>
      </c>
      <c r="AH293" s="11">
        <f>Data!AN293-Data!AN292</f>
        <v>2</v>
      </c>
      <c r="AI293" s="11">
        <f>Data!AO293-Data!AO292</f>
        <v>-2</v>
      </c>
      <c r="AJ293" s="11">
        <f>Data!AP293-Data!AP292</f>
        <v>84</v>
      </c>
      <c r="AK293" s="11">
        <f>Data!AQ293-Data!AQ292</f>
        <v>15</v>
      </c>
      <c r="AL293" s="11">
        <f>Data!AR293-Data!AR292</f>
        <v>-2</v>
      </c>
      <c r="AM293" s="11">
        <f>Data!E293</f>
        <v>40</v>
      </c>
      <c r="AN293" s="11">
        <f>Data!B293</f>
        <v>928</v>
      </c>
      <c r="AO293" s="11">
        <f>Data!AS293-Data!AS292</f>
        <v>11817</v>
      </c>
      <c r="AP293" s="11">
        <f>Data!AT293-Data!AT292</f>
        <v>20179</v>
      </c>
      <c r="AQ293" s="11">
        <f>Data!AV293-Data!AV292</f>
        <v>0</v>
      </c>
      <c r="AR293" s="11">
        <f>Data!AW293-Data!AW292</f>
        <v>0</v>
      </c>
      <c r="AT293" s="7" t="str">
        <f t="shared" si="15"/>
        <v>2021-W1</v>
      </c>
      <c r="AU293" s="7">
        <f t="shared" si="16"/>
        <v>2</v>
      </c>
      <c r="AV293" s="12">
        <f>Data!G293</f>
        <v>405</v>
      </c>
      <c r="AW293" s="12">
        <f>Data!AU293+Data!C293</f>
        <v>38</v>
      </c>
    </row>
    <row r="294" spans="1:53" x14ac:dyDescent="0.3">
      <c r="A294" s="20">
        <f>Data!A294</f>
        <v>44202</v>
      </c>
      <c r="B294" s="8">
        <f t="shared" si="14"/>
        <v>44202</v>
      </c>
      <c r="C294" s="9">
        <f>Data!I294-Data!I293</f>
        <v>47</v>
      </c>
      <c r="D294" s="9">
        <f>Data!J294-Data!J293</f>
        <v>0</v>
      </c>
      <c r="E294" s="10">
        <f>Data!K294-Data!K293</f>
        <v>0</v>
      </c>
      <c r="F294" s="11">
        <f>Data!L294-Data!L293</f>
        <v>267</v>
      </c>
      <c r="G294" s="11">
        <f>Data!M294-Data!M293</f>
        <v>0</v>
      </c>
      <c r="H294" s="11">
        <f>Data!N294-Data!N293</f>
        <v>0</v>
      </c>
      <c r="I294" s="11">
        <f>Data!O294-Data!O293</f>
        <v>336</v>
      </c>
      <c r="J294" s="11">
        <f>Data!P294-Data!P293</f>
        <v>8</v>
      </c>
      <c r="K294" s="11">
        <f>Data!Q294-Data!Q293</f>
        <v>-7</v>
      </c>
      <c r="L294" s="11">
        <f>Data!R294-Data!R293</f>
        <v>156</v>
      </c>
      <c r="M294" s="11">
        <f>Data!S294-Data!S293</f>
        <v>40</v>
      </c>
      <c r="N294" s="11">
        <f>Data!T294-Data!T293</f>
        <v>1</v>
      </c>
      <c r="O294" s="11">
        <f>Data!U294-Data!U293</f>
        <v>26</v>
      </c>
      <c r="P294" s="11">
        <f>Data!V294-Data!V293</f>
        <v>0</v>
      </c>
      <c r="Q294" s="11">
        <f>Data!W294-Data!W293</f>
        <v>0</v>
      </c>
      <c r="R294" s="11">
        <f>Data!X294-Data!X293</f>
        <v>136</v>
      </c>
      <c r="S294" s="11">
        <f>Data!Y294-Data!Y293</f>
        <v>0</v>
      </c>
      <c r="T294" s="11">
        <f>Data!Z294-Data!Z293</f>
        <v>0</v>
      </c>
      <c r="U294" s="11">
        <f>Data!AA294-Data!AA293</f>
        <v>162</v>
      </c>
      <c r="V294" s="11">
        <f>Data!AB294-Data!AB293</f>
        <v>8</v>
      </c>
      <c r="W294" s="11">
        <f>Data!AC294-Data!AC293</f>
        <v>-5</v>
      </c>
      <c r="X294" s="11">
        <f>Data!AD294-Data!AD293</f>
        <v>74</v>
      </c>
      <c r="Y294" s="11">
        <f>Data!AE294-Data!AE293</f>
        <v>17</v>
      </c>
      <c r="Z294" s="11">
        <f>Data!AF294-Data!AF293</f>
        <v>5</v>
      </c>
      <c r="AA294" s="11">
        <f>Data!AG294-Data!AG293</f>
        <v>21</v>
      </c>
      <c r="AB294" s="11">
        <f>Data!AH294-Data!AH293</f>
        <v>0</v>
      </c>
      <c r="AC294" s="11">
        <f>Data!AI294-Data!AI293</f>
        <v>0</v>
      </c>
      <c r="AD294" s="11">
        <f>Data!AJ294-Data!AJ293</f>
        <v>131</v>
      </c>
      <c r="AE294" s="11">
        <f>Data!AK294-Data!AK293</f>
        <v>0</v>
      </c>
      <c r="AF294" s="11">
        <f>Data!AL294-Data!AL293</f>
        <v>0</v>
      </c>
      <c r="AG294" s="11">
        <f>Data!AM294-Data!AM293</f>
        <v>173</v>
      </c>
      <c r="AH294" s="11">
        <f>Data!AN294-Data!AN293</f>
        <v>0</v>
      </c>
      <c r="AI294" s="11">
        <f>Data!AO294-Data!AO293</f>
        <v>-2</v>
      </c>
      <c r="AJ294" s="11">
        <f>Data!AP294-Data!AP293</f>
        <v>82</v>
      </c>
      <c r="AK294" s="11">
        <f>Data!AQ294-Data!AQ293</f>
        <v>23</v>
      </c>
      <c r="AL294" s="11">
        <f>Data!AR294-Data!AR293</f>
        <v>-4</v>
      </c>
      <c r="AM294" s="11">
        <f>Data!E294</f>
        <v>48</v>
      </c>
      <c r="AN294" s="11">
        <f>Data!B294</f>
        <v>816</v>
      </c>
      <c r="AO294" s="11">
        <f>Data!AS294-Data!AS293</f>
        <v>13881</v>
      </c>
      <c r="AP294" s="11">
        <f>Data!AT294-Data!AT293</f>
        <v>16405</v>
      </c>
      <c r="AQ294" s="11">
        <f>Data!AV294-Data!AV293</f>
        <v>0</v>
      </c>
      <c r="AR294" s="11">
        <f>Data!AW294-Data!AW293</f>
        <v>0</v>
      </c>
      <c r="AT294" s="7" t="str">
        <f t="shared" si="15"/>
        <v>2021-W1</v>
      </c>
      <c r="AU294" s="7">
        <f t="shared" si="16"/>
        <v>3</v>
      </c>
      <c r="AV294" s="12">
        <f>Data!G294</f>
        <v>399</v>
      </c>
      <c r="AW294" s="12">
        <f>Data!AU294+Data!C294</f>
        <v>29</v>
      </c>
      <c r="AY294" s="12"/>
    </row>
    <row r="295" spans="1:53" x14ac:dyDescent="0.3">
      <c r="A295" s="20">
        <f>Data!A295</f>
        <v>44203</v>
      </c>
      <c r="B295" s="8">
        <f t="shared" si="14"/>
        <v>44203</v>
      </c>
      <c r="C295" s="9">
        <f>Data!I295-Data!I294</f>
        <v>45</v>
      </c>
      <c r="D295" s="9">
        <f>Data!J295-Data!J294</f>
        <v>0</v>
      </c>
      <c r="E295" s="10">
        <f>Data!K295-Data!K294</f>
        <v>0</v>
      </c>
      <c r="F295" s="11">
        <f>Data!L295-Data!L294</f>
        <v>158</v>
      </c>
      <c r="G295" s="11">
        <f>Data!M295-Data!M294</f>
        <v>0</v>
      </c>
      <c r="H295" s="11">
        <f>Data!N295-Data!N294</f>
        <v>1</v>
      </c>
      <c r="I295" s="11">
        <f>Data!O295-Data!O294</f>
        <v>206</v>
      </c>
      <c r="J295" s="11">
        <f>Data!P295-Data!P294</f>
        <v>9</v>
      </c>
      <c r="K295" s="11">
        <f>Data!Q295-Data!Q294</f>
        <v>-5</v>
      </c>
      <c r="L295" s="11">
        <f>Data!R295-Data!R294</f>
        <v>101</v>
      </c>
      <c r="M295" s="11">
        <f>Data!S295-Data!S294</f>
        <v>38</v>
      </c>
      <c r="N295" s="11">
        <f>Data!T295-Data!T294</f>
        <v>-4</v>
      </c>
      <c r="O295" s="11">
        <f>Data!U295-Data!U294</f>
        <v>20</v>
      </c>
      <c r="P295" s="11">
        <f>Data!V295-Data!V294</f>
        <v>0</v>
      </c>
      <c r="Q295" s="11">
        <f>Data!W295-Data!W294</f>
        <v>0</v>
      </c>
      <c r="R295" s="11">
        <f>Data!X295-Data!X294</f>
        <v>77</v>
      </c>
      <c r="S295" s="11">
        <f>Data!Y295-Data!Y294</f>
        <v>0</v>
      </c>
      <c r="T295" s="11">
        <f>Data!Z295-Data!Z294</f>
        <v>1</v>
      </c>
      <c r="U295" s="11">
        <f>Data!AA295-Data!AA294</f>
        <v>107</v>
      </c>
      <c r="V295" s="11">
        <f>Data!AB295-Data!AB294</f>
        <v>4</v>
      </c>
      <c r="W295" s="11">
        <f>Data!AC295-Data!AC294</f>
        <v>-5</v>
      </c>
      <c r="X295" s="11">
        <f>Data!AD295-Data!AD294</f>
        <v>57</v>
      </c>
      <c r="Y295" s="11">
        <f>Data!AE295-Data!AE294</f>
        <v>14</v>
      </c>
      <c r="Z295" s="11">
        <f>Data!AF295-Data!AF294</f>
        <v>0</v>
      </c>
      <c r="AA295" s="11">
        <f>Data!AG295-Data!AG294</f>
        <v>25</v>
      </c>
      <c r="AB295" s="11">
        <f>Data!AH295-Data!AH294</f>
        <v>0</v>
      </c>
      <c r="AC295" s="11">
        <f>Data!AI295-Data!AI294</f>
        <v>0</v>
      </c>
      <c r="AD295" s="11">
        <f>Data!AJ295-Data!AJ294</f>
        <v>81</v>
      </c>
      <c r="AE295" s="11">
        <f>Data!AK295-Data!AK294</f>
        <v>0</v>
      </c>
      <c r="AF295" s="11">
        <f>Data!AL295-Data!AL294</f>
        <v>0</v>
      </c>
      <c r="AG295" s="11">
        <f>Data!AM295-Data!AM294</f>
        <v>99</v>
      </c>
      <c r="AH295" s="11">
        <f>Data!AN295-Data!AN294</f>
        <v>5</v>
      </c>
      <c r="AI295" s="11">
        <f>Data!AO295-Data!AO294</f>
        <v>0</v>
      </c>
      <c r="AJ295" s="11">
        <f>Data!AP295-Data!AP294</f>
        <v>44</v>
      </c>
      <c r="AK295" s="11">
        <f>Data!AQ295-Data!AQ294</f>
        <v>24</v>
      </c>
      <c r="AL295" s="11">
        <f>Data!AR295-Data!AR294</f>
        <v>-4</v>
      </c>
      <c r="AM295" s="11">
        <f>Data!E295</f>
        <v>47</v>
      </c>
      <c r="AN295" s="11">
        <f>Data!B295</f>
        <v>510</v>
      </c>
      <c r="AO295" s="11">
        <f>Data!AS295-Data!AS294</f>
        <v>4882</v>
      </c>
      <c r="AP295" s="11">
        <f>Data!AT295-Data!AT294</f>
        <v>3815</v>
      </c>
      <c r="AQ295" s="11">
        <f>Data!AV295-Data!AV294</f>
        <v>0</v>
      </c>
      <c r="AR295" s="11">
        <f>Data!AW295-Data!AW294</f>
        <v>0</v>
      </c>
      <c r="AT295" s="7" t="str">
        <f t="shared" si="15"/>
        <v>2021-W1</v>
      </c>
      <c r="AU295" s="7">
        <f t="shared" si="16"/>
        <v>4</v>
      </c>
      <c r="AV295" s="12">
        <f>Data!G295</f>
        <v>391</v>
      </c>
      <c r="AW295" s="12">
        <f>Data!AU295+Data!C295</f>
        <v>18</v>
      </c>
      <c r="AY295" s="12"/>
    </row>
    <row r="296" spans="1:53" x14ac:dyDescent="0.3">
      <c r="A296" s="20">
        <f>Data!A296</f>
        <v>44204</v>
      </c>
      <c r="B296" s="8">
        <f t="shared" si="14"/>
        <v>44204</v>
      </c>
      <c r="C296" s="9">
        <f>Data!I296-Data!I295</f>
        <v>51</v>
      </c>
      <c r="D296" s="9">
        <f>Data!J296-Data!J295</f>
        <v>0</v>
      </c>
      <c r="E296" s="10">
        <f>Data!K296-Data!K295</f>
        <v>0</v>
      </c>
      <c r="F296" s="11">
        <f>Data!L296-Data!L295</f>
        <v>235</v>
      </c>
      <c r="G296" s="11">
        <f>Data!M296-Data!M295</f>
        <v>0</v>
      </c>
      <c r="H296" s="11">
        <f>Data!N296-Data!N295</f>
        <v>0</v>
      </c>
      <c r="I296" s="11">
        <f>Data!O296-Data!O295</f>
        <v>281</v>
      </c>
      <c r="J296" s="11">
        <f>Data!P296-Data!P295</f>
        <v>10</v>
      </c>
      <c r="K296" s="11">
        <f>Data!Q296-Data!Q295</f>
        <v>-4</v>
      </c>
      <c r="L296" s="11">
        <f>Data!R296-Data!R295</f>
        <v>145</v>
      </c>
      <c r="M296" s="11">
        <f>Data!S296-Data!S295</f>
        <v>39</v>
      </c>
      <c r="N296" s="11">
        <f>Data!T296-Data!T295</f>
        <v>-1</v>
      </c>
      <c r="O296" s="11">
        <f>Data!U296-Data!U295</f>
        <v>22</v>
      </c>
      <c r="P296" s="11">
        <f>Data!V296-Data!V295</f>
        <v>0</v>
      </c>
      <c r="Q296" s="11">
        <f>Data!W296-Data!W295</f>
        <v>0</v>
      </c>
      <c r="R296" s="11">
        <f>Data!X296-Data!X295</f>
        <v>111</v>
      </c>
      <c r="S296" s="11">
        <f>Data!Y296-Data!Y295</f>
        <v>0</v>
      </c>
      <c r="T296" s="11">
        <f>Data!Z296-Data!Z295</f>
        <v>0</v>
      </c>
      <c r="U296" s="11">
        <f>Data!AA296-Data!AA295</f>
        <v>148</v>
      </c>
      <c r="V296" s="11">
        <f>Data!AB296-Data!AB295</f>
        <v>6</v>
      </c>
      <c r="W296" s="11">
        <f>Data!AC296-Data!AC295</f>
        <v>-1</v>
      </c>
      <c r="X296" s="11">
        <f>Data!AD296-Data!AD295</f>
        <v>66</v>
      </c>
      <c r="Y296" s="11">
        <f>Data!AE296-Data!AE295</f>
        <v>25</v>
      </c>
      <c r="Z296" s="11">
        <f>Data!AF296-Data!AF295</f>
        <v>0</v>
      </c>
      <c r="AA296" s="11">
        <f>Data!AG296-Data!AG295</f>
        <v>29</v>
      </c>
      <c r="AB296" s="11">
        <f>Data!AH296-Data!AH295</f>
        <v>0</v>
      </c>
      <c r="AC296" s="11">
        <f>Data!AI296-Data!AI295</f>
        <v>0</v>
      </c>
      <c r="AD296" s="11">
        <f>Data!AJ296-Data!AJ295</f>
        <v>124</v>
      </c>
      <c r="AE296" s="11">
        <f>Data!AK296-Data!AK295</f>
        <v>0</v>
      </c>
      <c r="AF296" s="11">
        <f>Data!AL296-Data!AL295</f>
        <v>0</v>
      </c>
      <c r="AG296" s="11">
        <f>Data!AM296-Data!AM295</f>
        <v>133</v>
      </c>
      <c r="AH296" s="11">
        <f>Data!AN296-Data!AN295</f>
        <v>4</v>
      </c>
      <c r="AI296" s="11">
        <f>Data!AO296-Data!AO295</f>
        <v>-3</v>
      </c>
      <c r="AJ296" s="11">
        <f>Data!AP296-Data!AP295</f>
        <v>79</v>
      </c>
      <c r="AK296" s="11">
        <f>Data!AQ296-Data!AQ295</f>
        <v>14</v>
      </c>
      <c r="AL296" s="11">
        <f>Data!AR296-Data!AR295</f>
        <v>-1</v>
      </c>
      <c r="AM296" s="11">
        <f>Data!E296</f>
        <v>49</v>
      </c>
      <c r="AN296" s="11">
        <f>Data!B296</f>
        <v>721</v>
      </c>
      <c r="AO296" s="11">
        <f>Data!AS296-Data!AS295</f>
        <v>11857</v>
      </c>
      <c r="AP296" s="11">
        <f>Data!AT296-Data!AT295</f>
        <v>24601</v>
      </c>
      <c r="AQ296" s="11">
        <f>Data!AV296-Data!AV295</f>
        <v>0</v>
      </c>
      <c r="AR296" s="11">
        <f>Data!AW296-Data!AW295</f>
        <v>0</v>
      </c>
      <c r="AT296" s="7" t="str">
        <f t="shared" si="15"/>
        <v>2021-W1</v>
      </c>
      <c r="AU296" s="7">
        <f t="shared" si="16"/>
        <v>5</v>
      </c>
      <c r="AV296" s="12">
        <f>Data!G296</f>
        <v>386</v>
      </c>
      <c r="AW296" s="12">
        <f>Data!AU296+Data!C296</f>
        <v>18</v>
      </c>
      <c r="AY296" s="12"/>
    </row>
    <row r="297" spans="1:53" x14ac:dyDescent="0.3">
      <c r="A297" s="20">
        <f>Data!A297</f>
        <v>44205</v>
      </c>
      <c r="B297" s="8">
        <f t="shared" si="14"/>
        <v>44205</v>
      </c>
      <c r="C297" s="9">
        <f>Data!I297-Data!I296</f>
        <v>60</v>
      </c>
      <c r="D297" s="9">
        <f>Data!J297-Data!J296</f>
        <v>0</v>
      </c>
      <c r="E297" s="10">
        <f>Data!K297-Data!K296</f>
        <v>0</v>
      </c>
      <c r="F297" s="11">
        <f>Data!L297-Data!L296</f>
        <v>277</v>
      </c>
      <c r="G297" s="11">
        <f>Data!M297-Data!M296</f>
        <v>0</v>
      </c>
      <c r="H297" s="11">
        <f>Data!N297-Data!N296</f>
        <v>0</v>
      </c>
      <c r="I297" s="11">
        <f>Data!O297-Data!O296</f>
        <v>313</v>
      </c>
      <c r="J297" s="11">
        <f>Data!P297-Data!P296</f>
        <v>6</v>
      </c>
      <c r="K297" s="11">
        <f>Data!Q297-Data!Q296</f>
        <v>-7</v>
      </c>
      <c r="L297" s="11">
        <f>Data!R297-Data!R296</f>
        <v>155</v>
      </c>
      <c r="M297" s="11">
        <f>Data!S297-Data!S296</f>
        <v>26</v>
      </c>
      <c r="N297" s="11">
        <f>Data!T297-Data!T296</f>
        <v>-17</v>
      </c>
      <c r="O297" s="11">
        <f>Data!U297-Data!U296</f>
        <v>27</v>
      </c>
      <c r="P297" s="11">
        <f>Data!V297-Data!V296</f>
        <v>0</v>
      </c>
      <c r="Q297" s="11">
        <f>Data!W297-Data!W296</f>
        <v>0</v>
      </c>
      <c r="R297" s="11">
        <f>Data!X297-Data!X296</f>
        <v>148</v>
      </c>
      <c r="S297" s="11">
        <f>Data!Y297-Data!Y296</f>
        <v>0</v>
      </c>
      <c r="T297" s="11">
        <f>Data!Z297-Data!Z296</f>
        <v>0</v>
      </c>
      <c r="U297" s="11">
        <f>Data!AA297-Data!AA296</f>
        <v>137</v>
      </c>
      <c r="V297" s="11">
        <f>Data!AB297-Data!AB296</f>
        <v>3</v>
      </c>
      <c r="W297" s="11">
        <f>Data!AC297-Data!AC296</f>
        <v>-4</v>
      </c>
      <c r="X297" s="11">
        <f>Data!AD297-Data!AD296</f>
        <v>66</v>
      </c>
      <c r="Y297" s="11">
        <f>Data!AE297-Data!AE296</f>
        <v>12</v>
      </c>
      <c r="Z297" s="11">
        <f>Data!AF297-Data!AF296</f>
        <v>-11</v>
      </c>
      <c r="AA297" s="11">
        <f>Data!AG297-Data!AG296</f>
        <v>33</v>
      </c>
      <c r="AB297" s="11">
        <f>Data!AH297-Data!AH296</f>
        <v>0</v>
      </c>
      <c r="AC297" s="11">
        <f>Data!AI297-Data!AI296</f>
        <v>0</v>
      </c>
      <c r="AD297" s="11">
        <f>Data!AJ297-Data!AJ296</f>
        <v>129</v>
      </c>
      <c r="AE297" s="11">
        <f>Data!AK297-Data!AK296</f>
        <v>0</v>
      </c>
      <c r="AF297" s="11">
        <f>Data!AL297-Data!AL296</f>
        <v>0</v>
      </c>
      <c r="AG297" s="11">
        <f>Data!AM297-Data!AM296</f>
        <v>176</v>
      </c>
      <c r="AH297" s="11">
        <f>Data!AN297-Data!AN296</f>
        <v>3</v>
      </c>
      <c r="AI297" s="11">
        <f>Data!AO297-Data!AO296</f>
        <v>-3</v>
      </c>
      <c r="AJ297" s="11">
        <f>Data!AP297-Data!AP296</f>
        <v>89</v>
      </c>
      <c r="AK297" s="11">
        <f>Data!AQ297-Data!AQ296</f>
        <v>14</v>
      </c>
      <c r="AL297" s="11">
        <f>Data!AR297-Data!AR296</f>
        <v>-6</v>
      </c>
      <c r="AM297" s="11">
        <f>Data!E297</f>
        <v>32</v>
      </c>
      <c r="AN297" s="11">
        <f>Data!B297</f>
        <v>800</v>
      </c>
      <c r="AO297" s="11">
        <f>Data!AS297-Data!AS296</f>
        <v>11828</v>
      </c>
      <c r="AP297" s="11">
        <f>Data!AT297-Data!AT296</f>
        <v>24855</v>
      </c>
      <c r="AQ297" s="11">
        <f>Data!AV297-Data!AV296</f>
        <v>0</v>
      </c>
      <c r="AR297" s="11">
        <f>Data!AW297-Data!AW296</f>
        <v>0</v>
      </c>
      <c r="AT297" s="7" t="str">
        <f t="shared" si="15"/>
        <v>2021-W1</v>
      </c>
      <c r="AU297" s="7">
        <f t="shared" si="16"/>
        <v>6</v>
      </c>
      <c r="AV297" s="12">
        <f>Data!G297</f>
        <v>362</v>
      </c>
      <c r="AW297" s="12">
        <f>Data!AU297+Data!C297</f>
        <v>19</v>
      </c>
      <c r="AY297" s="12"/>
    </row>
    <row r="298" spans="1:53" x14ac:dyDescent="0.3">
      <c r="A298" s="20">
        <f>Data!A298</f>
        <v>44206</v>
      </c>
      <c r="B298" s="8">
        <f t="shared" si="14"/>
        <v>44206</v>
      </c>
      <c r="C298" s="9">
        <f>Data!I298-Data!I297</f>
        <v>29</v>
      </c>
      <c r="D298" s="9">
        <f>Data!J298-Data!J297</f>
        <v>0</v>
      </c>
      <c r="E298" s="10">
        <f>Data!K298-Data!K297</f>
        <v>0</v>
      </c>
      <c r="F298" s="11">
        <f>Data!L298-Data!L297</f>
        <v>163</v>
      </c>
      <c r="G298" s="11">
        <f>Data!M298-Data!M297</f>
        <v>0</v>
      </c>
      <c r="H298" s="11">
        <f>Data!N298-Data!N297</f>
        <v>1</v>
      </c>
      <c r="I298" s="11">
        <f>Data!O298-Data!O297</f>
        <v>180</v>
      </c>
      <c r="J298" s="11">
        <f>Data!P298-Data!P297</f>
        <v>2</v>
      </c>
      <c r="K298" s="11">
        <f>Data!Q298-Data!Q297</f>
        <v>-2</v>
      </c>
      <c r="L298" s="11">
        <f>Data!R298-Data!R297</f>
        <v>73</v>
      </c>
      <c r="M298" s="11">
        <f>Data!S298-Data!S297</f>
        <v>34</v>
      </c>
      <c r="N298" s="11">
        <f>Data!T298-Data!T297</f>
        <v>-8</v>
      </c>
      <c r="O298" s="11">
        <f>Data!U298-Data!U297</f>
        <v>12</v>
      </c>
      <c r="P298" s="11">
        <f>Data!V298-Data!V297</f>
        <v>0</v>
      </c>
      <c r="Q298" s="11">
        <f>Data!W298-Data!W297</f>
        <v>0</v>
      </c>
      <c r="R298" s="11">
        <f>Data!X298-Data!X297</f>
        <v>78</v>
      </c>
      <c r="S298" s="11">
        <f>Data!Y298-Data!Y297</f>
        <v>0</v>
      </c>
      <c r="T298" s="11">
        <f>Data!Z298-Data!Z297</f>
        <v>1</v>
      </c>
      <c r="U298" s="11">
        <f>Data!AA298-Data!AA297</f>
        <v>80</v>
      </c>
      <c r="V298" s="11">
        <f>Data!AB298-Data!AB297</f>
        <v>2</v>
      </c>
      <c r="W298" s="11">
        <f>Data!AC298-Data!AC297</f>
        <v>-1</v>
      </c>
      <c r="X298" s="11">
        <f>Data!AD298-Data!AD297</f>
        <v>29</v>
      </c>
      <c r="Y298" s="11">
        <f>Data!AE298-Data!AE297</f>
        <v>18</v>
      </c>
      <c r="Z298" s="11">
        <f>Data!AF298-Data!AF297</f>
        <v>-7</v>
      </c>
      <c r="AA298" s="11">
        <f>Data!AG298-Data!AG297</f>
        <v>17</v>
      </c>
      <c r="AB298" s="11">
        <f>Data!AH298-Data!AH297</f>
        <v>0</v>
      </c>
      <c r="AC298" s="11">
        <f>Data!AI298-Data!AI297</f>
        <v>0</v>
      </c>
      <c r="AD298" s="11">
        <f>Data!AJ298-Data!AJ297</f>
        <v>-365</v>
      </c>
      <c r="AE298" s="11">
        <f>Data!AK298-Data!AK297</f>
        <v>0</v>
      </c>
      <c r="AF298" s="11">
        <f>Data!AL298-Data!AL297</f>
        <v>0</v>
      </c>
      <c r="AG298" s="11">
        <f>Data!AM298-Data!AM297</f>
        <v>100</v>
      </c>
      <c r="AH298" s="11">
        <f>Data!AN298-Data!AN297</f>
        <v>0</v>
      </c>
      <c r="AI298" s="11">
        <f>Data!AO298-Data!AO297</f>
        <v>-1</v>
      </c>
      <c r="AJ298" s="11">
        <f>Data!AP298-Data!AP297</f>
        <v>44</v>
      </c>
      <c r="AK298" s="11">
        <f>Data!AQ298-Data!AQ297</f>
        <v>16</v>
      </c>
      <c r="AL298" s="11">
        <f>Data!AR298-Data!AR297</f>
        <v>-1</v>
      </c>
      <c r="AM298" s="11">
        <f>Data!E298</f>
        <v>36</v>
      </c>
      <c r="AN298" s="11">
        <f>Data!B298</f>
        <v>445</v>
      </c>
      <c r="AO298" s="11">
        <f>Data!AS298-Data!AS297</f>
        <v>8464</v>
      </c>
      <c r="AP298" s="11">
        <f>Data!AT298-Data!AT297</f>
        <v>11244</v>
      </c>
      <c r="AQ298" s="11">
        <f>Data!AV298-Data!AV297</f>
        <v>0</v>
      </c>
      <c r="AR298" s="11">
        <f>Data!AW298-Data!AW297</f>
        <v>0</v>
      </c>
      <c r="AS298" s="7">
        <v>107</v>
      </c>
      <c r="AT298" s="7" t="str">
        <f t="shared" si="15"/>
        <v>2021-W1</v>
      </c>
      <c r="AU298" s="7">
        <f t="shared" si="16"/>
        <v>7</v>
      </c>
      <c r="AV298" s="12">
        <f>Data!G298</f>
        <v>353</v>
      </c>
      <c r="AW298" s="12">
        <f>Data!AU298+Data!C298</f>
        <v>18</v>
      </c>
      <c r="AX298" s="7">
        <f>Data!BA298-Data!BA291</f>
        <v>57</v>
      </c>
      <c r="AY298" s="12">
        <f>AV291+AS298-AV298-AX298</f>
        <v>118</v>
      </c>
      <c r="AZ298" s="11">
        <v>934.99999999999955</v>
      </c>
      <c r="BA298" s="112">
        <f>AS298/AZ298</f>
        <v>0.11443850267379685</v>
      </c>
    </row>
    <row r="299" spans="1:53" x14ac:dyDescent="0.3">
      <c r="A299" s="21">
        <f>Data!A299</f>
        <v>44207</v>
      </c>
      <c r="B299" s="13">
        <f t="shared" si="14"/>
        <v>44207</v>
      </c>
      <c r="C299" s="14">
        <f>Data!I299-Data!I298</f>
        <v>25</v>
      </c>
      <c r="D299" s="14">
        <f>Data!J299-Data!J298</f>
        <v>0</v>
      </c>
      <c r="E299" s="15">
        <f>Data!K299-Data!K298</f>
        <v>0</v>
      </c>
      <c r="F299" s="16">
        <f>Data!L299-Data!L298</f>
        <v>119</v>
      </c>
      <c r="G299" s="16">
        <f>Data!M299-Data!M298</f>
        <v>0</v>
      </c>
      <c r="H299" s="16">
        <f>Data!N299-Data!N298</f>
        <v>1</v>
      </c>
      <c r="I299" s="16">
        <f>Data!O299-Data!O298</f>
        <v>194</v>
      </c>
      <c r="J299" s="16">
        <f>Data!P299-Data!P298</f>
        <v>6</v>
      </c>
      <c r="K299" s="16">
        <f>Data!Q299-Data!Q298</f>
        <v>-5</v>
      </c>
      <c r="L299" s="16">
        <f>Data!R299-Data!R298</f>
        <v>99</v>
      </c>
      <c r="M299" s="16">
        <f>Data!S299-Data!S298</f>
        <v>33</v>
      </c>
      <c r="N299" s="16">
        <f>Data!T299-Data!T298</f>
        <v>1</v>
      </c>
      <c r="O299" s="16">
        <f>Data!U299-Data!U298</f>
        <v>10</v>
      </c>
      <c r="P299" s="16">
        <f>Data!V299-Data!V298</f>
        <v>0</v>
      </c>
      <c r="Q299" s="16">
        <f>Data!W299-Data!W298</f>
        <v>0</v>
      </c>
      <c r="R299" s="16">
        <f>Data!X299-Data!X298</f>
        <v>70</v>
      </c>
      <c r="S299" s="16">
        <f>Data!Y299-Data!Y298</f>
        <v>0</v>
      </c>
      <c r="T299" s="16">
        <f>Data!Z299-Data!Z298</f>
        <v>1</v>
      </c>
      <c r="U299" s="16">
        <f>Data!AA299-Data!AA298</f>
        <v>87</v>
      </c>
      <c r="V299" s="16">
        <f>Data!AB299-Data!AB298</f>
        <v>4</v>
      </c>
      <c r="W299" s="16">
        <f>Data!AC299-Data!AC298</f>
        <v>-4</v>
      </c>
      <c r="X299" s="16">
        <f>Data!AD299-Data!AD298</f>
        <v>49</v>
      </c>
      <c r="Y299" s="16">
        <f>Data!AE299-Data!AE298</f>
        <v>19</v>
      </c>
      <c r="Z299" s="16">
        <f>Data!AF299-Data!AF298</f>
        <v>1</v>
      </c>
      <c r="AA299" s="16">
        <f>Data!AG299-Data!AG298</f>
        <v>15</v>
      </c>
      <c r="AB299" s="16">
        <f>Data!AH299-Data!AH298</f>
        <v>0</v>
      </c>
      <c r="AC299" s="16">
        <f>Data!AI299-Data!AI298</f>
        <v>0</v>
      </c>
      <c r="AD299" s="16">
        <f>Data!AJ299-Data!AJ298</f>
        <v>499</v>
      </c>
      <c r="AE299" s="16">
        <f>Data!AK299-Data!AK298</f>
        <v>0</v>
      </c>
      <c r="AF299" s="16">
        <f>Data!AL299-Data!AL298</f>
        <v>0</v>
      </c>
      <c r="AG299" s="16">
        <f>Data!AM299-Data!AM298</f>
        <v>107</v>
      </c>
      <c r="AH299" s="16">
        <f>Data!AN299-Data!AN298</f>
        <v>2</v>
      </c>
      <c r="AI299" s="16">
        <f>Data!AO299-Data!AO298</f>
        <v>-1</v>
      </c>
      <c r="AJ299" s="16">
        <f>Data!AP299-Data!AP298</f>
        <v>50</v>
      </c>
      <c r="AK299" s="16">
        <f>Data!AQ299-Data!AQ298</f>
        <v>14</v>
      </c>
      <c r="AL299" s="16">
        <f>Data!AR299-Data!AR298</f>
        <v>0</v>
      </c>
      <c r="AM299" s="16">
        <f>Data!E299</f>
        <v>39</v>
      </c>
      <c r="AN299" s="16">
        <f>Data!B299</f>
        <v>444</v>
      </c>
      <c r="AO299" s="16">
        <f>Data!AS299-Data!AS298</f>
        <v>5953</v>
      </c>
      <c r="AP299" s="16">
        <f>Data!AT299-Data!AT298</f>
        <v>10717</v>
      </c>
      <c r="AQ299" s="16">
        <f>Data!AV299-Data!AV298</f>
        <v>0</v>
      </c>
      <c r="AR299" s="16">
        <f>Data!AW299-Data!AW298</f>
        <v>0</v>
      </c>
      <c r="AS299" s="17"/>
      <c r="AT299" s="17" t="str">
        <f t="shared" si="15"/>
        <v>2021-W2</v>
      </c>
      <c r="AU299" s="17">
        <f t="shared" si="16"/>
        <v>1</v>
      </c>
      <c r="AV299" s="18">
        <f>Data!G299</f>
        <v>350</v>
      </c>
      <c r="AW299" s="18">
        <f>Data!AU299+Data!C299</f>
        <v>14</v>
      </c>
      <c r="AX299" s="17"/>
      <c r="AY299" s="18"/>
      <c r="AZ299" s="16"/>
    </row>
    <row r="300" spans="1:53" x14ac:dyDescent="0.3">
      <c r="A300" s="20">
        <f>Data!A300</f>
        <v>44208</v>
      </c>
      <c r="B300" s="8">
        <f t="shared" si="14"/>
        <v>44208</v>
      </c>
      <c r="C300" s="9">
        <f>Data!I300-Data!I299</f>
        <v>59</v>
      </c>
      <c r="D300" s="9">
        <f>Data!J300-Data!J299</f>
        <v>0</v>
      </c>
      <c r="E300" s="10">
        <f>Data!K300-Data!K299</f>
        <v>0</v>
      </c>
      <c r="F300" s="11">
        <f>Data!L300-Data!L299</f>
        <v>264</v>
      </c>
      <c r="G300" s="11">
        <f>Data!M300-Data!M299</f>
        <v>0</v>
      </c>
      <c r="H300" s="11">
        <f>Data!N300-Data!N299</f>
        <v>0</v>
      </c>
      <c r="I300" s="11">
        <f>Data!O300-Data!O299</f>
        <v>373</v>
      </c>
      <c r="J300" s="11">
        <f>Data!P300-Data!P299</f>
        <v>5</v>
      </c>
      <c r="K300" s="11">
        <f>Data!Q300-Data!Q299</f>
        <v>-8</v>
      </c>
      <c r="L300" s="11">
        <f>Data!R300-Data!R299</f>
        <v>137</v>
      </c>
      <c r="M300" s="11">
        <f>Data!S300-Data!S299</f>
        <v>22</v>
      </c>
      <c r="N300" s="11">
        <f>Data!T300-Data!T299</f>
        <v>-5</v>
      </c>
      <c r="O300" s="11">
        <f>Data!U300-Data!U299</f>
        <v>30</v>
      </c>
      <c r="P300" s="11">
        <f>Data!V300-Data!V299</f>
        <v>0</v>
      </c>
      <c r="Q300" s="11">
        <f>Data!W300-Data!W299</f>
        <v>0</v>
      </c>
      <c r="R300" s="11">
        <f>Data!X300-Data!X299</f>
        <v>122</v>
      </c>
      <c r="S300" s="11">
        <f>Data!Y300-Data!Y299</f>
        <v>0</v>
      </c>
      <c r="T300" s="11">
        <f>Data!Z300-Data!Z299</f>
        <v>0</v>
      </c>
      <c r="U300" s="11">
        <f>Data!AA300-Data!AA299</f>
        <v>190</v>
      </c>
      <c r="V300" s="11">
        <f>Data!AB300-Data!AB299</f>
        <v>3</v>
      </c>
      <c r="W300" s="11">
        <f>Data!AC300-Data!AC299</f>
        <v>-3</v>
      </c>
      <c r="X300" s="11">
        <f>Data!AD300-Data!AD299</f>
        <v>57</v>
      </c>
      <c r="Y300" s="11">
        <f>Data!AE300-Data!AE299</f>
        <v>15</v>
      </c>
      <c r="Z300" s="11">
        <f>Data!AF300-Data!AF299</f>
        <v>-5</v>
      </c>
      <c r="AA300" s="11">
        <f>Data!AG300-Data!AG299</f>
        <v>29</v>
      </c>
      <c r="AB300" s="11">
        <f>Data!AH300-Data!AH299</f>
        <v>0</v>
      </c>
      <c r="AC300" s="11">
        <f>Data!AI300-Data!AI299</f>
        <v>0</v>
      </c>
      <c r="AD300" s="11">
        <f>Data!AJ300-Data!AJ299</f>
        <v>142</v>
      </c>
      <c r="AE300" s="11">
        <f>Data!AK300-Data!AK299</f>
        <v>0</v>
      </c>
      <c r="AF300" s="11">
        <f>Data!AL300-Data!AL299</f>
        <v>0</v>
      </c>
      <c r="AG300" s="11">
        <f>Data!AM300-Data!AM299</f>
        <v>183</v>
      </c>
      <c r="AH300" s="11">
        <f>Data!AN300-Data!AN299</f>
        <v>2</v>
      </c>
      <c r="AI300" s="11">
        <f>Data!AO300-Data!AO299</f>
        <v>-5</v>
      </c>
      <c r="AJ300" s="11">
        <f>Data!AP300-Data!AP299</f>
        <v>80</v>
      </c>
      <c r="AK300" s="11">
        <f>Data!AQ300-Data!AQ299</f>
        <v>7</v>
      </c>
      <c r="AL300" s="11">
        <f>Data!AR300-Data!AR299</f>
        <v>0</v>
      </c>
      <c r="AM300" s="11">
        <f>Data!E300</f>
        <v>27</v>
      </c>
      <c r="AN300" s="11">
        <f>Data!B300</f>
        <v>866</v>
      </c>
      <c r="AO300" s="11">
        <f>Data!AS300-Data!AS299</f>
        <v>12556</v>
      </c>
      <c r="AP300" s="11">
        <f>Data!AT300-Data!AT299</f>
        <v>29118</v>
      </c>
      <c r="AQ300" s="11">
        <f>Data!AV300-Data!AV299</f>
        <v>0</v>
      </c>
      <c r="AR300" s="11">
        <f>Data!AW300-Data!AW299</f>
        <v>0</v>
      </c>
      <c r="AT300" s="7" t="str">
        <f t="shared" si="15"/>
        <v>2021-W2</v>
      </c>
      <c r="AU300" s="7">
        <f t="shared" si="16"/>
        <v>2</v>
      </c>
      <c r="AV300" s="12">
        <f>Data!G300</f>
        <v>337</v>
      </c>
      <c r="AW300" s="12">
        <f>Data!AU300+Data!C300</f>
        <v>21</v>
      </c>
    </row>
    <row r="301" spans="1:53" x14ac:dyDescent="0.3">
      <c r="A301" s="20">
        <f>Data!A301</f>
        <v>44209</v>
      </c>
      <c r="B301" s="8">
        <f t="shared" si="14"/>
        <v>44209</v>
      </c>
      <c r="C301" s="9">
        <f>Data!I301-Data!I300</f>
        <v>37</v>
      </c>
      <c r="D301" s="9">
        <f>Data!J301-Data!J300</f>
        <v>0</v>
      </c>
      <c r="E301" s="10">
        <f>Data!K301-Data!K300</f>
        <v>0</v>
      </c>
      <c r="F301" s="11">
        <f>Data!L301-Data!L300</f>
        <v>212</v>
      </c>
      <c r="G301" s="11">
        <f>Data!M301-Data!M300</f>
        <v>0</v>
      </c>
      <c r="H301" s="11">
        <f>Data!N301-Data!N300</f>
        <v>0</v>
      </c>
      <c r="I301" s="11">
        <f>Data!O301-Data!O300</f>
        <v>288</v>
      </c>
      <c r="J301" s="11">
        <f>Data!P301-Data!P300</f>
        <v>6</v>
      </c>
      <c r="K301" s="11">
        <f>Data!Q301-Data!Q300</f>
        <v>-1</v>
      </c>
      <c r="L301" s="11">
        <f>Data!R301-Data!R300</f>
        <v>133</v>
      </c>
      <c r="M301" s="11">
        <f>Data!S301-Data!S300</f>
        <v>19</v>
      </c>
      <c r="N301" s="11">
        <f>Data!T301-Data!T300</f>
        <v>4</v>
      </c>
      <c r="O301" s="11">
        <f>Data!U301-Data!U300</f>
        <v>23</v>
      </c>
      <c r="P301" s="11">
        <f>Data!V301-Data!V300</f>
        <v>0</v>
      </c>
      <c r="Q301" s="11">
        <f>Data!W301-Data!W300</f>
        <v>0</v>
      </c>
      <c r="R301" s="11">
        <f>Data!X301-Data!X300</f>
        <v>105</v>
      </c>
      <c r="S301" s="11">
        <f>Data!Y301-Data!Y300</f>
        <v>0</v>
      </c>
      <c r="T301" s="11">
        <f>Data!Z301-Data!Z300</f>
        <v>0</v>
      </c>
      <c r="U301" s="11">
        <f>Data!AA301-Data!AA300</f>
        <v>133</v>
      </c>
      <c r="V301" s="11">
        <f>Data!AB301-Data!AB300</f>
        <v>2</v>
      </c>
      <c r="W301" s="11">
        <f>Data!AC301-Data!AC300</f>
        <v>0</v>
      </c>
      <c r="X301" s="11">
        <f>Data!AD301-Data!AD300</f>
        <v>61</v>
      </c>
      <c r="Y301" s="11">
        <f>Data!AE301-Data!AE300</f>
        <v>10</v>
      </c>
      <c r="Z301" s="11">
        <f>Data!AF301-Data!AF300</f>
        <v>5</v>
      </c>
      <c r="AA301" s="11">
        <f>Data!AG301-Data!AG300</f>
        <v>14</v>
      </c>
      <c r="AB301" s="11">
        <f>Data!AH301-Data!AH300</f>
        <v>0</v>
      </c>
      <c r="AC301" s="11">
        <f>Data!AI301-Data!AI300</f>
        <v>0</v>
      </c>
      <c r="AD301" s="11">
        <f>Data!AJ301-Data!AJ300</f>
        <v>107</v>
      </c>
      <c r="AE301" s="11">
        <f>Data!AK301-Data!AK300</f>
        <v>0</v>
      </c>
      <c r="AF301" s="11">
        <f>Data!AL301-Data!AL300</f>
        <v>0</v>
      </c>
      <c r="AG301" s="11">
        <f>Data!AM301-Data!AM300</f>
        <v>155</v>
      </c>
      <c r="AH301" s="11">
        <f>Data!AN301-Data!AN300</f>
        <v>4</v>
      </c>
      <c r="AI301" s="11">
        <f>Data!AO301-Data!AO300</f>
        <v>-1</v>
      </c>
      <c r="AJ301" s="11">
        <f>Data!AP301-Data!AP300</f>
        <v>72</v>
      </c>
      <c r="AK301" s="11">
        <f>Data!AQ301-Data!AQ300</f>
        <v>9</v>
      </c>
      <c r="AL301" s="11">
        <f>Data!AR301-Data!AR300</f>
        <v>-1</v>
      </c>
      <c r="AM301" s="11">
        <f>Data!E301</f>
        <v>25</v>
      </c>
      <c r="AN301" s="11">
        <f>Data!B301</f>
        <v>671</v>
      </c>
      <c r="AO301" s="11">
        <f>Data!AS301-Data!AS300</f>
        <v>11864</v>
      </c>
      <c r="AP301" s="11">
        <f>Data!AT301-Data!AT300</f>
        <v>23116</v>
      </c>
      <c r="AQ301" s="11">
        <f>Data!AV301-Data!AV300</f>
        <v>0</v>
      </c>
      <c r="AR301" s="11">
        <f>Data!AW301-Data!AW300</f>
        <v>0</v>
      </c>
      <c r="AT301" s="7" t="str">
        <f t="shared" si="15"/>
        <v>2021-W2</v>
      </c>
      <c r="AU301" s="7">
        <f t="shared" si="16"/>
        <v>3</v>
      </c>
      <c r="AV301" s="12">
        <f>Data!G301</f>
        <v>340</v>
      </c>
      <c r="AW301" s="12">
        <f>Data!AU301+Data!C301</f>
        <v>22</v>
      </c>
      <c r="AY301" s="12"/>
    </row>
    <row r="302" spans="1:53" x14ac:dyDescent="0.3">
      <c r="A302" s="20">
        <f>Data!A302</f>
        <v>44210</v>
      </c>
      <c r="B302" s="8">
        <f t="shared" si="14"/>
        <v>44210</v>
      </c>
      <c r="C302" s="9">
        <f>Data!I302-Data!I301</f>
        <v>41</v>
      </c>
      <c r="D302" s="9">
        <f>Data!J302-Data!J301</f>
        <v>0</v>
      </c>
      <c r="E302" s="10">
        <f>Data!K302-Data!K301</f>
        <v>0</v>
      </c>
      <c r="F302" s="11">
        <f>Data!L302-Data!L301</f>
        <v>188</v>
      </c>
      <c r="G302" s="11">
        <f>Data!M302-Data!M301</f>
        <v>1</v>
      </c>
      <c r="H302" s="11">
        <f>Data!N302-Data!N301</f>
        <v>-1</v>
      </c>
      <c r="I302" s="11">
        <f>Data!O302-Data!O301</f>
        <v>247</v>
      </c>
      <c r="J302" s="11">
        <f>Data!P302-Data!P301</f>
        <v>8</v>
      </c>
      <c r="K302" s="11">
        <f>Data!Q302-Data!Q301</f>
        <v>-7</v>
      </c>
      <c r="L302" s="11">
        <f>Data!R302-Data!R301</f>
        <v>112</v>
      </c>
      <c r="M302" s="11">
        <f>Data!S302-Data!S301</f>
        <v>24</v>
      </c>
      <c r="N302" s="11">
        <f>Data!T302-Data!T301</f>
        <v>-4</v>
      </c>
      <c r="O302" s="11">
        <f>Data!U302-Data!U301</f>
        <v>14</v>
      </c>
      <c r="P302" s="11">
        <f>Data!V302-Data!V301</f>
        <v>0</v>
      </c>
      <c r="Q302" s="11">
        <f>Data!W302-Data!W301</f>
        <v>0</v>
      </c>
      <c r="R302" s="11">
        <f>Data!X302-Data!X301</f>
        <v>96</v>
      </c>
      <c r="S302" s="11">
        <f>Data!Y302-Data!Y301</f>
        <v>1</v>
      </c>
      <c r="T302" s="11">
        <f>Data!Z302-Data!Z301</f>
        <v>-1</v>
      </c>
      <c r="U302" s="11">
        <f>Data!AA302-Data!AA301</f>
        <v>122</v>
      </c>
      <c r="V302" s="11">
        <f>Data!AB302-Data!AB301</f>
        <v>5</v>
      </c>
      <c r="W302" s="11">
        <f>Data!AC302-Data!AC301</f>
        <v>-5</v>
      </c>
      <c r="X302" s="11">
        <f>Data!AD302-Data!AD301</f>
        <v>55</v>
      </c>
      <c r="Y302" s="11">
        <f>Data!AE302-Data!AE301</f>
        <v>16</v>
      </c>
      <c r="Z302" s="11">
        <f>Data!AF302-Data!AF301</f>
        <v>-6</v>
      </c>
      <c r="AA302" s="11">
        <f>Data!AG302-Data!AG301</f>
        <v>27</v>
      </c>
      <c r="AB302" s="11">
        <f>Data!AH302-Data!AH301</f>
        <v>0</v>
      </c>
      <c r="AC302" s="11">
        <f>Data!AI302-Data!AI301</f>
        <v>0</v>
      </c>
      <c r="AD302" s="11">
        <f>Data!AJ302-Data!AJ301</f>
        <v>92</v>
      </c>
      <c r="AE302" s="11">
        <f>Data!AK302-Data!AK301</f>
        <v>0</v>
      </c>
      <c r="AF302" s="11">
        <f>Data!AL302-Data!AL301</f>
        <v>0</v>
      </c>
      <c r="AG302" s="11">
        <f>Data!AM302-Data!AM301</f>
        <v>125</v>
      </c>
      <c r="AH302" s="11">
        <f>Data!AN302-Data!AN301</f>
        <v>3</v>
      </c>
      <c r="AI302" s="11">
        <f>Data!AO302-Data!AO301</f>
        <v>-2</v>
      </c>
      <c r="AJ302" s="11">
        <f>Data!AP302-Data!AP301</f>
        <v>57</v>
      </c>
      <c r="AK302" s="11">
        <f>Data!AQ302-Data!AQ301</f>
        <v>8</v>
      </c>
      <c r="AL302" s="11">
        <f>Data!AR302-Data!AR301</f>
        <v>2</v>
      </c>
      <c r="AM302" s="11">
        <f>Data!E302</f>
        <v>33</v>
      </c>
      <c r="AN302" s="11">
        <f>Data!B302</f>
        <v>599</v>
      </c>
      <c r="AO302" s="11">
        <f>Data!AS302-Data!AS301</f>
        <v>12275</v>
      </c>
      <c r="AP302" s="11">
        <f>Data!AT302-Data!AT301</f>
        <v>22764</v>
      </c>
      <c r="AQ302" s="11">
        <f>Data!AV302-Data!AV301</f>
        <v>0</v>
      </c>
      <c r="AR302" s="11">
        <f>Data!AW302-Data!AW301</f>
        <v>0</v>
      </c>
      <c r="AT302" s="7" t="str">
        <f t="shared" si="15"/>
        <v>2021-W2</v>
      </c>
      <c r="AU302" s="7">
        <f t="shared" si="16"/>
        <v>4</v>
      </c>
      <c r="AV302" s="12">
        <f>Data!G302</f>
        <v>328</v>
      </c>
      <c r="AW302" s="12">
        <f>Data!AU302+Data!C302</f>
        <v>9</v>
      </c>
    </row>
    <row r="303" spans="1:53" x14ac:dyDescent="0.3">
      <c r="A303" s="20">
        <f>Data!A303</f>
        <v>44211</v>
      </c>
      <c r="B303" s="8">
        <f t="shared" si="14"/>
        <v>44211</v>
      </c>
      <c r="C303" s="9">
        <f>Data!I303-Data!I302</f>
        <v>38</v>
      </c>
      <c r="D303" s="9">
        <f>Data!J303-Data!J302</f>
        <v>0</v>
      </c>
      <c r="E303" s="10">
        <f>Data!K303-Data!K302</f>
        <v>0</v>
      </c>
      <c r="F303" s="11">
        <f>Data!L303-Data!L302</f>
        <v>187</v>
      </c>
      <c r="G303" s="11">
        <f>Data!M303-Data!M302</f>
        <v>1</v>
      </c>
      <c r="H303" s="11">
        <f>Data!N303-Data!N302</f>
        <v>0</v>
      </c>
      <c r="I303" s="11">
        <f>Data!O303-Data!O302</f>
        <v>261</v>
      </c>
      <c r="J303" s="11">
        <f>Data!P303-Data!P302</f>
        <v>4</v>
      </c>
      <c r="K303" s="11">
        <f>Data!Q303-Data!Q302</f>
        <v>-1</v>
      </c>
      <c r="L303" s="11">
        <f>Data!R303-Data!R302</f>
        <v>92</v>
      </c>
      <c r="M303" s="11">
        <f>Data!S303-Data!S302</f>
        <v>29</v>
      </c>
      <c r="N303" s="11">
        <f>Data!T303-Data!T302</f>
        <v>-8</v>
      </c>
      <c r="O303" s="11">
        <f>Data!U303-Data!U302</f>
        <v>14</v>
      </c>
      <c r="P303" s="11">
        <f>Data!V303-Data!V302</f>
        <v>0</v>
      </c>
      <c r="Q303" s="11">
        <f>Data!W303-Data!W302</f>
        <v>0</v>
      </c>
      <c r="R303" s="11">
        <f>Data!X303-Data!X302</f>
        <v>98</v>
      </c>
      <c r="S303" s="11">
        <f>Data!Y303-Data!Y302</f>
        <v>1</v>
      </c>
      <c r="T303" s="11">
        <f>Data!Z303-Data!Z302</f>
        <v>-1</v>
      </c>
      <c r="U303" s="11">
        <f>Data!AA303-Data!AA302</f>
        <v>141</v>
      </c>
      <c r="V303" s="11">
        <f>Data!AB303-Data!AB302</f>
        <v>2</v>
      </c>
      <c r="W303" s="11">
        <f>Data!AC303-Data!AC302</f>
        <v>1</v>
      </c>
      <c r="X303" s="11">
        <f>Data!AD303-Data!AD302</f>
        <v>43</v>
      </c>
      <c r="Y303" s="11">
        <f>Data!AE303-Data!AE302</f>
        <v>17</v>
      </c>
      <c r="Z303" s="11">
        <f>Data!AF303-Data!AF302</f>
        <v>-4</v>
      </c>
      <c r="AA303" s="11">
        <f>Data!AG303-Data!AG302</f>
        <v>24</v>
      </c>
      <c r="AB303" s="11">
        <f>Data!AH303-Data!AH302</f>
        <v>0</v>
      </c>
      <c r="AC303" s="11">
        <f>Data!AI303-Data!AI302</f>
        <v>0</v>
      </c>
      <c r="AD303" s="11">
        <f>Data!AJ303-Data!AJ302</f>
        <v>89</v>
      </c>
      <c r="AE303" s="11">
        <f>Data!AK303-Data!AK302</f>
        <v>0</v>
      </c>
      <c r="AF303" s="11">
        <f>Data!AL303-Data!AL302</f>
        <v>1</v>
      </c>
      <c r="AG303" s="11">
        <f>Data!AM303-Data!AM302</f>
        <v>121</v>
      </c>
      <c r="AH303" s="11">
        <f>Data!AN303-Data!AN302</f>
        <v>2</v>
      </c>
      <c r="AI303" s="11">
        <f>Data!AO303-Data!AO302</f>
        <v>-2</v>
      </c>
      <c r="AJ303" s="11">
        <f>Data!AP303-Data!AP302</f>
        <v>49</v>
      </c>
      <c r="AK303" s="11">
        <f>Data!AQ303-Data!AQ302</f>
        <v>12</v>
      </c>
      <c r="AL303" s="11">
        <f>Data!AR303-Data!AR302</f>
        <v>-4</v>
      </c>
      <c r="AM303" s="11">
        <f>Data!E303</f>
        <v>34</v>
      </c>
      <c r="AN303" s="11">
        <f>Data!B303</f>
        <v>610</v>
      </c>
      <c r="AO303" s="11">
        <f>Data!AS303-Data!AS302</f>
        <v>11568</v>
      </c>
      <c r="AP303" s="11">
        <f>Data!AT303-Data!AT302</f>
        <v>20960</v>
      </c>
      <c r="AQ303" s="11">
        <f>Data!AV303-Data!AV302</f>
        <v>0</v>
      </c>
      <c r="AR303" s="11">
        <f>Data!AW303-Data!AW302</f>
        <v>0</v>
      </c>
      <c r="AT303" s="7" t="str">
        <f t="shared" si="15"/>
        <v>2021-W2</v>
      </c>
      <c r="AU303" s="7">
        <f t="shared" si="16"/>
        <v>5</v>
      </c>
      <c r="AV303" s="12">
        <f>Data!G303</f>
        <v>319</v>
      </c>
      <c r="AW303" s="12">
        <f>Data!AU303+Data!C303</f>
        <v>27</v>
      </c>
    </row>
    <row r="304" spans="1:53" x14ac:dyDescent="0.3">
      <c r="A304" s="20">
        <f>Data!A304</f>
        <v>44212</v>
      </c>
      <c r="B304" s="8">
        <f t="shared" si="14"/>
        <v>44212</v>
      </c>
      <c r="C304" s="9">
        <f>Data!I304-Data!I303</f>
        <v>33</v>
      </c>
      <c r="D304" s="9">
        <f>Data!J304-Data!J303</f>
        <v>0</v>
      </c>
      <c r="E304" s="10">
        <f>Data!K304-Data!K303</f>
        <v>0</v>
      </c>
      <c r="F304" s="11">
        <f>Data!L304-Data!L303</f>
        <v>170</v>
      </c>
      <c r="G304" s="11">
        <f>Data!M304-Data!M303</f>
        <v>0</v>
      </c>
      <c r="H304" s="11">
        <f>Data!N304-Data!N303</f>
        <v>0</v>
      </c>
      <c r="I304" s="11">
        <f>Data!O304-Data!O303</f>
        <v>203</v>
      </c>
      <c r="J304" s="11">
        <f>Data!P304-Data!P303</f>
        <v>4</v>
      </c>
      <c r="K304" s="11">
        <f>Data!Q304-Data!Q303</f>
        <v>1</v>
      </c>
      <c r="L304" s="11">
        <f>Data!R304-Data!R303</f>
        <v>104</v>
      </c>
      <c r="M304" s="11">
        <f>Data!S304-Data!S303</f>
        <v>16</v>
      </c>
      <c r="N304" s="11">
        <f>Data!T304-Data!T303</f>
        <v>3</v>
      </c>
      <c r="O304" s="11">
        <f>Data!U304-Data!U303</f>
        <v>25</v>
      </c>
      <c r="P304" s="11">
        <f>Data!V304-Data!V303</f>
        <v>0</v>
      </c>
      <c r="Q304" s="11">
        <f>Data!W304-Data!W303</f>
        <v>0</v>
      </c>
      <c r="R304" s="11">
        <f>Data!X304-Data!X303</f>
        <v>90</v>
      </c>
      <c r="S304" s="11">
        <f>Data!Y304-Data!Y303</f>
        <v>0</v>
      </c>
      <c r="T304" s="11">
        <f>Data!Z304-Data!Z303</f>
        <v>0</v>
      </c>
      <c r="U304" s="11">
        <f>Data!AA304-Data!AA303</f>
        <v>107</v>
      </c>
      <c r="V304" s="11">
        <f>Data!AB304-Data!AB303</f>
        <v>2</v>
      </c>
      <c r="W304" s="11">
        <f>Data!AC304-Data!AC303</f>
        <v>1</v>
      </c>
      <c r="X304" s="11">
        <f>Data!AD304-Data!AD303</f>
        <v>43</v>
      </c>
      <c r="Y304" s="11">
        <f>Data!AE304-Data!AE303</f>
        <v>8</v>
      </c>
      <c r="Z304" s="11">
        <f>Data!AF304-Data!AF303</f>
        <v>1</v>
      </c>
      <c r="AA304" s="11">
        <f>Data!AG304-Data!AG303</f>
        <v>8</v>
      </c>
      <c r="AB304" s="11">
        <f>Data!AH304-Data!AH303</f>
        <v>0</v>
      </c>
      <c r="AC304" s="11">
        <f>Data!AI304-Data!AI303</f>
        <v>0</v>
      </c>
      <c r="AD304" s="11">
        <f>Data!AJ304-Data!AJ303</f>
        <v>80</v>
      </c>
      <c r="AE304" s="11">
        <f>Data!AK304-Data!AK303</f>
        <v>0</v>
      </c>
      <c r="AF304" s="11">
        <f>Data!AL304-Data!AL303</f>
        <v>0</v>
      </c>
      <c r="AG304" s="11">
        <f>Data!AM304-Data!AM303</f>
        <v>96</v>
      </c>
      <c r="AH304" s="11">
        <f>Data!AN304-Data!AN303</f>
        <v>2</v>
      </c>
      <c r="AI304" s="11">
        <f>Data!AO304-Data!AO303</f>
        <v>0</v>
      </c>
      <c r="AJ304" s="11">
        <f>Data!AP304-Data!AP303</f>
        <v>61</v>
      </c>
      <c r="AK304" s="11">
        <f>Data!AQ304-Data!AQ303</f>
        <v>8</v>
      </c>
      <c r="AL304" s="11">
        <f>Data!AR304-Data!AR303</f>
        <v>2</v>
      </c>
      <c r="AM304" s="11">
        <f>Data!E304</f>
        <v>20</v>
      </c>
      <c r="AN304" s="11">
        <f>Data!B304</f>
        <v>510</v>
      </c>
      <c r="AO304" s="11">
        <f>Data!AS304-Data!AS303</f>
        <v>11456</v>
      </c>
      <c r="AP304" s="11">
        <f>Data!AT304-Data!AT303</f>
        <v>18857</v>
      </c>
      <c r="AQ304" s="11">
        <f>Data!AV304-Data!AV303</f>
        <v>0</v>
      </c>
      <c r="AR304" s="11">
        <f>Data!AW304-Data!AW303</f>
        <v>0</v>
      </c>
      <c r="AT304" s="7" t="str">
        <f t="shared" si="15"/>
        <v>2021-W2</v>
      </c>
      <c r="AU304" s="7">
        <f t="shared" si="16"/>
        <v>6</v>
      </c>
      <c r="AV304" s="12">
        <f>Data!G304</f>
        <v>323</v>
      </c>
      <c r="AW304" s="12">
        <f>Data!AU304+Data!C304</f>
        <v>12</v>
      </c>
    </row>
    <row r="305" spans="1:53" x14ac:dyDescent="0.3">
      <c r="A305" s="20">
        <f>Data!A305</f>
        <v>44213</v>
      </c>
      <c r="B305" s="8">
        <f t="shared" si="14"/>
        <v>44213</v>
      </c>
      <c r="C305" s="9">
        <f>Data!I305-Data!I304</f>
        <v>15</v>
      </c>
      <c r="D305" s="9">
        <f>Data!J305-Data!J304</f>
        <v>0</v>
      </c>
      <c r="E305" s="10">
        <f>Data!K305-Data!K304</f>
        <v>0</v>
      </c>
      <c r="F305" s="11">
        <f>Data!L305-Data!L304</f>
        <v>79</v>
      </c>
      <c r="G305" s="11">
        <f>Data!M305-Data!M304</f>
        <v>0</v>
      </c>
      <c r="H305" s="11">
        <f>Data!N305-Data!N304</f>
        <v>0</v>
      </c>
      <c r="I305" s="11">
        <f>Data!O305-Data!O304</f>
        <v>88</v>
      </c>
      <c r="J305" s="11">
        <f>Data!P305-Data!P304</f>
        <v>6</v>
      </c>
      <c r="K305" s="11">
        <f>Data!Q305-Data!Q304</f>
        <v>0</v>
      </c>
      <c r="L305" s="11">
        <f>Data!R305-Data!R304</f>
        <v>54</v>
      </c>
      <c r="M305" s="11">
        <f>Data!S305-Data!S304</f>
        <v>22</v>
      </c>
      <c r="N305" s="11">
        <f>Data!T305-Data!T304</f>
        <v>-3</v>
      </c>
      <c r="O305" s="11">
        <f>Data!U305-Data!U304</f>
        <v>6</v>
      </c>
      <c r="P305" s="11">
        <f>Data!V305-Data!V304</f>
        <v>0</v>
      </c>
      <c r="Q305" s="11">
        <f>Data!W305-Data!W304</f>
        <v>0</v>
      </c>
      <c r="R305" s="11">
        <f>Data!X305-Data!X304</f>
        <v>45</v>
      </c>
      <c r="S305" s="11">
        <f>Data!Y305-Data!Y304</f>
        <v>0</v>
      </c>
      <c r="T305" s="11">
        <f>Data!Z305-Data!Z304</f>
        <v>0</v>
      </c>
      <c r="U305" s="11">
        <f>Data!AA305-Data!AA304</f>
        <v>40</v>
      </c>
      <c r="V305" s="11">
        <f>Data!AB305-Data!AB304</f>
        <v>2</v>
      </c>
      <c r="W305" s="11">
        <f>Data!AC305-Data!AC304</f>
        <v>0</v>
      </c>
      <c r="X305" s="11">
        <f>Data!AD305-Data!AD304</f>
        <v>31</v>
      </c>
      <c r="Y305" s="11">
        <f>Data!AE305-Data!AE304</f>
        <v>10</v>
      </c>
      <c r="Z305" s="11">
        <f>Data!AF305-Data!AF304</f>
        <v>1</v>
      </c>
      <c r="AA305" s="11">
        <f>Data!AG305-Data!AG304</f>
        <v>9</v>
      </c>
      <c r="AB305" s="11">
        <f>Data!AH305-Data!AH304</f>
        <v>0</v>
      </c>
      <c r="AC305" s="11">
        <f>Data!AI305-Data!AI304</f>
        <v>0</v>
      </c>
      <c r="AD305" s="11">
        <f>Data!AJ305-Data!AJ304</f>
        <v>34</v>
      </c>
      <c r="AE305" s="11">
        <f>Data!AK305-Data!AK304</f>
        <v>0</v>
      </c>
      <c r="AF305" s="11">
        <f>Data!AL305-Data!AL304</f>
        <v>0</v>
      </c>
      <c r="AG305" s="11">
        <f>Data!AM305-Data!AM304</f>
        <v>48</v>
      </c>
      <c r="AH305" s="11">
        <f>Data!AN305-Data!AN304</f>
        <v>4</v>
      </c>
      <c r="AI305" s="11">
        <f>Data!AO305-Data!AO304</f>
        <v>0</v>
      </c>
      <c r="AJ305" s="11">
        <f>Data!AP305-Data!AP304</f>
        <v>23</v>
      </c>
      <c r="AK305" s="11">
        <f>Data!AQ305-Data!AQ304</f>
        <v>12</v>
      </c>
      <c r="AL305" s="11">
        <f>Data!AR305-Data!AR304</f>
        <v>-4</v>
      </c>
      <c r="AM305" s="11">
        <f>Data!E305</f>
        <v>28</v>
      </c>
      <c r="AN305" s="11">
        <f>Data!B305</f>
        <v>237</v>
      </c>
      <c r="AO305" s="11">
        <f>Data!AS305-Data!AS304</f>
        <v>6090</v>
      </c>
      <c r="AP305" s="11">
        <f>Data!AT305-Data!AT304</f>
        <v>4705</v>
      </c>
      <c r="AQ305" s="11">
        <f>Data!AV305-Data!AV304</f>
        <v>0</v>
      </c>
      <c r="AR305" s="11">
        <f>Data!AW305-Data!AW304</f>
        <v>0</v>
      </c>
      <c r="AS305" s="7">
        <v>105</v>
      </c>
      <c r="AT305" s="7" t="str">
        <f t="shared" si="15"/>
        <v>2021-W2</v>
      </c>
      <c r="AU305" s="7">
        <f t="shared" si="16"/>
        <v>7</v>
      </c>
      <c r="AV305" s="12">
        <f>Data!G305</f>
        <v>320</v>
      </c>
      <c r="AW305" s="12">
        <f>Data!AU305+Data!C305</f>
        <v>18</v>
      </c>
      <c r="AX305" s="7">
        <f>Data!BA305-Data!BA298</f>
        <v>76</v>
      </c>
      <c r="AY305" s="12">
        <f>AV298+AS305-AV305-AX305</f>
        <v>62</v>
      </c>
      <c r="AZ305" s="11">
        <v>961.99999999999955</v>
      </c>
      <c r="BA305" s="112">
        <f>AS305/AZ305</f>
        <v>0.1091476091476092</v>
      </c>
    </row>
    <row r="306" spans="1:53" x14ac:dyDescent="0.3">
      <c r="A306" s="21">
        <f>Data!A306</f>
        <v>44214</v>
      </c>
      <c r="B306" s="13">
        <f t="shared" si="14"/>
        <v>44214</v>
      </c>
      <c r="C306" s="14">
        <f>Data!I306-Data!I305</f>
        <v>29</v>
      </c>
      <c r="D306" s="14">
        <f>Data!J306-Data!J305</f>
        <v>0</v>
      </c>
      <c r="E306" s="15">
        <f>Data!K306-Data!K305</f>
        <v>0</v>
      </c>
      <c r="F306" s="16">
        <f>Data!L306-Data!L305</f>
        <v>87</v>
      </c>
      <c r="G306" s="16">
        <f>Data!M306-Data!M305</f>
        <v>0</v>
      </c>
      <c r="H306" s="16">
        <f>Data!N306-Data!N305</f>
        <v>0</v>
      </c>
      <c r="I306" s="16">
        <f>Data!O306-Data!O305</f>
        <v>138</v>
      </c>
      <c r="J306" s="16">
        <f>Data!P306-Data!P305</f>
        <v>6</v>
      </c>
      <c r="K306" s="16">
        <f>Data!Q306-Data!Q305</f>
        <v>1</v>
      </c>
      <c r="L306" s="16">
        <f>Data!R306-Data!R305</f>
        <v>66</v>
      </c>
      <c r="M306" s="16">
        <f>Data!S306-Data!S305</f>
        <v>13</v>
      </c>
      <c r="N306" s="16">
        <f>Data!T306-Data!T305</f>
        <v>1</v>
      </c>
      <c r="O306" s="16">
        <f>Data!U306-Data!U305</f>
        <v>19</v>
      </c>
      <c r="P306" s="16">
        <f>Data!V306-Data!V305</f>
        <v>0</v>
      </c>
      <c r="Q306" s="16">
        <f>Data!W306-Data!W305</f>
        <v>0</v>
      </c>
      <c r="R306" s="16">
        <f>Data!X306-Data!X305</f>
        <v>51</v>
      </c>
      <c r="S306" s="16">
        <f>Data!Y306-Data!Y305</f>
        <v>0</v>
      </c>
      <c r="T306" s="16">
        <f>Data!Z306-Data!Z305</f>
        <v>0</v>
      </c>
      <c r="U306" s="16">
        <f>Data!AA306-Data!AA305</f>
        <v>70</v>
      </c>
      <c r="V306" s="16">
        <f>Data!AB306-Data!AB305</f>
        <v>1</v>
      </c>
      <c r="W306" s="16">
        <f>Data!AC306-Data!AC305</f>
        <v>2</v>
      </c>
      <c r="X306" s="16">
        <f>Data!AD306-Data!AD305</f>
        <v>37</v>
      </c>
      <c r="Y306" s="16">
        <f>Data!AE306-Data!AE305</f>
        <v>9</v>
      </c>
      <c r="Z306" s="16">
        <f>Data!AF306-Data!AF305</f>
        <v>3</v>
      </c>
      <c r="AA306" s="16">
        <f>Data!AG306-Data!AG305</f>
        <v>10</v>
      </c>
      <c r="AB306" s="16">
        <f>Data!AH306-Data!AH305</f>
        <v>0</v>
      </c>
      <c r="AC306" s="16">
        <f>Data!AI306-Data!AI305</f>
        <v>0</v>
      </c>
      <c r="AD306" s="16">
        <f>Data!AJ306-Data!AJ305</f>
        <v>36</v>
      </c>
      <c r="AE306" s="16">
        <f>Data!AK306-Data!AK305</f>
        <v>0</v>
      </c>
      <c r="AF306" s="16">
        <f>Data!AL306-Data!AL305</f>
        <v>0</v>
      </c>
      <c r="AG306" s="16">
        <f>Data!AM306-Data!AM305</f>
        <v>68</v>
      </c>
      <c r="AH306" s="16">
        <f>Data!AN306-Data!AN305</f>
        <v>5</v>
      </c>
      <c r="AI306" s="16">
        <f>Data!AO306-Data!AO305</f>
        <v>-1</v>
      </c>
      <c r="AJ306" s="16">
        <f>Data!AP306-Data!AP305</f>
        <v>29</v>
      </c>
      <c r="AK306" s="16">
        <f>Data!AQ306-Data!AQ305</f>
        <v>4</v>
      </c>
      <c r="AL306" s="16">
        <f>Data!AR306-Data!AR305</f>
        <v>-2</v>
      </c>
      <c r="AM306" s="16">
        <f>Data!E306</f>
        <v>19</v>
      </c>
      <c r="AN306" s="16">
        <f>Data!B306</f>
        <v>320</v>
      </c>
      <c r="AO306" s="16">
        <f>Data!AS306-Data!AS305</f>
        <v>3712</v>
      </c>
      <c r="AP306" s="16">
        <f>Data!AT306-Data!AT305</f>
        <v>4461</v>
      </c>
      <c r="AQ306" s="16">
        <f>Data!AV306-Data!AV305</f>
        <v>0</v>
      </c>
      <c r="AR306" s="16">
        <f>Data!AW306-Data!AW305</f>
        <v>0</v>
      </c>
      <c r="AS306" s="17"/>
      <c r="AT306" s="17" t="str">
        <f t="shared" si="15"/>
        <v>2021-W3</v>
      </c>
      <c r="AU306" s="17">
        <f t="shared" si="16"/>
        <v>1</v>
      </c>
      <c r="AV306" s="18">
        <f>Data!G306</f>
        <v>322</v>
      </c>
      <c r="AW306" s="18">
        <f>Data!AU306+Data!C306</f>
        <v>23</v>
      </c>
      <c r="AX306" s="17"/>
      <c r="AY306" s="17"/>
      <c r="AZ306" s="16"/>
    </row>
    <row r="307" spans="1:53" x14ac:dyDescent="0.3">
      <c r="A307" s="20">
        <f>Data!A307</f>
        <v>44215</v>
      </c>
      <c r="B307" s="8">
        <f t="shared" si="14"/>
        <v>44215</v>
      </c>
      <c r="C307" s="9">
        <f>Data!I307-Data!I306</f>
        <v>41</v>
      </c>
      <c r="D307" s="9">
        <f>Data!J307-Data!J306</f>
        <v>0</v>
      </c>
      <c r="E307" s="10">
        <f>Data!K307-Data!K306</f>
        <v>0</v>
      </c>
      <c r="F307" s="11">
        <f>Data!L307-Data!L306</f>
        <v>175</v>
      </c>
      <c r="G307" s="11">
        <f>Data!M307-Data!M306</f>
        <v>0</v>
      </c>
      <c r="H307" s="11">
        <f>Data!N307-Data!N306</f>
        <v>-1</v>
      </c>
      <c r="I307" s="11">
        <f>Data!O307-Data!O306</f>
        <v>251</v>
      </c>
      <c r="J307" s="11">
        <f>Data!P307-Data!P306</f>
        <v>2</v>
      </c>
      <c r="K307" s="11">
        <f>Data!Q307-Data!Q306</f>
        <v>2</v>
      </c>
      <c r="L307" s="11">
        <f>Data!R307-Data!R306</f>
        <v>69</v>
      </c>
      <c r="M307" s="11">
        <f>Data!S307-Data!S306</f>
        <v>28</v>
      </c>
      <c r="N307" s="11">
        <f>Data!T307-Data!T306</f>
        <v>-3</v>
      </c>
      <c r="O307" s="11">
        <f>Data!U307-Data!U306</f>
        <v>28</v>
      </c>
      <c r="P307" s="11">
        <f>Data!V307-Data!V306</f>
        <v>0</v>
      </c>
      <c r="Q307" s="11">
        <f>Data!W307-Data!W306</f>
        <v>0</v>
      </c>
      <c r="R307" s="11">
        <f>Data!X307-Data!X306</f>
        <v>95</v>
      </c>
      <c r="S307" s="11">
        <f>Data!Y307-Data!Y306</f>
        <v>0</v>
      </c>
      <c r="T307" s="11">
        <f>Data!Z307-Data!Z306</f>
        <v>-1</v>
      </c>
      <c r="U307" s="11">
        <f>Data!AA307-Data!AA306</f>
        <v>132</v>
      </c>
      <c r="V307" s="11">
        <f>Data!AB307-Data!AB306</f>
        <v>1</v>
      </c>
      <c r="W307" s="11">
        <f>Data!AC307-Data!AC306</f>
        <v>1</v>
      </c>
      <c r="X307" s="11">
        <f>Data!AD307-Data!AD306</f>
        <v>37</v>
      </c>
      <c r="Y307" s="11">
        <f>Data!AE307-Data!AE306</f>
        <v>19</v>
      </c>
      <c r="Z307" s="11">
        <f>Data!AF307-Data!AF306</f>
        <v>-6</v>
      </c>
      <c r="AA307" s="11">
        <f>Data!AG307-Data!AG306</f>
        <v>13</v>
      </c>
      <c r="AB307" s="11">
        <f>Data!AH307-Data!AH306</f>
        <v>0</v>
      </c>
      <c r="AC307" s="11">
        <f>Data!AI307-Data!AI306</f>
        <v>0</v>
      </c>
      <c r="AD307" s="11">
        <f>Data!AJ307-Data!AJ306</f>
        <v>80</v>
      </c>
      <c r="AE307" s="11">
        <f>Data!AK307-Data!AK306</f>
        <v>0</v>
      </c>
      <c r="AF307" s="11">
        <f>Data!AL307-Data!AL306</f>
        <v>0</v>
      </c>
      <c r="AG307" s="11">
        <f>Data!AM307-Data!AM306</f>
        <v>119</v>
      </c>
      <c r="AH307" s="11">
        <f>Data!AN307-Data!AN306</f>
        <v>1</v>
      </c>
      <c r="AI307" s="11">
        <f>Data!AO307-Data!AO306</f>
        <v>1</v>
      </c>
      <c r="AJ307" s="11">
        <f>Data!AP307-Data!AP306</f>
        <v>32</v>
      </c>
      <c r="AK307" s="11">
        <f>Data!AQ307-Data!AQ306</f>
        <v>9</v>
      </c>
      <c r="AL307" s="11">
        <f>Data!AR307-Data!AR306</f>
        <v>3</v>
      </c>
      <c r="AM307" s="11">
        <f>Data!E307</f>
        <v>30</v>
      </c>
      <c r="AN307" s="11">
        <f>Data!B307</f>
        <v>566</v>
      </c>
      <c r="AO307" s="11">
        <f>Data!AS307-Data!AS306</f>
        <v>10932</v>
      </c>
      <c r="AP307" s="11">
        <f>Data!AT307-Data!AT306</f>
        <v>20667</v>
      </c>
      <c r="AQ307" s="11">
        <f>Data!AV307-Data!AV306</f>
        <v>0</v>
      </c>
      <c r="AR307" s="11">
        <f>Data!AW307-Data!AW306</f>
        <v>0</v>
      </c>
      <c r="AT307" s="7" t="str">
        <f t="shared" si="15"/>
        <v>2021-W3</v>
      </c>
      <c r="AU307" s="7">
        <f t="shared" si="16"/>
        <v>2</v>
      </c>
      <c r="AV307" s="12">
        <f>Data!G307</f>
        <v>320</v>
      </c>
      <c r="AW307" s="12">
        <f>Data!AU307+Data!C307</f>
        <v>23</v>
      </c>
    </row>
    <row r="308" spans="1:53" x14ac:dyDescent="0.3">
      <c r="A308" s="20">
        <f>Data!A308</f>
        <v>44216</v>
      </c>
      <c r="B308" s="8">
        <f t="shared" si="14"/>
        <v>44216</v>
      </c>
      <c r="C308" s="9">
        <f>Data!I308-Data!I307</f>
        <v>41</v>
      </c>
      <c r="D308" s="9">
        <f>Data!J308-Data!J307</f>
        <v>0</v>
      </c>
      <c r="E308" s="10">
        <f>Data!K308-Data!K307</f>
        <v>0</v>
      </c>
      <c r="F308" s="11">
        <f>Data!L308-Data!L307</f>
        <v>165</v>
      </c>
      <c r="G308" s="11">
        <f>Data!M308-Data!M307</f>
        <v>0</v>
      </c>
      <c r="H308" s="11">
        <f>Data!N308-Data!N307</f>
        <v>1</v>
      </c>
      <c r="I308" s="11">
        <f>Data!O308-Data!O307</f>
        <v>214</v>
      </c>
      <c r="J308" s="11">
        <f>Data!P308-Data!P307</f>
        <v>5</v>
      </c>
      <c r="K308" s="11">
        <f>Data!Q308-Data!Q307</f>
        <v>-5</v>
      </c>
      <c r="L308" s="11">
        <f>Data!R308-Data!R307</f>
        <v>92</v>
      </c>
      <c r="M308" s="11">
        <f>Data!S308-Data!S307</f>
        <v>22</v>
      </c>
      <c r="N308" s="11">
        <f>Data!T308-Data!T307</f>
        <v>-16</v>
      </c>
      <c r="O308" s="11">
        <f>Data!U308-Data!U307</f>
        <v>21</v>
      </c>
      <c r="P308" s="11">
        <f>Data!V308-Data!V307</f>
        <v>0</v>
      </c>
      <c r="Q308" s="11">
        <f>Data!W308-Data!W307</f>
        <v>0</v>
      </c>
      <c r="R308" s="11">
        <f>Data!X308-Data!X307</f>
        <v>90</v>
      </c>
      <c r="S308" s="11">
        <f>Data!Y308-Data!Y307</f>
        <v>0</v>
      </c>
      <c r="T308" s="11">
        <f>Data!Z308-Data!Z307</f>
        <v>1</v>
      </c>
      <c r="U308" s="11">
        <f>Data!AA308-Data!AA307</f>
        <v>94</v>
      </c>
      <c r="V308" s="11">
        <f>Data!AB308-Data!AB307</f>
        <v>3</v>
      </c>
      <c r="W308" s="11">
        <f>Data!AC308-Data!AC307</f>
        <v>-3</v>
      </c>
      <c r="X308" s="11">
        <f>Data!AD308-Data!AD307</f>
        <v>53</v>
      </c>
      <c r="Y308" s="11">
        <f>Data!AE308-Data!AE307</f>
        <v>14</v>
      </c>
      <c r="Z308" s="11">
        <f>Data!AF308-Data!AF307</f>
        <v>-11</v>
      </c>
      <c r="AA308" s="11">
        <f>Data!AG308-Data!AG307</f>
        <v>20</v>
      </c>
      <c r="AB308" s="11">
        <f>Data!AH308-Data!AH307</f>
        <v>0</v>
      </c>
      <c r="AC308" s="11">
        <f>Data!AI308-Data!AI307</f>
        <v>0</v>
      </c>
      <c r="AD308" s="11">
        <f>Data!AJ308-Data!AJ307</f>
        <v>75</v>
      </c>
      <c r="AE308" s="11">
        <f>Data!AK308-Data!AK307</f>
        <v>0</v>
      </c>
      <c r="AF308" s="11">
        <f>Data!AL308-Data!AL307</f>
        <v>0</v>
      </c>
      <c r="AG308" s="11">
        <f>Data!AM308-Data!AM307</f>
        <v>121</v>
      </c>
      <c r="AH308" s="11">
        <f>Data!AN308-Data!AN307</f>
        <v>2</v>
      </c>
      <c r="AI308" s="11">
        <f>Data!AO308-Data!AO307</f>
        <v>-2</v>
      </c>
      <c r="AJ308" s="11">
        <f>Data!AP308-Data!AP307</f>
        <v>39</v>
      </c>
      <c r="AK308" s="11">
        <f>Data!AQ308-Data!AQ307</f>
        <v>8</v>
      </c>
      <c r="AL308" s="11">
        <f>Data!AR308-Data!AR307</f>
        <v>-5</v>
      </c>
      <c r="AM308" s="11">
        <f>Data!E308</f>
        <v>27</v>
      </c>
      <c r="AN308" s="11">
        <f>Data!B308</f>
        <v>516</v>
      </c>
      <c r="AO308" s="11">
        <f>Data!AS308-Data!AS307</f>
        <v>11743</v>
      </c>
      <c r="AP308" s="11">
        <f>Data!AT308-Data!AT307</f>
        <v>18686</v>
      </c>
      <c r="AQ308" s="11">
        <f>Data!AV308-Data!AV307</f>
        <v>0</v>
      </c>
      <c r="AR308" s="11">
        <f>Data!AW308-Data!AW307</f>
        <v>0</v>
      </c>
      <c r="AT308" s="7" t="str">
        <f t="shared" si="15"/>
        <v>2021-W3</v>
      </c>
      <c r="AU308" s="7">
        <f t="shared" si="16"/>
        <v>3</v>
      </c>
      <c r="AV308" s="12">
        <f>Data!G308</f>
        <v>300</v>
      </c>
      <c r="AW308" s="12">
        <f>Data!AU308+Data!C308</f>
        <v>19</v>
      </c>
    </row>
    <row r="309" spans="1:53" x14ac:dyDescent="0.3">
      <c r="A309" s="20">
        <f>Data!A309</f>
        <v>44217</v>
      </c>
      <c r="B309" s="8">
        <f t="shared" si="14"/>
        <v>44217</v>
      </c>
      <c r="C309" s="9">
        <f>Data!I309-Data!I308</f>
        <v>47</v>
      </c>
      <c r="D309" s="9">
        <f>Data!J309-Data!J308</f>
        <v>0</v>
      </c>
      <c r="E309" s="10">
        <f>Data!K309-Data!K308</f>
        <v>0</v>
      </c>
      <c r="F309" s="11">
        <f>Data!L309-Data!L308</f>
        <v>152</v>
      </c>
      <c r="G309" s="11">
        <f>Data!M309-Data!M308</f>
        <v>0</v>
      </c>
      <c r="H309" s="11">
        <f>Data!N309-Data!N308</f>
        <v>0</v>
      </c>
      <c r="I309" s="11">
        <f>Data!O309-Data!O308</f>
        <v>215</v>
      </c>
      <c r="J309" s="11">
        <f>Data!P309-Data!P308</f>
        <v>1</v>
      </c>
      <c r="K309" s="11">
        <f>Data!Q309-Data!Q308</f>
        <v>-4</v>
      </c>
      <c r="L309" s="11">
        <f>Data!R309-Data!R308</f>
        <v>84</v>
      </c>
      <c r="M309" s="11">
        <f>Data!S309-Data!S308</f>
        <v>24</v>
      </c>
      <c r="N309" s="11">
        <f>Data!T309-Data!T308</f>
        <v>-3</v>
      </c>
      <c r="O309" s="11">
        <f>Data!U309-Data!U308</f>
        <v>23</v>
      </c>
      <c r="P309" s="11">
        <f>Data!V309-Data!V308</f>
        <v>0</v>
      </c>
      <c r="Q309" s="11">
        <f>Data!W309-Data!W308</f>
        <v>0</v>
      </c>
      <c r="R309" s="11">
        <f>Data!X309-Data!X308</f>
        <v>92</v>
      </c>
      <c r="S309" s="11">
        <f>Data!Y309-Data!Y308</f>
        <v>0</v>
      </c>
      <c r="T309" s="11">
        <f>Data!Z309-Data!Z308</f>
        <v>0</v>
      </c>
      <c r="U309" s="11">
        <f>Data!AA309-Data!AA308</f>
        <v>113</v>
      </c>
      <c r="V309" s="11">
        <f>Data!AB309-Data!AB308</f>
        <v>1</v>
      </c>
      <c r="W309" s="11">
        <f>Data!AC309-Data!AC308</f>
        <v>-5</v>
      </c>
      <c r="X309" s="11">
        <f>Data!AD309-Data!AD308</f>
        <v>40</v>
      </c>
      <c r="Y309" s="11">
        <f>Data!AE309-Data!AE308</f>
        <v>14</v>
      </c>
      <c r="Z309" s="11">
        <f>Data!AF309-Data!AF308</f>
        <v>-2</v>
      </c>
      <c r="AA309" s="11">
        <f>Data!AG309-Data!AG308</f>
        <v>24</v>
      </c>
      <c r="AB309" s="11">
        <f>Data!AH309-Data!AH308</f>
        <v>0</v>
      </c>
      <c r="AC309" s="11">
        <f>Data!AI309-Data!AI308</f>
        <v>0</v>
      </c>
      <c r="AD309" s="11">
        <f>Data!AJ309-Data!AJ308</f>
        <v>60</v>
      </c>
      <c r="AE309" s="11">
        <f>Data!AK309-Data!AK308</f>
        <v>0</v>
      </c>
      <c r="AF309" s="11">
        <f>Data!AL309-Data!AL308</f>
        <v>0</v>
      </c>
      <c r="AG309" s="11">
        <f>Data!AM309-Data!AM308</f>
        <v>102</v>
      </c>
      <c r="AH309" s="11">
        <f>Data!AN309-Data!AN308</f>
        <v>0</v>
      </c>
      <c r="AI309" s="11">
        <f>Data!AO309-Data!AO308</f>
        <v>1</v>
      </c>
      <c r="AJ309" s="11">
        <f>Data!AP309-Data!AP308</f>
        <v>44</v>
      </c>
      <c r="AK309" s="11">
        <f>Data!AQ309-Data!AQ308</f>
        <v>10</v>
      </c>
      <c r="AL309" s="11">
        <f>Data!AR309-Data!AR308</f>
        <v>-1</v>
      </c>
      <c r="AM309" s="11">
        <f>Data!E309</f>
        <v>25</v>
      </c>
      <c r="AN309" s="11">
        <f>Data!B309</f>
        <v>509</v>
      </c>
      <c r="AO309" s="11">
        <f>Data!AS309-Data!AS308</f>
        <v>10974</v>
      </c>
      <c r="AP309" s="11">
        <f>Data!AT309-Data!AT308</f>
        <v>18481</v>
      </c>
      <c r="AQ309" s="11">
        <f>Data!AV309-Data!AV308</f>
        <v>0</v>
      </c>
      <c r="AR309" s="11">
        <f>Data!AW309-Data!AW308</f>
        <v>0</v>
      </c>
      <c r="AT309" s="7" t="str">
        <f t="shared" si="15"/>
        <v>2021-W3</v>
      </c>
      <c r="AU309" s="7">
        <f t="shared" si="16"/>
        <v>4</v>
      </c>
      <c r="AV309" s="12">
        <f>Data!G309</f>
        <v>293</v>
      </c>
      <c r="AW309" s="12">
        <f>Data!AU309+Data!C309</f>
        <v>6</v>
      </c>
    </row>
    <row r="310" spans="1:53" x14ac:dyDescent="0.3">
      <c r="A310" s="20">
        <f>Data!A310</f>
        <v>44218</v>
      </c>
      <c r="B310" s="8">
        <f t="shared" si="14"/>
        <v>44218</v>
      </c>
      <c r="C310" s="9">
        <f>Data!I310-Data!I309</f>
        <v>48</v>
      </c>
      <c r="D310" s="9">
        <f>Data!J310-Data!J309</f>
        <v>0</v>
      </c>
      <c r="E310" s="10">
        <f>Data!K310-Data!K309</f>
        <v>0</v>
      </c>
      <c r="F310" s="11">
        <f>Data!L310-Data!L309</f>
        <v>173</v>
      </c>
      <c r="G310" s="11">
        <f>Data!M310-Data!M309</f>
        <v>1</v>
      </c>
      <c r="H310" s="11">
        <f>Data!N310-Data!N309</f>
        <v>-1</v>
      </c>
      <c r="I310" s="11">
        <f>Data!O310-Data!O309</f>
        <v>227</v>
      </c>
      <c r="J310" s="11">
        <f>Data!P310-Data!P309</f>
        <v>6</v>
      </c>
      <c r="K310" s="11">
        <f>Data!Q310-Data!Q309</f>
        <v>-6</v>
      </c>
      <c r="L310" s="11">
        <f>Data!R310-Data!R309</f>
        <v>111</v>
      </c>
      <c r="M310" s="11">
        <f>Data!S310-Data!S309</f>
        <v>21</v>
      </c>
      <c r="N310" s="11">
        <f>Data!T310-Data!T309</f>
        <v>2</v>
      </c>
      <c r="O310" s="11">
        <f>Data!U310-Data!U309</f>
        <v>25</v>
      </c>
      <c r="P310" s="11">
        <f>Data!V310-Data!V309</f>
        <v>0</v>
      </c>
      <c r="Q310" s="11">
        <f>Data!W310-Data!W309</f>
        <v>0</v>
      </c>
      <c r="R310" s="11">
        <f>Data!X310-Data!X309</f>
        <v>100</v>
      </c>
      <c r="S310" s="11">
        <f>Data!Y310-Data!Y309</f>
        <v>1</v>
      </c>
      <c r="T310" s="11">
        <f>Data!Z310-Data!Z309</f>
        <v>-1</v>
      </c>
      <c r="U310" s="11">
        <f>Data!AA310-Data!AA309</f>
        <v>116</v>
      </c>
      <c r="V310" s="11">
        <f>Data!AB310-Data!AB309</f>
        <v>4</v>
      </c>
      <c r="W310" s="11">
        <f>Data!AC310-Data!AC309</f>
        <v>-3</v>
      </c>
      <c r="X310" s="11">
        <f>Data!AD310-Data!AD309</f>
        <v>50</v>
      </c>
      <c r="Y310" s="11">
        <f>Data!AE310-Data!AE309</f>
        <v>10</v>
      </c>
      <c r="Z310" s="11">
        <f>Data!AF310-Data!AF309</f>
        <v>1</v>
      </c>
      <c r="AA310" s="11">
        <f>Data!AG310-Data!AG309</f>
        <v>23</v>
      </c>
      <c r="AB310" s="11">
        <f>Data!AH310-Data!AH309</f>
        <v>0</v>
      </c>
      <c r="AC310" s="11">
        <f>Data!AI310-Data!AI309</f>
        <v>0</v>
      </c>
      <c r="AD310" s="11">
        <f>Data!AJ310-Data!AJ309</f>
        <v>73</v>
      </c>
      <c r="AE310" s="11">
        <f>Data!AK310-Data!AK309</f>
        <v>0</v>
      </c>
      <c r="AF310" s="11">
        <f>Data!AL310-Data!AL309</f>
        <v>0</v>
      </c>
      <c r="AG310" s="11">
        <f>Data!AM310-Data!AM309</f>
        <v>111</v>
      </c>
      <c r="AH310" s="11">
        <f>Data!AN310-Data!AN309</f>
        <v>2</v>
      </c>
      <c r="AI310" s="11">
        <f>Data!AO310-Data!AO309</f>
        <v>-3</v>
      </c>
      <c r="AJ310" s="11">
        <f>Data!AP310-Data!AP309</f>
        <v>61</v>
      </c>
      <c r="AK310" s="11">
        <f>Data!AQ310-Data!AQ309</f>
        <v>11</v>
      </c>
      <c r="AL310" s="11">
        <f>Data!AR310-Data!AR309</f>
        <v>1</v>
      </c>
      <c r="AM310" s="11">
        <f>Data!E310</f>
        <v>28</v>
      </c>
      <c r="AN310" s="11">
        <f>Data!B310</f>
        <v>585</v>
      </c>
      <c r="AO310" s="11">
        <f>Data!AS310-Data!AS309</f>
        <v>12579</v>
      </c>
      <c r="AP310" s="11">
        <f>Data!AT310-Data!AT309</f>
        <v>19858</v>
      </c>
      <c r="AQ310" s="11">
        <f>Data!AV310-Data!AV309</f>
        <v>0</v>
      </c>
      <c r="AR310" s="11">
        <f>Data!AW310-Data!AW309</f>
        <v>0</v>
      </c>
      <c r="AT310" s="7" t="str">
        <f t="shared" si="15"/>
        <v>2021-W3</v>
      </c>
      <c r="AU310" s="7">
        <f t="shared" si="16"/>
        <v>5</v>
      </c>
      <c r="AV310" s="12">
        <f>Data!G310</f>
        <v>288</v>
      </c>
      <c r="AW310" s="12">
        <f>Data!AU310+Data!C310</f>
        <v>11</v>
      </c>
    </row>
    <row r="311" spans="1:53" x14ac:dyDescent="0.3">
      <c r="A311" s="20">
        <f>Data!A311</f>
        <v>44219</v>
      </c>
      <c r="B311" s="8">
        <f t="shared" si="14"/>
        <v>44219</v>
      </c>
      <c r="C311" s="9">
        <f>Data!I311-Data!I310</f>
        <v>38</v>
      </c>
      <c r="D311" s="9">
        <f>Data!J311-Data!J310</f>
        <v>0</v>
      </c>
      <c r="E311" s="10">
        <f>Data!K311-Data!K310</f>
        <v>0</v>
      </c>
      <c r="F311" s="11">
        <f>Data!L311-Data!L310</f>
        <v>214</v>
      </c>
      <c r="G311" s="11">
        <f>Data!M311-Data!M310</f>
        <v>0</v>
      </c>
      <c r="H311" s="11">
        <f>Data!N311-Data!N310</f>
        <v>0</v>
      </c>
      <c r="I311" s="11">
        <f>Data!O311-Data!O310</f>
        <v>243</v>
      </c>
      <c r="J311" s="11">
        <f>Data!P311-Data!P310</f>
        <v>1</v>
      </c>
      <c r="K311" s="11">
        <f>Data!Q311-Data!Q310</f>
        <v>10</v>
      </c>
      <c r="L311" s="11">
        <f>Data!R311-Data!R310</f>
        <v>111</v>
      </c>
      <c r="M311" s="11">
        <f>Data!S311-Data!S310</f>
        <v>23</v>
      </c>
      <c r="N311" s="11">
        <f>Data!T311-Data!T310</f>
        <v>-6</v>
      </c>
      <c r="O311" s="11">
        <f>Data!U311-Data!U310</f>
        <v>17</v>
      </c>
      <c r="P311" s="11">
        <f>Data!V311-Data!V310</f>
        <v>0</v>
      </c>
      <c r="Q311" s="11">
        <f>Data!W311-Data!W310</f>
        <v>0</v>
      </c>
      <c r="R311" s="11">
        <f>Data!X311-Data!X310</f>
        <v>120</v>
      </c>
      <c r="S311" s="11">
        <f>Data!Y311-Data!Y310</f>
        <v>0</v>
      </c>
      <c r="T311" s="11">
        <f>Data!Z311-Data!Z310</f>
        <v>0</v>
      </c>
      <c r="U311" s="11">
        <f>Data!AA311-Data!AA310</f>
        <v>125</v>
      </c>
      <c r="V311" s="11">
        <f>Data!AB311-Data!AB310</f>
        <v>1</v>
      </c>
      <c r="W311" s="11">
        <f>Data!AC311-Data!AC310</f>
        <v>7</v>
      </c>
      <c r="X311" s="11">
        <f>Data!AD311-Data!AD310</f>
        <v>49</v>
      </c>
      <c r="Y311" s="11">
        <f>Data!AE311-Data!AE310</f>
        <v>12</v>
      </c>
      <c r="Z311" s="11">
        <f>Data!AF311-Data!AF310</f>
        <v>-2</v>
      </c>
      <c r="AA311" s="11">
        <f>Data!AG311-Data!AG310</f>
        <v>21</v>
      </c>
      <c r="AB311" s="11">
        <f>Data!AH311-Data!AH310</f>
        <v>0</v>
      </c>
      <c r="AC311" s="11">
        <f>Data!AI311-Data!AI310</f>
        <v>0</v>
      </c>
      <c r="AD311" s="11">
        <f>Data!AJ311-Data!AJ310</f>
        <v>94</v>
      </c>
      <c r="AE311" s="11">
        <f>Data!AK311-Data!AK310</f>
        <v>0</v>
      </c>
      <c r="AF311" s="11">
        <f>Data!AL311-Data!AL310</f>
        <v>0</v>
      </c>
      <c r="AG311" s="11">
        <f>Data!AM311-Data!AM310</f>
        <v>118</v>
      </c>
      <c r="AH311" s="11">
        <f>Data!AN311-Data!AN310</f>
        <v>0</v>
      </c>
      <c r="AI311" s="11">
        <f>Data!AO311-Data!AO310</f>
        <v>3</v>
      </c>
      <c r="AJ311" s="11">
        <f>Data!AP311-Data!AP310</f>
        <v>62</v>
      </c>
      <c r="AK311" s="11">
        <f>Data!AQ311-Data!AQ310</f>
        <v>11</v>
      </c>
      <c r="AL311" s="11">
        <f>Data!AR311-Data!AR310</f>
        <v>-4</v>
      </c>
      <c r="AM311" s="11">
        <f>Data!E311</f>
        <v>24</v>
      </c>
      <c r="AN311" s="11">
        <f>Data!B311</f>
        <v>605</v>
      </c>
      <c r="AO311" s="11">
        <f>Data!AS311-Data!AS310</f>
        <v>12084</v>
      </c>
      <c r="AP311" s="11">
        <f>Data!AT311-Data!AT310</f>
        <v>18912</v>
      </c>
      <c r="AQ311" s="11">
        <f>Data!AV311-Data!AV310</f>
        <v>0</v>
      </c>
      <c r="AR311" s="11">
        <f>Data!AW311-Data!AW310</f>
        <v>0</v>
      </c>
      <c r="AT311" s="7" t="str">
        <f t="shared" si="15"/>
        <v>2021-W3</v>
      </c>
      <c r="AU311" s="7">
        <f t="shared" si="16"/>
        <v>6</v>
      </c>
      <c r="AV311" s="12">
        <f>Data!G311</f>
        <v>292</v>
      </c>
      <c r="AW311" s="12">
        <f>Data!AU311+Data!C311</f>
        <v>6</v>
      </c>
    </row>
    <row r="312" spans="1:53" x14ac:dyDescent="0.3">
      <c r="A312" s="20">
        <f>Data!A312</f>
        <v>44220</v>
      </c>
      <c r="B312" s="8">
        <f t="shared" si="14"/>
        <v>44220</v>
      </c>
      <c r="C312" s="9">
        <f>Data!I312-Data!I311</f>
        <v>19</v>
      </c>
      <c r="D312" s="9">
        <f>Data!J312-Data!J311</f>
        <v>0</v>
      </c>
      <c r="E312" s="10">
        <f>Data!K312-Data!K311</f>
        <v>0</v>
      </c>
      <c r="F312" s="11">
        <f>Data!L312-Data!L311</f>
        <v>98</v>
      </c>
      <c r="G312" s="11">
        <f>Data!M312-Data!M311</f>
        <v>0</v>
      </c>
      <c r="H312" s="11">
        <f>Data!N312-Data!N311</f>
        <v>0</v>
      </c>
      <c r="I312" s="11">
        <f>Data!O312-Data!O311</f>
        <v>139</v>
      </c>
      <c r="J312" s="11">
        <f>Data!P312-Data!P311</f>
        <v>4</v>
      </c>
      <c r="K312" s="11">
        <f>Data!Q312-Data!Q311</f>
        <v>-4</v>
      </c>
      <c r="L312" s="11">
        <f>Data!R312-Data!R311</f>
        <v>76</v>
      </c>
      <c r="M312" s="11">
        <f>Data!S312-Data!S311</f>
        <v>20</v>
      </c>
      <c r="N312" s="11">
        <f>Data!T312-Data!T311</f>
        <v>0</v>
      </c>
      <c r="O312" s="11">
        <f>Data!U312-Data!U311</f>
        <v>12</v>
      </c>
      <c r="P312" s="11">
        <f>Data!V312-Data!V311</f>
        <v>0</v>
      </c>
      <c r="Q312" s="11">
        <f>Data!W312-Data!W311</f>
        <v>0</v>
      </c>
      <c r="R312" s="11">
        <f>Data!X312-Data!X311</f>
        <v>55</v>
      </c>
      <c r="S312" s="11">
        <f>Data!Y312-Data!Y311</f>
        <v>0</v>
      </c>
      <c r="T312" s="11">
        <f>Data!Z312-Data!Z311</f>
        <v>0</v>
      </c>
      <c r="U312" s="11">
        <f>Data!AA312-Data!AA311</f>
        <v>66</v>
      </c>
      <c r="V312" s="11">
        <f>Data!AB312-Data!AB311</f>
        <v>3</v>
      </c>
      <c r="W312" s="11">
        <f>Data!AC312-Data!AC311</f>
        <v>-3</v>
      </c>
      <c r="X312" s="11">
        <f>Data!AD312-Data!AD311</f>
        <v>36</v>
      </c>
      <c r="Y312" s="11">
        <f>Data!AE312-Data!AE311</f>
        <v>12</v>
      </c>
      <c r="Z312" s="11">
        <f>Data!AF312-Data!AF311</f>
        <v>1</v>
      </c>
      <c r="AA312" s="11">
        <f>Data!AG312-Data!AG311</f>
        <v>7</v>
      </c>
      <c r="AB312" s="11">
        <f>Data!AH312-Data!AH311</f>
        <v>0</v>
      </c>
      <c r="AC312" s="11">
        <f>Data!AI312-Data!AI311</f>
        <v>0</v>
      </c>
      <c r="AD312" s="11">
        <f>Data!AJ312-Data!AJ311</f>
        <v>43</v>
      </c>
      <c r="AE312" s="11">
        <f>Data!AK312-Data!AK311</f>
        <v>0</v>
      </c>
      <c r="AF312" s="11">
        <f>Data!AL312-Data!AL311</f>
        <v>0</v>
      </c>
      <c r="AG312" s="11">
        <f>Data!AM312-Data!AM311</f>
        <v>73</v>
      </c>
      <c r="AH312" s="11">
        <f>Data!AN312-Data!AN311</f>
        <v>1</v>
      </c>
      <c r="AI312" s="11">
        <f>Data!AO312-Data!AO311</f>
        <v>-1</v>
      </c>
      <c r="AJ312" s="11">
        <f>Data!AP312-Data!AP311</f>
        <v>40</v>
      </c>
      <c r="AK312" s="11">
        <f>Data!AQ312-Data!AQ311</f>
        <v>8</v>
      </c>
      <c r="AL312" s="11">
        <f>Data!AR312-Data!AR311</f>
        <v>-1</v>
      </c>
      <c r="AM312" s="11">
        <f>Data!E312</f>
        <v>24</v>
      </c>
      <c r="AN312" s="11">
        <f>Data!B312</f>
        <v>334</v>
      </c>
      <c r="AO312" s="11">
        <f>Data!AS312-Data!AS311</f>
        <v>5776</v>
      </c>
      <c r="AP312" s="11">
        <f>Data!AT312-Data!AT311</f>
        <v>6097</v>
      </c>
      <c r="AQ312" s="11">
        <f>Data!AV312-Data!AV311</f>
        <v>0</v>
      </c>
      <c r="AR312" s="11">
        <f>Data!AW312-Data!AW311</f>
        <v>0</v>
      </c>
      <c r="AS312" s="7">
        <v>89</v>
      </c>
      <c r="AT312" s="7" t="str">
        <f t="shared" si="15"/>
        <v>2021-W3</v>
      </c>
      <c r="AU312" s="7">
        <f t="shared" si="16"/>
        <v>7</v>
      </c>
      <c r="AV312" s="12">
        <f>Data!G312</f>
        <v>288</v>
      </c>
      <c r="AW312" s="12">
        <f>Data!AU312+Data!C312</f>
        <v>7</v>
      </c>
      <c r="AX312" s="7">
        <f>Data!BA312-Data!BA305</f>
        <v>38</v>
      </c>
      <c r="AY312" s="12">
        <f>AV305+AS312-AV312-AX312</f>
        <v>83</v>
      </c>
      <c r="AZ312" s="11">
        <v>754</v>
      </c>
      <c r="BA312" s="112">
        <f>AS312/AZ312</f>
        <v>0.11803713527851459</v>
      </c>
    </row>
    <row r="313" spans="1:53" x14ac:dyDescent="0.3">
      <c r="A313" s="21">
        <f>Data!A313</f>
        <v>44221</v>
      </c>
      <c r="B313" s="13">
        <f t="shared" si="14"/>
        <v>44221</v>
      </c>
      <c r="C313" s="14">
        <f>Data!I313-Data!I312</f>
        <v>45</v>
      </c>
      <c r="D313" s="14">
        <f>Data!J313-Data!J312</f>
        <v>0</v>
      </c>
      <c r="E313" s="15">
        <f>Data!K313-Data!K312</f>
        <v>0</v>
      </c>
      <c r="F313" s="16">
        <f>Data!L313-Data!L312</f>
        <v>113</v>
      </c>
      <c r="G313" s="16">
        <f>Data!M313-Data!M312</f>
        <v>0</v>
      </c>
      <c r="H313" s="16">
        <f>Data!N313-Data!N312</f>
        <v>1</v>
      </c>
      <c r="I313" s="16">
        <f>Data!O313-Data!O312</f>
        <v>177</v>
      </c>
      <c r="J313" s="16">
        <f>Data!P313-Data!P312</f>
        <v>0</v>
      </c>
      <c r="K313" s="16">
        <f>Data!Q313-Data!Q312</f>
        <v>0</v>
      </c>
      <c r="L313" s="16">
        <f>Data!R313-Data!R312</f>
        <v>96</v>
      </c>
      <c r="M313" s="16">
        <f>Data!S313-Data!S312</f>
        <v>25</v>
      </c>
      <c r="N313" s="16">
        <f>Data!T313-Data!T312</f>
        <v>-3</v>
      </c>
      <c r="O313" s="16">
        <f>Data!U313-Data!U312</f>
        <v>30</v>
      </c>
      <c r="P313" s="16">
        <f>Data!V313-Data!V312</f>
        <v>0</v>
      </c>
      <c r="Q313" s="16">
        <f>Data!W313-Data!W312</f>
        <v>0</v>
      </c>
      <c r="R313" s="16">
        <f>Data!X313-Data!X312</f>
        <v>57</v>
      </c>
      <c r="S313" s="16">
        <f>Data!Y313-Data!Y312</f>
        <v>0</v>
      </c>
      <c r="T313" s="16">
        <f>Data!Z313-Data!Z312</f>
        <v>0</v>
      </c>
      <c r="U313" s="16">
        <f>Data!AA313-Data!AA312</f>
        <v>99</v>
      </c>
      <c r="V313" s="16">
        <f>Data!AB313-Data!AB312</f>
        <v>0</v>
      </c>
      <c r="W313" s="16">
        <f>Data!AC313-Data!AC312</f>
        <v>3</v>
      </c>
      <c r="X313" s="16">
        <f>Data!AD313-Data!AD312</f>
        <v>34</v>
      </c>
      <c r="Y313" s="16">
        <f>Data!AE313-Data!AE312</f>
        <v>13</v>
      </c>
      <c r="Z313" s="16">
        <f>Data!AF313-Data!AF312</f>
        <v>-3</v>
      </c>
      <c r="AA313" s="16">
        <f>Data!AG313-Data!AG312</f>
        <v>15</v>
      </c>
      <c r="AB313" s="16">
        <f>Data!AH313-Data!AH312</f>
        <v>0</v>
      </c>
      <c r="AC313" s="16">
        <f>Data!AI313-Data!AI312</f>
        <v>0</v>
      </c>
      <c r="AD313" s="16">
        <f>Data!AJ313-Data!AJ312</f>
        <v>56</v>
      </c>
      <c r="AE313" s="16">
        <f>Data!AK313-Data!AK312</f>
        <v>0</v>
      </c>
      <c r="AF313" s="16">
        <f>Data!AL313-Data!AL312</f>
        <v>1</v>
      </c>
      <c r="AG313" s="16">
        <f>Data!AM313-Data!AM312</f>
        <v>78</v>
      </c>
      <c r="AH313" s="16">
        <f>Data!AN313-Data!AN312</f>
        <v>0</v>
      </c>
      <c r="AI313" s="16">
        <f>Data!AO313-Data!AO312</f>
        <v>-3</v>
      </c>
      <c r="AJ313" s="16">
        <f>Data!AP313-Data!AP312</f>
        <v>62</v>
      </c>
      <c r="AK313" s="16">
        <f>Data!AQ313-Data!AQ312</f>
        <v>12</v>
      </c>
      <c r="AL313" s="16">
        <f>Data!AR313-Data!AR312</f>
        <v>0</v>
      </c>
      <c r="AM313" s="16">
        <f>Data!E313</f>
        <v>25</v>
      </c>
      <c r="AN313" s="16">
        <f>Data!B313</f>
        <v>436</v>
      </c>
      <c r="AO313" s="16">
        <f>Data!AS313-Data!AS312</f>
        <v>3307</v>
      </c>
      <c r="AP313" s="16">
        <f>Data!AT313-Data!AT312</f>
        <v>6087</v>
      </c>
      <c r="AQ313" s="16">
        <f>Data!AV313-Data!AV312</f>
        <v>0</v>
      </c>
      <c r="AR313" s="16">
        <f>Data!AW313-Data!AW312</f>
        <v>0</v>
      </c>
      <c r="AS313" s="17"/>
      <c r="AT313" s="17" t="str">
        <f t="shared" si="15"/>
        <v>2021-W4</v>
      </c>
      <c r="AU313" s="17">
        <f t="shared" si="16"/>
        <v>1</v>
      </c>
      <c r="AV313" s="18">
        <f>Data!G313</f>
        <v>286</v>
      </c>
      <c r="AW313" s="18">
        <f>Data!AU313+Data!C313</f>
        <v>26</v>
      </c>
      <c r="AX313" s="17"/>
      <c r="AY313" s="17"/>
      <c r="AZ313" s="16"/>
    </row>
    <row r="314" spans="1:53" x14ac:dyDescent="0.3">
      <c r="A314" s="20">
        <f>Data!A314</f>
        <v>44222</v>
      </c>
      <c r="B314" s="8">
        <f t="shared" si="14"/>
        <v>44222</v>
      </c>
      <c r="C314" s="9">
        <f>Data!I314-Data!I313</f>
        <v>71</v>
      </c>
      <c r="D314" s="9">
        <f>Data!J314-Data!J313</f>
        <v>0</v>
      </c>
      <c r="E314" s="10">
        <f>Data!K314-Data!K313</f>
        <v>0</v>
      </c>
      <c r="F314" s="11">
        <f>Data!L314-Data!L313</f>
        <v>241</v>
      </c>
      <c r="G314" s="11">
        <f>Data!M314-Data!M313</f>
        <v>0</v>
      </c>
      <c r="H314" s="11">
        <f>Data!N314-Data!N313</f>
        <v>0</v>
      </c>
      <c r="I314" s="11">
        <f>Data!O314-Data!O313</f>
        <v>361</v>
      </c>
      <c r="J314" s="11">
        <f>Data!P314-Data!P313</f>
        <v>5</v>
      </c>
      <c r="K314" s="11">
        <f>Data!Q314-Data!Q313</f>
        <v>-1</v>
      </c>
      <c r="L314" s="11">
        <f>Data!R314-Data!R313</f>
        <v>140</v>
      </c>
      <c r="M314" s="11">
        <f>Data!S314-Data!S313</f>
        <v>16</v>
      </c>
      <c r="N314" s="11">
        <f>Data!T314-Data!T313</f>
        <v>-2</v>
      </c>
      <c r="O314" s="11">
        <f>Data!U314-Data!U313</f>
        <v>44</v>
      </c>
      <c r="P314" s="11">
        <f>Data!V314-Data!V313</f>
        <v>0</v>
      </c>
      <c r="Q314" s="11">
        <f>Data!W314-Data!W313</f>
        <v>0</v>
      </c>
      <c r="R314" s="11">
        <f>Data!X314-Data!X313</f>
        <v>112</v>
      </c>
      <c r="S314" s="11">
        <f>Data!Y314-Data!Y313</f>
        <v>0</v>
      </c>
      <c r="T314" s="11">
        <f>Data!Z314-Data!Z313</f>
        <v>1</v>
      </c>
      <c r="U314" s="11">
        <f>Data!AA314-Data!AA313</f>
        <v>183</v>
      </c>
      <c r="V314" s="11">
        <f>Data!AB314-Data!AB313</f>
        <v>3</v>
      </c>
      <c r="W314" s="11">
        <f>Data!AC314-Data!AC313</f>
        <v>-1</v>
      </c>
      <c r="X314" s="11">
        <f>Data!AD314-Data!AD313</f>
        <v>70</v>
      </c>
      <c r="Y314" s="11">
        <f>Data!AE314-Data!AE313</f>
        <v>9</v>
      </c>
      <c r="Z314" s="11">
        <f>Data!AF314-Data!AF313</f>
        <v>-5</v>
      </c>
      <c r="AA314" s="11">
        <f>Data!AG314-Data!AG313</f>
        <v>27</v>
      </c>
      <c r="AB314" s="11">
        <f>Data!AH314-Data!AH313</f>
        <v>0</v>
      </c>
      <c r="AC314" s="11">
        <f>Data!AI314-Data!AI313</f>
        <v>0</v>
      </c>
      <c r="AD314" s="11">
        <f>Data!AJ314-Data!AJ313</f>
        <v>129</v>
      </c>
      <c r="AE314" s="11">
        <f>Data!AK314-Data!AK313</f>
        <v>0</v>
      </c>
      <c r="AF314" s="11">
        <f>Data!AL314-Data!AL313</f>
        <v>-1</v>
      </c>
      <c r="AG314" s="11">
        <f>Data!AM314-Data!AM313</f>
        <v>178</v>
      </c>
      <c r="AH314" s="11">
        <f>Data!AN314-Data!AN313</f>
        <v>2</v>
      </c>
      <c r="AI314" s="11">
        <f>Data!AO314-Data!AO313</f>
        <v>0</v>
      </c>
      <c r="AJ314" s="11">
        <f>Data!AP314-Data!AP313</f>
        <v>70</v>
      </c>
      <c r="AK314" s="11">
        <f>Data!AQ314-Data!AQ313</f>
        <v>7</v>
      </c>
      <c r="AL314" s="11">
        <f>Data!AR314-Data!AR313</f>
        <v>3</v>
      </c>
      <c r="AM314" s="11">
        <f>Data!E314</f>
        <v>21</v>
      </c>
      <c r="AN314" s="11">
        <f>Data!B314</f>
        <v>842</v>
      </c>
      <c r="AO314" s="11">
        <f>Data!AS314-Data!AS313</f>
        <v>17204</v>
      </c>
      <c r="AP314" s="11">
        <f>Data!AT314-Data!AT313</f>
        <v>19036</v>
      </c>
      <c r="AQ314" s="11">
        <f>Data!AV314-Data!AV313</f>
        <v>0</v>
      </c>
      <c r="AR314" s="11">
        <f>Data!AW314-Data!AW313</f>
        <v>0</v>
      </c>
      <c r="AT314" s="7" t="str">
        <f t="shared" si="15"/>
        <v>2021-W4</v>
      </c>
      <c r="AU314" s="7">
        <f t="shared" si="16"/>
        <v>2</v>
      </c>
      <c r="AV314" s="12">
        <f>Data!G314</f>
        <v>283</v>
      </c>
      <c r="AW314" s="12">
        <f>Data!AU314+Data!C314</f>
        <v>15</v>
      </c>
    </row>
    <row r="315" spans="1:53" x14ac:dyDescent="0.3">
      <c r="A315" s="20">
        <f>Data!A315</f>
        <v>44223</v>
      </c>
      <c r="B315" s="8">
        <f t="shared" ref="B315" si="17">A315</f>
        <v>44223</v>
      </c>
      <c r="C315" s="9">
        <f>Data!I315-Data!I314</f>
        <v>100</v>
      </c>
      <c r="D315" s="9">
        <f>Data!J315-Data!J314</f>
        <v>0</v>
      </c>
      <c r="E315" s="10">
        <f>Data!K315-Data!K314</f>
        <v>0</v>
      </c>
      <c r="F315" s="11">
        <f>Data!L315-Data!L314</f>
        <v>235</v>
      </c>
      <c r="G315" s="11">
        <f>Data!M315-Data!M314</f>
        <v>0</v>
      </c>
      <c r="H315" s="11">
        <f>Data!N315-Data!N314</f>
        <v>-1</v>
      </c>
      <c r="I315" s="11">
        <f>Data!O315-Data!O314</f>
        <v>368</v>
      </c>
      <c r="J315" s="11">
        <f>Data!P315-Data!P314</f>
        <v>8</v>
      </c>
      <c r="K315" s="11">
        <f>Data!Q315-Data!Q314</f>
        <v>-7</v>
      </c>
      <c r="L315" s="11">
        <f>Data!R315-Data!R314</f>
        <v>152</v>
      </c>
      <c r="M315" s="11">
        <f>Data!S315-Data!S314</f>
        <v>24</v>
      </c>
      <c r="N315" s="11">
        <f>Data!T315-Data!T314</f>
        <v>-1</v>
      </c>
      <c r="O315" s="11">
        <f>Data!U315-Data!U314</f>
        <v>49</v>
      </c>
      <c r="P315" s="11">
        <f>Data!V315-Data!V314</f>
        <v>0</v>
      </c>
      <c r="Q315" s="11">
        <f>Data!W315-Data!W314</f>
        <v>0</v>
      </c>
      <c r="R315" s="11">
        <f>Data!X315-Data!X314</f>
        <v>120</v>
      </c>
      <c r="S315" s="11">
        <f>Data!Y315-Data!Y314</f>
        <v>0</v>
      </c>
      <c r="T315" s="11">
        <f>Data!Z315-Data!Z314</f>
        <v>-1</v>
      </c>
      <c r="U315" s="11">
        <f>Data!AA315-Data!AA314</f>
        <v>187</v>
      </c>
      <c r="V315" s="11">
        <f>Data!AB315-Data!AB314</f>
        <v>4</v>
      </c>
      <c r="W315" s="11">
        <f>Data!AC315-Data!AC314</f>
        <v>-3</v>
      </c>
      <c r="X315" s="11">
        <f>Data!AD315-Data!AD314</f>
        <v>63</v>
      </c>
      <c r="Y315" s="11">
        <f>Data!AE315-Data!AE314</f>
        <v>12</v>
      </c>
      <c r="Z315" s="11">
        <f>Data!AF315-Data!AF314</f>
        <v>-2</v>
      </c>
      <c r="AA315" s="11">
        <f>Data!AG315-Data!AG314</f>
        <v>51</v>
      </c>
      <c r="AB315" s="11">
        <f>Data!AH315-Data!AH314</f>
        <v>0</v>
      </c>
      <c r="AC315" s="11">
        <f>Data!AI315-Data!AI314</f>
        <v>0</v>
      </c>
      <c r="AD315" s="11">
        <f>Data!AJ315-Data!AJ314</f>
        <v>115</v>
      </c>
      <c r="AE315" s="11">
        <f>Data!AK315-Data!AK314</f>
        <v>0</v>
      </c>
      <c r="AF315" s="11">
        <f>Data!AL315-Data!AL314</f>
        <v>0</v>
      </c>
      <c r="AG315" s="11">
        <f>Data!AM315-Data!AM314</f>
        <v>181</v>
      </c>
      <c r="AH315" s="11">
        <f>Data!AN315-Data!AN314</f>
        <v>4</v>
      </c>
      <c r="AI315" s="11">
        <f>Data!AO315-Data!AO314</f>
        <v>-4</v>
      </c>
      <c r="AJ315" s="11">
        <f>Data!AP315-Data!AP314</f>
        <v>89</v>
      </c>
      <c r="AK315" s="11">
        <f>Data!AQ315-Data!AQ314</f>
        <v>12</v>
      </c>
      <c r="AL315" s="11">
        <f>Data!AR315-Data!AR314</f>
        <v>1</v>
      </c>
      <c r="AM315" s="11">
        <f>Data!E315</f>
        <v>32</v>
      </c>
      <c r="AN315" s="11">
        <f>Data!B315</f>
        <v>858</v>
      </c>
      <c r="AO315" s="11">
        <f>Data!AS315-Data!AS314</f>
        <v>20074</v>
      </c>
      <c r="AP315" s="11">
        <f>Data!AT315-Data!AT314</f>
        <v>17621</v>
      </c>
      <c r="AQ315" s="11">
        <f>Data!AV315-Data!AV314</f>
        <v>0</v>
      </c>
      <c r="AR315" s="11">
        <f>Data!AW315-Data!AW314</f>
        <v>0</v>
      </c>
      <c r="AT315" s="7" t="str">
        <f t="shared" ref="AT315" si="18">_xlfn.CONCAT(YEAR(A315),"-W",_xlfn.ISOWEEKNUM(A315))</f>
        <v>2021-W4</v>
      </c>
      <c r="AU315" s="7">
        <f t="shared" ref="AU315" si="19">WEEKDAY(A315,2)</f>
        <v>3</v>
      </c>
      <c r="AV315" s="12">
        <f>Data!G315</f>
        <v>274</v>
      </c>
      <c r="AW315" s="12">
        <f>Data!AU315+Data!C315</f>
        <v>18</v>
      </c>
    </row>
    <row r="316" spans="1:53" x14ac:dyDescent="0.3">
      <c r="A316" s="20">
        <f>Data!A316</f>
        <v>44224</v>
      </c>
      <c r="B316" s="8">
        <f t="shared" ref="B316" si="20">A316</f>
        <v>44224</v>
      </c>
      <c r="C316" s="9">
        <f>Data!I316-Data!I315</f>
        <v>66</v>
      </c>
      <c r="D316" s="9">
        <f>Data!J316-Data!J315</f>
        <v>0</v>
      </c>
      <c r="E316" s="10">
        <f>Data!K316-Data!K315</f>
        <v>0</v>
      </c>
      <c r="F316" s="11">
        <f>Data!L316-Data!L315</f>
        <v>230</v>
      </c>
      <c r="G316" s="11">
        <f>Data!M316-Data!M315</f>
        <v>1</v>
      </c>
      <c r="H316" s="11">
        <f>Data!N316-Data!N315</f>
        <v>-2</v>
      </c>
      <c r="I316" s="11">
        <f>Data!O316-Data!O315</f>
        <v>311</v>
      </c>
      <c r="J316" s="11">
        <f>Data!P316-Data!P315</f>
        <v>1</v>
      </c>
      <c r="K316" s="11">
        <f>Data!Q316-Data!Q315</f>
        <v>2</v>
      </c>
      <c r="L316" s="11">
        <f>Data!R316-Data!R315</f>
        <v>107</v>
      </c>
      <c r="M316" s="11">
        <f>Data!S316-Data!S315</f>
        <v>16</v>
      </c>
      <c r="N316" s="11">
        <f>Data!T316-Data!T315</f>
        <v>-6</v>
      </c>
      <c r="O316" s="11">
        <f>Data!U316-Data!U315</f>
        <v>38</v>
      </c>
      <c r="P316" s="11">
        <f>Data!V316-Data!V315</f>
        <v>0</v>
      </c>
      <c r="Q316" s="11">
        <f>Data!W316-Data!W315</f>
        <v>0</v>
      </c>
      <c r="R316" s="11">
        <f>Data!X316-Data!X315</f>
        <v>118</v>
      </c>
      <c r="S316" s="11">
        <f>Data!Y316-Data!Y315</f>
        <v>1</v>
      </c>
      <c r="T316" s="11">
        <f>Data!Z316-Data!Z315</f>
        <v>-2</v>
      </c>
      <c r="U316" s="11">
        <f>Data!AA316-Data!AA315</f>
        <v>162</v>
      </c>
      <c r="V316" s="11">
        <f>Data!AB316-Data!AB315</f>
        <v>1</v>
      </c>
      <c r="W316" s="11">
        <f>Data!AC316-Data!AC315</f>
        <v>3</v>
      </c>
      <c r="X316" s="11">
        <f>Data!AD316-Data!AD315</f>
        <v>47</v>
      </c>
      <c r="Y316" s="11">
        <f>Data!AE316-Data!AE315</f>
        <v>5</v>
      </c>
      <c r="Z316" s="11">
        <f>Data!AF316-Data!AF315</f>
        <v>-1</v>
      </c>
      <c r="AA316" s="11">
        <f>Data!AG316-Data!AG315</f>
        <v>28</v>
      </c>
      <c r="AB316" s="11">
        <f>Data!AH316-Data!AH315</f>
        <v>0</v>
      </c>
      <c r="AC316" s="11">
        <f>Data!AI316-Data!AI315</f>
        <v>0</v>
      </c>
      <c r="AD316" s="11">
        <f>Data!AJ316-Data!AJ315</f>
        <v>112</v>
      </c>
      <c r="AE316" s="11">
        <f>Data!AK316-Data!AK315</f>
        <v>0</v>
      </c>
      <c r="AF316" s="11">
        <f>Data!AL316-Data!AL315</f>
        <v>0</v>
      </c>
      <c r="AG316" s="11">
        <f>Data!AM316-Data!AM315</f>
        <v>149</v>
      </c>
      <c r="AH316" s="11">
        <f>Data!AN316-Data!AN315</f>
        <v>0</v>
      </c>
      <c r="AI316" s="11">
        <f>Data!AO316-Data!AO315</f>
        <v>-1</v>
      </c>
      <c r="AJ316" s="11">
        <f>Data!AP316-Data!AP315</f>
        <v>60</v>
      </c>
      <c r="AK316" s="11">
        <f>Data!AQ316-Data!AQ315</f>
        <v>11</v>
      </c>
      <c r="AL316" s="11">
        <f>Data!AR316-Data!AR315</f>
        <v>-5</v>
      </c>
      <c r="AM316" s="11">
        <f>Data!E316</f>
        <v>18</v>
      </c>
      <c r="AN316" s="11">
        <f>Data!B316</f>
        <v>716</v>
      </c>
      <c r="AO316" s="11">
        <f>Data!AS316-Data!AS315</f>
        <v>15796</v>
      </c>
      <c r="AP316" s="11">
        <f>Data!AT316-Data!AT315</f>
        <v>18248</v>
      </c>
      <c r="AQ316" s="11">
        <f>Data!AV316-Data!AV315</f>
        <v>0</v>
      </c>
      <c r="AR316" s="11">
        <f>Data!AW316-Data!AW315</f>
        <v>0</v>
      </c>
      <c r="AT316" s="7" t="str">
        <f t="shared" ref="AT316" si="21">_xlfn.CONCAT(YEAR(A316),"-W",_xlfn.ISOWEEKNUM(A316))</f>
        <v>2021-W4</v>
      </c>
      <c r="AU316" s="7">
        <f t="shared" ref="AU316" si="22">WEEKDAY(A316,2)</f>
        <v>4</v>
      </c>
      <c r="AV316" s="12">
        <f>Data!G316</f>
        <v>268</v>
      </c>
      <c r="AW316" s="12">
        <f>Data!AU316+Data!C316</f>
        <v>10</v>
      </c>
    </row>
    <row r="317" spans="1:53" x14ac:dyDescent="0.3">
      <c r="A317" s="20">
        <f>Data!A317</f>
        <v>44225</v>
      </c>
      <c r="B317" s="8">
        <f t="shared" ref="B317" si="23">A317</f>
        <v>44225</v>
      </c>
      <c r="C317" s="9">
        <f>Data!I317-Data!I316</f>
        <v>120</v>
      </c>
      <c r="D317" s="9">
        <f>Data!J317-Data!J316</f>
        <v>0</v>
      </c>
      <c r="E317" s="10">
        <f>Data!K317-Data!K316</f>
        <v>0</v>
      </c>
      <c r="F317" s="11">
        <f>Data!L317-Data!L316</f>
        <v>272</v>
      </c>
      <c r="G317" s="11">
        <f>Data!M317-Data!M316</f>
        <v>0</v>
      </c>
      <c r="H317" s="11">
        <f>Data!N317-Data!N316</f>
        <v>0</v>
      </c>
      <c r="I317" s="11">
        <f>Data!O317-Data!O316</f>
        <v>377</v>
      </c>
      <c r="J317" s="11">
        <f>Data!P317-Data!P316</f>
        <v>4</v>
      </c>
      <c r="K317" s="11">
        <f>Data!Q317-Data!Q316</f>
        <v>-2</v>
      </c>
      <c r="L317" s="11">
        <f>Data!R317-Data!R316</f>
        <v>156</v>
      </c>
      <c r="M317" s="11">
        <f>Data!S317-Data!S316</f>
        <v>18</v>
      </c>
      <c r="N317" s="11">
        <f>Data!T317-Data!T316</f>
        <v>-6</v>
      </c>
      <c r="O317" s="11">
        <f>Data!U317-Data!U316</f>
        <v>59</v>
      </c>
      <c r="P317" s="11">
        <f>Data!V317-Data!V316</f>
        <v>0</v>
      </c>
      <c r="Q317" s="11">
        <f>Data!W317-Data!W316</f>
        <v>0</v>
      </c>
      <c r="R317" s="11">
        <f>Data!X317-Data!X316</f>
        <v>117</v>
      </c>
      <c r="S317" s="11">
        <f>Data!Y317-Data!Y316</f>
        <v>0</v>
      </c>
      <c r="T317" s="11">
        <f>Data!Z317-Data!Z316</f>
        <v>0</v>
      </c>
      <c r="U317" s="11">
        <f>Data!AA317-Data!AA316</f>
        <v>169</v>
      </c>
      <c r="V317" s="11">
        <f>Data!AB317-Data!AB316</f>
        <v>3</v>
      </c>
      <c r="W317" s="11">
        <f>Data!AC317-Data!AC316</f>
        <v>-1</v>
      </c>
      <c r="X317" s="11">
        <f>Data!AD317-Data!AD316</f>
        <v>74</v>
      </c>
      <c r="Y317" s="11">
        <f>Data!AE317-Data!AE316</f>
        <v>11</v>
      </c>
      <c r="Z317" s="11">
        <f>Data!AF317-Data!AF316</f>
        <v>0</v>
      </c>
      <c r="AA317" s="11">
        <f>Data!AG317-Data!AG316</f>
        <v>61</v>
      </c>
      <c r="AB317" s="11">
        <f>Data!AH317-Data!AH316</f>
        <v>0</v>
      </c>
      <c r="AC317" s="11">
        <f>Data!AI317-Data!AI316</f>
        <v>0</v>
      </c>
      <c r="AD317" s="11">
        <f>Data!AJ317-Data!AJ316</f>
        <v>154</v>
      </c>
      <c r="AE317" s="11">
        <f>Data!AK317-Data!AK316</f>
        <v>0</v>
      </c>
      <c r="AF317" s="11">
        <f>Data!AL317-Data!AL316</f>
        <v>0</v>
      </c>
      <c r="AG317" s="11">
        <f>Data!AM317-Data!AM316</f>
        <v>208</v>
      </c>
      <c r="AH317" s="11">
        <f>Data!AN317-Data!AN316</f>
        <v>1</v>
      </c>
      <c r="AI317" s="11">
        <f>Data!AO317-Data!AO316</f>
        <v>-1</v>
      </c>
      <c r="AJ317" s="11">
        <f>Data!AP317-Data!AP316</f>
        <v>82</v>
      </c>
      <c r="AK317" s="11">
        <f>Data!AQ317-Data!AQ316</f>
        <v>7</v>
      </c>
      <c r="AL317" s="11">
        <f>Data!AR317-Data!AR316</f>
        <v>-6</v>
      </c>
      <c r="AM317" s="11">
        <f>Data!E317</f>
        <v>22</v>
      </c>
      <c r="AN317" s="11">
        <f>Data!B317</f>
        <v>941</v>
      </c>
      <c r="AO317" s="11">
        <f>Data!AS317-Data!AS316</f>
        <v>27286</v>
      </c>
      <c r="AP317" s="11">
        <f>Data!AT317-Data!AT316</f>
        <v>18095</v>
      </c>
      <c r="AQ317" s="11">
        <f>Data!AV317-Data!AV316</f>
        <v>0</v>
      </c>
      <c r="AR317" s="11">
        <f>Data!AW317-Data!AW316</f>
        <v>0</v>
      </c>
      <c r="AT317" s="7" t="str">
        <f t="shared" ref="AT317" si="24">_xlfn.CONCAT(YEAR(A317),"-W",_xlfn.ISOWEEKNUM(A317))</f>
        <v>2021-W4</v>
      </c>
      <c r="AU317" s="7">
        <f t="shared" ref="AU317" si="25">WEEKDAY(A317,2)</f>
        <v>5</v>
      </c>
      <c r="AV317" s="12">
        <f>Data!G317</f>
        <v>260</v>
      </c>
      <c r="AW317" s="12">
        <f>Data!AU317+Data!C317</f>
        <v>23</v>
      </c>
    </row>
    <row r="318" spans="1:53" x14ac:dyDescent="0.3">
      <c r="A318" s="20">
        <f>Data!A318</f>
        <v>44226</v>
      </c>
      <c r="B318" s="8">
        <f t="shared" ref="B318" si="26">A318</f>
        <v>44226</v>
      </c>
      <c r="C318" s="9">
        <f>Data!I318-Data!I317</f>
        <v>67</v>
      </c>
      <c r="D318" s="9">
        <f>Data!J318-Data!J317</f>
        <v>0</v>
      </c>
      <c r="E318" s="10">
        <f>Data!K318-Data!K317</f>
        <v>0</v>
      </c>
      <c r="F318" s="11">
        <f>Data!L318-Data!L317</f>
        <v>284</v>
      </c>
      <c r="G318" s="11">
        <f>Data!M318-Data!M317</f>
        <v>0</v>
      </c>
      <c r="H318" s="11">
        <f>Data!N318-Data!N317</f>
        <v>0</v>
      </c>
      <c r="I318" s="11">
        <f>Data!O318-Data!O317</f>
        <v>317</v>
      </c>
      <c r="J318" s="11">
        <f>Data!P318-Data!P317</f>
        <v>5</v>
      </c>
      <c r="K318" s="11">
        <f>Data!Q318-Data!Q317</f>
        <v>-5</v>
      </c>
      <c r="L318" s="11">
        <f>Data!R318-Data!R317</f>
        <v>193</v>
      </c>
      <c r="M318" s="11">
        <f>Data!S318-Data!S317</f>
        <v>10</v>
      </c>
      <c r="N318" s="11">
        <f>Data!T318-Data!T317</f>
        <v>2</v>
      </c>
      <c r="O318" s="11">
        <f>Data!U318-Data!U317</f>
        <v>39</v>
      </c>
      <c r="P318" s="11">
        <f>Data!V318-Data!V317</f>
        <v>0</v>
      </c>
      <c r="Q318" s="11">
        <f>Data!W318-Data!W317</f>
        <v>0</v>
      </c>
      <c r="R318" s="11">
        <f>Data!X318-Data!X317</f>
        <v>138</v>
      </c>
      <c r="S318" s="11">
        <f>Data!Y318-Data!Y317</f>
        <v>0</v>
      </c>
      <c r="T318" s="11">
        <f>Data!Z318-Data!Z317</f>
        <v>0</v>
      </c>
      <c r="U318" s="11">
        <f>Data!AA318-Data!AA317</f>
        <v>151</v>
      </c>
      <c r="V318" s="11">
        <f>Data!AB318-Data!AB317</f>
        <v>5</v>
      </c>
      <c r="W318" s="11">
        <f>Data!AC318-Data!AC317</f>
        <v>-5</v>
      </c>
      <c r="X318" s="11">
        <f>Data!AD318-Data!AD317</f>
        <v>86</v>
      </c>
      <c r="Y318" s="11">
        <f>Data!AE318-Data!AE317</f>
        <v>4</v>
      </c>
      <c r="Z318" s="11">
        <f>Data!AF318-Data!AF317</f>
        <v>-3</v>
      </c>
      <c r="AA318" s="11">
        <f>Data!AG318-Data!AG317</f>
        <v>28</v>
      </c>
      <c r="AB318" s="11">
        <f>Data!AH318-Data!AH317</f>
        <v>0</v>
      </c>
      <c r="AC318" s="11">
        <f>Data!AI318-Data!AI317</f>
        <v>0</v>
      </c>
      <c r="AD318" s="11">
        <f>Data!AJ318-Data!AJ317</f>
        <v>146</v>
      </c>
      <c r="AE318" s="11">
        <f>Data!AK318-Data!AK317</f>
        <v>0</v>
      </c>
      <c r="AF318" s="11">
        <f>Data!AL318-Data!AL317</f>
        <v>0</v>
      </c>
      <c r="AG318" s="11">
        <f>Data!AM318-Data!AM317</f>
        <v>166</v>
      </c>
      <c r="AH318" s="11">
        <f>Data!AN318-Data!AN317</f>
        <v>0</v>
      </c>
      <c r="AI318" s="11">
        <f>Data!AO318-Data!AO317</f>
        <v>0</v>
      </c>
      <c r="AJ318" s="11">
        <f>Data!AP318-Data!AP317</f>
        <v>107</v>
      </c>
      <c r="AK318" s="11">
        <f>Data!AQ318-Data!AQ317</f>
        <v>6</v>
      </c>
      <c r="AL318" s="11">
        <f>Data!AR318-Data!AR317</f>
        <v>5</v>
      </c>
      <c r="AM318" s="11">
        <f>Data!E318</f>
        <v>15</v>
      </c>
      <c r="AN318" s="11">
        <f>Data!B318</f>
        <v>795</v>
      </c>
      <c r="AO318" s="11">
        <f>Data!AS318-Data!AS317</f>
        <v>12890</v>
      </c>
      <c r="AP318" s="11">
        <f>Data!AT318-Data!AT317</f>
        <v>19014</v>
      </c>
      <c r="AQ318" s="11">
        <f>Data!AV318-Data!AV317</f>
        <v>0</v>
      </c>
      <c r="AR318" s="11">
        <f>Data!AW318-Data!AW317</f>
        <v>0</v>
      </c>
      <c r="AT318" s="7" t="str">
        <f t="shared" ref="AT318" si="27">_xlfn.CONCAT(YEAR(A318),"-W",_xlfn.ISOWEEKNUM(A318))</f>
        <v>2021-W4</v>
      </c>
      <c r="AU318" s="7">
        <f t="shared" ref="AU318" si="28">WEEKDAY(A318,2)</f>
        <v>6</v>
      </c>
      <c r="AV318" s="12">
        <f>Data!G318</f>
        <v>257</v>
      </c>
      <c r="AW318" s="12">
        <f>Data!AU318+Data!C318</f>
        <v>8</v>
      </c>
    </row>
    <row r="319" spans="1:53" x14ac:dyDescent="0.3">
      <c r="A319" s="20">
        <f>Data!A319</f>
        <v>44227</v>
      </c>
      <c r="B319" s="8">
        <f t="shared" ref="B319" si="29">A319</f>
        <v>44227</v>
      </c>
      <c r="C319" s="9">
        <f>Data!I319-Data!I318</f>
        <v>53</v>
      </c>
      <c r="D319" s="9">
        <f>Data!J319-Data!J318</f>
        <v>0</v>
      </c>
      <c r="E319" s="10">
        <f>Data!K319-Data!K318</f>
        <v>0</v>
      </c>
      <c r="F319" s="11">
        <f>Data!L319-Data!L318</f>
        <v>149</v>
      </c>
      <c r="G319" s="11">
        <f>Data!M319-Data!M318</f>
        <v>0</v>
      </c>
      <c r="H319" s="11">
        <f>Data!N319-Data!N318</f>
        <v>0</v>
      </c>
      <c r="I319" s="11">
        <f>Data!O319-Data!O318</f>
        <v>196</v>
      </c>
      <c r="J319" s="11">
        <f>Data!P319-Data!P318</f>
        <v>2</v>
      </c>
      <c r="K319" s="11">
        <f>Data!Q319-Data!Q318</f>
        <v>0</v>
      </c>
      <c r="L319" s="11">
        <f>Data!R319-Data!R318</f>
        <v>85</v>
      </c>
      <c r="M319" s="11">
        <f>Data!S319-Data!S318</f>
        <v>15</v>
      </c>
      <c r="N319" s="11">
        <f>Data!T319-Data!T318</f>
        <v>-2</v>
      </c>
      <c r="O319" s="11">
        <f>Data!U319-Data!U318</f>
        <v>25</v>
      </c>
      <c r="P319" s="11">
        <f>Data!V319-Data!V318</f>
        <v>0</v>
      </c>
      <c r="Q319" s="11">
        <f>Data!W319-Data!W318</f>
        <v>0</v>
      </c>
      <c r="R319" s="11">
        <f>Data!X319-Data!X318</f>
        <v>68</v>
      </c>
      <c r="S319" s="11">
        <f>Data!Y319-Data!Y318</f>
        <v>0</v>
      </c>
      <c r="T319" s="11">
        <f>Data!Z319-Data!Z318</f>
        <v>0</v>
      </c>
      <c r="U319" s="11">
        <f>Data!AA319-Data!AA318</f>
        <v>95</v>
      </c>
      <c r="V319" s="11">
        <f>Data!AB319-Data!AB318</f>
        <v>2</v>
      </c>
      <c r="W319" s="11">
        <f>Data!AC319-Data!AC318</f>
        <v>1</v>
      </c>
      <c r="X319" s="11">
        <f>Data!AD319-Data!AD318</f>
        <v>43</v>
      </c>
      <c r="Y319" s="11">
        <f>Data!AE319-Data!AE318</f>
        <v>7</v>
      </c>
      <c r="Z319" s="11">
        <f>Data!AF319-Data!AF318</f>
        <v>1</v>
      </c>
      <c r="AA319" s="11">
        <f>Data!AG319-Data!AG318</f>
        <v>28</v>
      </c>
      <c r="AB319" s="11">
        <f>Data!AH319-Data!AH318</f>
        <v>0</v>
      </c>
      <c r="AC319" s="11">
        <f>Data!AI319-Data!AI318</f>
        <v>0</v>
      </c>
      <c r="AD319" s="11">
        <f>Data!AJ319-Data!AJ318</f>
        <v>81</v>
      </c>
      <c r="AE319" s="11">
        <f>Data!AK319-Data!AK318</f>
        <v>0</v>
      </c>
      <c r="AF319" s="11">
        <f>Data!AL319-Data!AL318</f>
        <v>0</v>
      </c>
      <c r="AG319" s="11">
        <f>Data!AM319-Data!AM318</f>
        <v>101</v>
      </c>
      <c r="AH319" s="11">
        <f>Data!AN319-Data!AN318</f>
        <v>0</v>
      </c>
      <c r="AI319" s="11">
        <f>Data!AO319-Data!AO318</f>
        <v>-1</v>
      </c>
      <c r="AJ319" s="11">
        <f>Data!AP319-Data!AP318</f>
        <v>42</v>
      </c>
      <c r="AK319" s="11">
        <f>Data!AQ319-Data!AQ318</f>
        <v>8</v>
      </c>
      <c r="AL319" s="11">
        <f>Data!AR319-Data!AR318</f>
        <v>-3</v>
      </c>
      <c r="AM319" s="11">
        <f>Data!E319</f>
        <v>17</v>
      </c>
      <c r="AN319" s="11">
        <f>Data!B319</f>
        <v>484</v>
      </c>
      <c r="AO319" s="11">
        <f>Data!AS319-Data!AS318</f>
        <v>6656</v>
      </c>
      <c r="AP319" s="11">
        <f>Data!AT319-Data!AT318</f>
        <v>6501</v>
      </c>
      <c r="AQ319" s="11">
        <f>Data!AV319-Data!AV318</f>
        <v>0</v>
      </c>
      <c r="AR319" s="11">
        <f>Data!AW319-Data!AW318</f>
        <v>0</v>
      </c>
      <c r="AS319" s="7">
        <v>67</v>
      </c>
      <c r="AT319" s="7" t="str">
        <f t="shared" ref="AT319" si="30">_xlfn.CONCAT(YEAR(A319),"-W",_xlfn.ISOWEEKNUM(A319))</f>
        <v>2021-W4</v>
      </c>
      <c r="AU319" s="7">
        <f t="shared" ref="AU319" si="31">WEEKDAY(A319,2)</f>
        <v>7</v>
      </c>
      <c r="AV319" s="12">
        <f>Data!G319</f>
        <v>255</v>
      </c>
      <c r="AW319" s="12">
        <f>Data!AU319+Data!C319</f>
        <v>15</v>
      </c>
      <c r="AX319" s="7">
        <f>Data!BA319-Data!BA312</f>
        <v>45</v>
      </c>
      <c r="AY319" s="12">
        <f>AV312+AS319-AV319-AX319</f>
        <v>55</v>
      </c>
      <c r="AZ319" s="11">
        <f>SUM(Data!BB313:BB319)</f>
        <v>931</v>
      </c>
      <c r="BA319" s="112">
        <f>AS319/AZ319</f>
        <v>7.1965628356605804E-2</v>
      </c>
    </row>
    <row r="320" spans="1:53" x14ac:dyDescent="0.3">
      <c r="A320" s="21">
        <f>Data!A320</f>
        <v>44228</v>
      </c>
      <c r="B320" s="13">
        <f t="shared" ref="B320:B321" si="32">A320</f>
        <v>44228</v>
      </c>
      <c r="C320" s="14">
        <f>Data!I320-Data!I319</f>
        <v>56</v>
      </c>
      <c r="D320" s="14">
        <f>Data!J320-Data!J319</f>
        <v>0</v>
      </c>
      <c r="E320" s="15">
        <f>Data!K320-Data!K319</f>
        <v>0</v>
      </c>
      <c r="F320" s="16">
        <f>Data!L320-Data!L319</f>
        <v>167</v>
      </c>
      <c r="G320" s="16">
        <f>Data!M320-Data!M319</f>
        <v>0</v>
      </c>
      <c r="H320" s="16">
        <f>Data!N320-Data!N319</f>
        <v>0</v>
      </c>
      <c r="I320" s="16">
        <f>Data!O320-Data!O319</f>
        <v>219</v>
      </c>
      <c r="J320" s="16">
        <f>Data!P320-Data!P319</f>
        <v>9</v>
      </c>
      <c r="K320" s="16">
        <f>Data!Q320-Data!Q319</f>
        <v>-3</v>
      </c>
      <c r="L320" s="16">
        <f>Data!R320-Data!R319</f>
        <v>97</v>
      </c>
      <c r="M320" s="16">
        <f>Data!S320-Data!S319</f>
        <v>24</v>
      </c>
      <c r="N320" s="16">
        <f>Data!T320-Data!T319</f>
        <v>-4</v>
      </c>
      <c r="O320" s="16">
        <f>Data!U320-Data!U319</f>
        <v>28</v>
      </c>
      <c r="P320" s="16">
        <f>Data!V320-Data!V319</f>
        <v>0</v>
      </c>
      <c r="Q320" s="16">
        <f>Data!W320-Data!W319</f>
        <v>0</v>
      </c>
      <c r="R320" s="16">
        <f>Data!X320-Data!X319</f>
        <v>77</v>
      </c>
      <c r="S320" s="16">
        <f>Data!Y320-Data!Y319</f>
        <v>0</v>
      </c>
      <c r="T320" s="16">
        <f>Data!Z320-Data!Z319</f>
        <v>0</v>
      </c>
      <c r="U320" s="16">
        <f>Data!AA320-Data!AA319</f>
        <v>125</v>
      </c>
      <c r="V320" s="16">
        <f>Data!AB320-Data!AB319</f>
        <v>7</v>
      </c>
      <c r="W320" s="16">
        <f>Data!AC320-Data!AC319</f>
        <v>-3</v>
      </c>
      <c r="X320" s="16">
        <f>Data!AD320-Data!AD319</f>
        <v>49</v>
      </c>
      <c r="Y320" s="16">
        <f>Data!AE320-Data!AE319</f>
        <v>14</v>
      </c>
      <c r="Z320" s="16">
        <f>Data!AF320-Data!AF319</f>
        <v>-2</v>
      </c>
      <c r="AA320" s="16">
        <f>Data!AG320-Data!AG319</f>
        <v>28</v>
      </c>
      <c r="AB320" s="16">
        <f>Data!AH320-Data!AH319</f>
        <v>0</v>
      </c>
      <c r="AC320" s="16">
        <f>Data!AI320-Data!AI319</f>
        <v>0</v>
      </c>
      <c r="AD320" s="16">
        <f>Data!AJ320-Data!AJ319</f>
        <v>91</v>
      </c>
      <c r="AE320" s="16">
        <f>Data!AK320-Data!AK319</f>
        <v>0</v>
      </c>
      <c r="AF320" s="16">
        <f>Data!AL320-Data!AL319</f>
        <v>0</v>
      </c>
      <c r="AG320" s="16">
        <f>Data!AM320-Data!AM319</f>
        <v>94</v>
      </c>
      <c r="AH320" s="16">
        <f>Data!AN320-Data!AN319</f>
        <v>2</v>
      </c>
      <c r="AI320" s="16">
        <f>Data!AO320-Data!AO319</f>
        <v>0</v>
      </c>
      <c r="AJ320" s="16">
        <f>Data!AP320-Data!AP319</f>
        <v>48</v>
      </c>
      <c r="AK320" s="16">
        <f>Data!AQ320-Data!AQ319</f>
        <v>10</v>
      </c>
      <c r="AL320" s="16">
        <f>Data!AR320-Data!AR319</f>
        <v>-2</v>
      </c>
      <c r="AM320" s="16">
        <f>Data!E320</f>
        <v>33</v>
      </c>
      <c r="AN320" s="16">
        <f>Data!B320</f>
        <v>543</v>
      </c>
      <c r="AO320" s="16">
        <f>Data!AS320-Data!AS319</f>
        <v>3709</v>
      </c>
      <c r="AP320" s="16">
        <f>Data!AT320-Data!AT319</f>
        <v>7642</v>
      </c>
      <c r="AQ320" s="16">
        <f>Data!AV320-Data!AV319</f>
        <v>0</v>
      </c>
      <c r="AR320" s="16">
        <f>Data!AW320-Data!AW319</f>
        <v>0</v>
      </c>
      <c r="AS320" s="17"/>
      <c r="AT320" s="17" t="str">
        <f t="shared" ref="AT320:AT321" si="33">_xlfn.CONCAT(YEAR(A320),"-W",_xlfn.ISOWEEKNUM(A320))</f>
        <v>2021-W5</v>
      </c>
      <c r="AU320" s="17">
        <f t="shared" ref="AU320:AU321" si="34">WEEKDAY(A320,2)</f>
        <v>1</v>
      </c>
      <c r="AV320" s="18">
        <f>Data!G320</f>
        <v>248</v>
      </c>
      <c r="AW320" s="18">
        <f>Data!AU320+Data!C320</f>
        <v>14</v>
      </c>
      <c r="AX320" s="17"/>
      <c r="AY320" s="17"/>
      <c r="AZ320" s="16"/>
    </row>
    <row r="321" spans="1:53" x14ac:dyDescent="0.3">
      <c r="A321" s="20">
        <f>Data!A321</f>
        <v>44229</v>
      </c>
      <c r="B321" s="8">
        <f t="shared" si="32"/>
        <v>44229</v>
      </c>
      <c r="C321" s="9">
        <f>Data!I321-Data!I320</f>
        <v>147</v>
      </c>
      <c r="D321" s="9">
        <f>Data!J321-Data!J320</f>
        <v>0</v>
      </c>
      <c r="E321" s="10">
        <f>Data!K321-Data!K320</f>
        <v>0</v>
      </c>
      <c r="F321" s="11">
        <f>Data!L321-Data!L320</f>
        <v>370</v>
      </c>
      <c r="G321" s="11">
        <f>Data!M321-Data!M320</f>
        <v>0</v>
      </c>
      <c r="H321" s="11">
        <f>Data!N321-Data!N320</f>
        <v>0</v>
      </c>
      <c r="I321" s="11">
        <f>Data!O321-Data!O320</f>
        <v>499</v>
      </c>
      <c r="J321" s="11">
        <f>Data!P321-Data!P320</f>
        <v>1</v>
      </c>
      <c r="K321" s="11">
        <f>Data!Q321-Data!Q320</f>
        <v>-3</v>
      </c>
      <c r="L321" s="11">
        <f>Data!R321-Data!R320</f>
        <v>208</v>
      </c>
      <c r="M321" s="11">
        <f>Data!S321-Data!S320</f>
        <v>21</v>
      </c>
      <c r="N321" s="11">
        <f>Data!T321-Data!T320</f>
        <v>-1</v>
      </c>
      <c r="O321" s="11">
        <f>Data!U321-Data!U320</f>
        <v>67</v>
      </c>
      <c r="P321" s="11">
        <f>Data!V321-Data!V320</f>
        <v>0</v>
      </c>
      <c r="Q321" s="11">
        <f>Data!W321-Data!W320</f>
        <v>0</v>
      </c>
      <c r="R321" s="11">
        <f>Data!X321-Data!X320</f>
        <v>171</v>
      </c>
      <c r="S321" s="11">
        <f>Data!Y321-Data!Y320</f>
        <v>0</v>
      </c>
      <c r="T321" s="11">
        <f>Data!Z321-Data!Z320</f>
        <v>0</v>
      </c>
      <c r="U321" s="11">
        <f>Data!AA321-Data!AA320</f>
        <v>237</v>
      </c>
      <c r="V321" s="11">
        <f>Data!AB321-Data!AB320</f>
        <v>1</v>
      </c>
      <c r="W321" s="11">
        <f>Data!AC321-Data!AC320</f>
        <v>-2</v>
      </c>
      <c r="X321" s="11">
        <f>Data!AD321-Data!AD320</f>
        <v>88</v>
      </c>
      <c r="Y321" s="11">
        <f>Data!AE321-Data!AE320</f>
        <v>9</v>
      </c>
      <c r="Z321" s="11">
        <f>Data!AF321-Data!AF320</f>
        <v>-2</v>
      </c>
      <c r="AA321" s="11">
        <f>Data!AG321-Data!AG320</f>
        <v>80</v>
      </c>
      <c r="AB321" s="11">
        <f>Data!AH321-Data!AH320</f>
        <v>0</v>
      </c>
      <c r="AC321" s="11">
        <f>Data!AI321-Data!AI320</f>
        <v>0</v>
      </c>
      <c r="AD321" s="11">
        <f>Data!AJ321-Data!AJ320</f>
        <v>199</v>
      </c>
      <c r="AE321" s="11">
        <f>Data!AK321-Data!AK320</f>
        <v>0</v>
      </c>
      <c r="AF321" s="11">
        <f>Data!AL321-Data!AL320</f>
        <v>0</v>
      </c>
      <c r="AG321" s="11">
        <f>Data!AM321-Data!AM320</f>
        <v>262</v>
      </c>
      <c r="AH321" s="11">
        <f>Data!AN321-Data!AN320</f>
        <v>0</v>
      </c>
      <c r="AI321" s="11">
        <f>Data!AO321-Data!AO320</f>
        <v>-1</v>
      </c>
      <c r="AJ321" s="11">
        <f>Data!AP321-Data!AP320</f>
        <v>120</v>
      </c>
      <c r="AK321" s="11">
        <f>Data!AQ321-Data!AQ320</f>
        <v>12</v>
      </c>
      <c r="AL321" s="11">
        <f>Data!AR321-Data!AR320</f>
        <v>1</v>
      </c>
      <c r="AM321" s="11">
        <f>Data!E321</f>
        <v>22</v>
      </c>
      <c r="AN321" s="11">
        <f>Data!B321</f>
        <v>1261</v>
      </c>
      <c r="AO321" s="11">
        <f>Data!AS321-Data!AS320</f>
        <v>16721</v>
      </c>
      <c r="AP321" s="11">
        <f>Data!AT321-Data!AT320</f>
        <v>20870</v>
      </c>
      <c r="AQ321" s="11">
        <f>Data!AV321-Data!AV320</f>
        <v>0</v>
      </c>
      <c r="AR321" s="11">
        <f>Data!AW321-Data!AW320</f>
        <v>0</v>
      </c>
      <c r="AT321" s="7" t="str">
        <f t="shared" si="33"/>
        <v>2021-W5</v>
      </c>
      <c r="AU321" s="7">
        <f t="shared" si="34"/>
        <v>2</v>
      </c>
      <c r="AV321" s="12">
        <f>Data!G321</f>
        <v>244</v>
      </c>
      <c r="AW321" s="12">
        <f>Data!AU321+Data!C321</f>
        <v>21</v>
      </c>
      <c r="AY321" s="12"/>
    </row>
    <row r="322" spans="1:53" x14ac:dyDescent="0.3">
      <c r="A322" s="20">
        <f>Data!A322</f>
        <v>44230</v>
      </c>
      <c r="B322" s="8">
        <f t="shared" ref="B322" si="35">A322</f>
        <v>44230</v>
      </c>
      <c r="C322" s="9">
        <f>Data!I322-Data!I321</f>
        <v>123</v>
      </c>
      <c r="D322" s="9">
        <f>Data!J322-Data!J321</f>
        <v>1</v>
      </c>
      <c r="E322" s="10">
        <f>Data!K322-Data!K321</f>
        <v>0</v>
      </c>
      <c r="F322" s="11">
        <f>Data!L322-Data!L321</f>
        <v>370</v>
      </c>
      <c r="G322" s="11">
        <f>Data!M322-Data!M321</f>
        <v>0</v>
      </c>
      <c r="H322" s="11">
        <f>Data!N322-Data!N321</f>
        <v>0</v>
      </c>
      <c r="I322" s="11">
        <f>Data!O322-Data!O321</f>
        <v>474</v>
      </c>
      <c r="J322" s="11">
        <f>Data!P322-Data!P321</f>
        <v>5</v>
      </c>
      <c r="K322" s="11">
        <f>Data!Q322-Data!Q321</f>
        <v>0</v>
      </c>
      <c r="L322" s="11">
        <f>Data!R322-Data!R321</f>
        <v>183</v>
      </c>
      <c r="M322" s="11">
        <f>Data!S322-Data!S321</f>
        <v>21</v>
      </c>
      <c r="N322" s="11">
        <f>Data!T322-Data!T321</f>
        <v>2</v>
      </c>
      <c r="O322" s="11">
        <f>Data!U322-Data!U321</f>
        <v>61</v>
      </c>
      <c r="P322" s="11">
        <f>Data!V322-Data!V321</f>
        <v>0</v>
      </c>
      <c r="Q322" s="11">
        <f>Data!W322-Data!W321</f>
        <v>0</v>
      </c>
      <c r="R322" s="11">
        <f>Data!X322-Data!X321</f>
        <v>187</v>
      </c>
      <c r="S322" s="11">
        <f>Data!Y322-Data!Y321</f>
        <v>0</v>
      </c>
      <c r="T322" s="11">
        <f>Data!Z322-Data!Z321</f>
        <v>0</v>
      </c>
      <c r="U322" s="11">
        <f>Data!AA322-Data!AA321</f>
        <v>238</v>
      </c>
      <c r="V322" s="11">
        <f>Data!AB322-Data!AB321</f>
        <v>4</v>
      </c>
      <c r="W322" s="11">
        <f>Data!AC322-Data!AC321</f>
        <v>-1</v>
      </c>
      <c r="X322" s="11">
        <f>Data!AD322-Data!AD321</f>
        <v>92</v>
      </c>
      <c r="Y322" s="11">
        <f>Data!AE322-Data!AE321</f>
        <v>17</v>
      </c>
      <c r="Z322" s="11">
        <f>Data!AF322-Data!AF321</f>
        <v>0</v>
      </c>
      <c r="AA322" s="11">
        <f>Data!AG322-Data!AG321</f>
        <v>62</v>
      </c>
      <c r="AB322" s="11">
        <f>Data!AH322-Data!AH321</f>
        <v>1</v>
      </c>
      <c r="AC322" s="11">
        <f>Data!AI322-Data!AI321</f>
        <v>0</v>
      </c>
      <c r="AD322" s="11">
        <f>Data!AJ322-Data!AJ321</f>
        <v>183</v>
      </c>
      <c r="AE322" s="11">
        <f>Data!AK322-Data!AK321</f>
        <v>0</v>
      </c>
      <c r="AF322" s="11">
        <f>Data!AL322-Data!AL321</f>
        <v>0</v>
      </c>
      <c r="AG322" s="11">
        <f>Data!AM322-Data!AM321</f>
        <v>236</v>
      </c>
      <c r="AH322" s="11">
        <f>Data!AN322-Data!AN321</f>
        <v>1</v>
      </c>
      <c r="AI322" s="11">
        <f>Data!AO322-Data!AO321</f>
        <v>1</v>
      </c>
      <c r="AJ322" s="11">
        <f>Data!AP322-Data!AP321</f>
        <v>91</v>
      </c>
      <c r="AK322" s="11">
        <f>Data!AQ322-Data!AQ321</f>
        <v>4</v>
      </c>
      <c r="AL322" s="11">
        <f>Data!AR322-Data!AR321</f>
        <v>2</v>
      </c>
      <c r="AM322" s="11">
        <f>Data!E322</f>
        <v>27</v>
      </c>
      <c r="AN322" s="11">
        <f>Data!B322</f>
        <v>1151</v>
      </c>
      <c r="AO322" s="11">
        <f>Data!AS322-Data!AS321</f>
        <v>15121</v>
      </c>
      <c r="AP322" s="11">
        <f>Data!AT322-Data!AT321</f>
        <v>23575</v>
      </c>
      <c r="AQ322" s="11">
        <f>Data!AV322-Data!AV321</f>
        <v>0</v>
      </c>
      <c r="AR322" s="11">
        <f>Data!AW322-Data!AW321</f>
        <v>0</v>
      </c>
      <c r="AT322" s="7" t="str">
        <f t="shared" ref="AT322" si="36">_xlfn.CONCAT(YEAR(A322),"-W",_xlfn.ISOWEEKNUM(A322))</f>
        <v>2021-W5</v>
      </c>
      <c r="AU322" s="7">
        <f t="shared" ref="AU322" si="37">WEEKDAY(A322,2)</f>
        <v>3</v>
      </c>
      <c r="AV322" s="12">
        <f>Data!G322</f>
        <v>246</v>
      </c>
      <c r="AW322" s="12">
        <f>Data!AU322+Data!C322</f>
        <v>10</v>
      </c>
      <c r="AY322" s="12"/>
    </row>
    <row r="323" spans="1:53" x14ac:dyDescent="0.3">
      <c r="A323" s="20">
        <f>Data!A323</f>
        <v>44231</v>
      </c>
      <c r="B323" s="8">
        <f t="shared" ref="B323" si="38">A323</f>
        <v>44231</v>
      </c>
      <c r="C323" s="9">
        <f>Data!I323-Data!I322</f>
        <v>145</v>
      </c>
      <c r="D323" s="9">
        <f>Data!J323-Data!J322</f>
        <v>0</v>
      </c>
      <c r="E323" s="10">
        <f>Data!K323-Data!K322</f>
        <v>0</v>
      </c>
      <c r="F323" s="11">
        <f>Data!L323-Data!L322</f>
        <v>318</v>
      </c>
      <c r="G323" s="11">
        <f>Data!M323-Data!M322</f>
        <v>0</v>
      </c>
      <c r="H323" s="11">
        <f>Data!N323-Data!N322</f>
        <v>-1</v>
      </c>
      <c r="I323" s="11">
        <f>Data!O323-Data!O322</f>
        <v>430</v>
      </c>
      <c r="J323" s="11">
        <f>Data!P323-Data!P322</f>
        <v>3</v>
      </c>
      <c r="K323" s="11">
        <f>Data!Q323-Data!Q322</f>
        <v>-4</v>
      </c>
      <c r="L323" s="11">
        <f>Data!R323-Data!R322</f>
        <v>173</v>
      </c>
      <c r="M323" s="11">
        <f>Data!S323-Data!S322</f>
        <v>22</v>
      </c>
      <c r="N323" s="11">
        <f>Data!T323-Data!T322</f>
        <v>8</v>
      </c>
      <c r="O323" s="11">
        <f>Data!U323-Data!U322</f>
        <v>69</v>
      </c>
      <c r="P323" s="11">
        <f>Data!V323-Data!V322</f>
        <v>0</v>
      </c>
      <c r="Q323" s="11">
        <f>Data!W323-Data!W322</f>
        <v>0</v>
      </c>
      <c r="R323" s="11">
        <f>Data!X323-Data!X322</f>
        <v>152</v>
      </c>
      <c r="S323" s="11">
        <f>Data!Y323-Data!Y322</f>
        <v>0</v>
      </c>
      <c r="T323" s="11">
        <f>Data!Z323-Data!Z322</f>
        <v>-1</v>
      </c>
      <c r="U323" s="11">
        <f>Data!AA323-Data!AA322</f>
        <v>214</v>
      </c>
      <c r="V323" s="11">
        <f>Data!AB323-Data!AB322</f>
        <v>2</v>
      </c>
      <c r="W323" s="11">
        <f>Data!AC323-Data!AC322</f>
        <v>-3</v>
      </c>
      <c r="X323" s="11">
        <f>Data!AD323-Data!AD322</f>
        <v>87</v>
      </c>
      <c r="Y323" s="11">
        <f>Data!AE323-Data!AE322</f>
        <v>14</v>
      </c>
      <c r="Z323" s="11">
        <f>Data!AF323-Data!AF322</f>
        <v>6</v>
      </c>
      <c r="AA323" s="11">
        <f>Data!AG323-Data!AG322</f>
        <v>76</v>
      </c>
      <c r="AB323" s="11">
        <f>Data!AH323-Data!AH322</f>
        <v>0</v>
      </c>
      <c r="AC323" s="11">
        <f>Data!AI323-Data!AI322</f>
        <v>0</v>
      </c>
      <c r="AD323" s="11">
        <f>Data!AJ323-Data!AJ322</f>
        <v>166</v>
      </c>
      <c r="AE323" s="11">
        <f>Data!AK323-Data!AK322</f>
        <v>0</v>
      </c>
      <c r="AF323" s="11">
        <f>Data!AL323-Data!AL322</f>
        <v>0</v>
      </c>
      <c r="AG323" s="11">
        <f>Data!AM323-Data!AM322</f>
        <v>216</v>
      </c>
      <c r="AH323" s="11">
        <f>Data!AN323-Data!AN322</f>
        <v>1</v>
      </c>
      <c r="AI323" s="11">
        <f>Data!AO323-Data!AO322</f>
        <v>-1</v>
      </c>
      <c r="AJ323" s="11">
        <f>Data!AP323-Data!AP322</f>
        <v>86</v>
      </c>
      <c r="AK323" s="11">
        <f>Data!AQ323-Data!AQ322</f>
        <v>8</v>
      </c>
      <c r="AL323" s="11">
        <f>Data!AR323-Data!AR322</f>
        <v>2</v>
      </c>
      <c r="AM323" s="11">
        <f>Data!E323</f>
        <v>25</v>
      </c>
      <c r="AN323" s="11">
        <f>Data!B323</f>
        <v>1070</v>
      </c>
      <c r="AO323" s="11">
        <f>Data!AS323-Data!AS322</f>
        <v>16331</v>
      </c>
      <c r="AP323" s="11">
        <f>Data!AT323-Data!AT322</f>
        <v>28065</v>
      </c>
      <c r="AQ323" s="11">
        <f>Data!AV323-Data!AV322</f>
        <v>0</v>
      </c>
      <c r="AR323" s="11">
        <f>Data!AW323-Data!AW322</f>
        <v>0</v>
      </c>
      <c r="AT323" s="7" t="str">
        <f t="shared" ref="AT323" si="39">_xlfn.CONCAT(YEAR(A323),"-W",_xlfn.ISOWEEKNUM(A323))</f>
        <v>2021-W5</v>
      </c>
      <c r="AU323" s="7">
        <f t="shared" ref="AU323" si="40">WEEKDAY(A323,2)</f>
        <v>4</v>
      </c>
      <c r="AV323" s="12">
        <f>Data!G323</f>
        <v>249</v>
      </c>
      <c r="AW323" s="12">
        <f>Data!AU323+Data!C323</f>
        <v>3</v>
      </c>
    </row>
    <row r="324" spans="1:53" x14ac:dyDescent="0.3">
      <c r="A324" s="20">
        <f>Data!A324</f>
        <v>44232</v>
      </c>
      <c r="B324" s="8">
        <f t="shared" ref="B324" si="41">A324</f>
        <v>44232</v>
      </c>
      <c r="C324" s="9">
        <f>Data!I324-Data!I323</f>
        <v>150</v>
      </c>
      <c r="D324" s="9">
        <f>Data!J324-Data!J323</f>
        <v>0</v>
      </c>
      <c r="E324" s="10">
        <f>Data!K324-Data!K323</f>
        <v>0</v>
      </c>
      <c r="F324" s="11">
        <f>Data!L324-Data!L323</f>
        <v>343</v>
      </c>
      <c r="G324" s="11">
        <f>Data!M324-Data!M323</f>
        <v>1</v>
      </c>
      <c r="H324" s="11">
        <f>Data!N324-Data!N323</f>
        <v>0</v>
      </c>
      <c r="I324" s="11">
        <f>Data!O324-Data!O323</f>
        <v>467</v>
      </c>
      <c r="J324" s="11">
        <f>Data!P324-Data!P323</f>
        <v>3</v>
      </c>
      <c r="K324" s="11">
        <f>Data!Q324-Data!Q323</f>
        <v>-2</v>
      </c>
      <c r="L324" s="11">
        <f>Data!R324-Data!R323</f>
        <v>219</v>
      </c>
      <c r="M324" s="11">
        <f>Data!S324-Data!S323</f>
        <v>15</v>
      </c>
      <c r="N324" s="11">
        <f>Data!T324-Data!T323</f>
        <v>-1</v>
      </c>
      <c r="O324" s="11">
        <f>Data!U324-Data!U323</f>
        <v>76</v>
      </c>
      <c r="P324" s="11">
        <f>Data!V324-Data!V323</f>
        <v>0</v>
      </c>
      <c r="Q324" s="11">
        <f>Data!W324-Data!W323</f>
        <v>0</v>
      </c>
      <c r="R324" s="11">
        <f>Data!X324-Data!X323</f>
        <v>172</v>
      </c>
      <c r="S324" s="11">
        <f>Data!Y324-Data!Y323</f>
        <v>1</v>
      </c>
      <c r="T324" s="11">
        <f>Data!Z324-Data!Z323</f>
        <v>0</v>
      </c>
      <c r="U324" s="11">
        <f>Data!AA324-Data!AA323</f>
        <v>260</v>
      </c>
      <c r="V324" s="11">
        <f>Data!AB324-Data!AB323</f>
        <v>2</v>
      </c>
      <c r="W324" s="11">
        <f>Data!AC324-Data!AC323</f>
        <v>-2</v>
      </c>
      <c r="X324" s="11">
        <f>Data!AD324-Data!AD323</f>
        <v>87</v>
      </c>
      <c r="Y324" s="11">
        <f>Data!AE324-Data!AE323</f>
        <v>9</v>
      </c>
      <c r="Z324" s="11">
        <f>Data!AF324-Data!AF323</f>
        <v>2</v>
      </c>
      <c r="AA324" s="11">
        <f>Data!AG324-Data!AG323</f>
        <v>74</v>
      </c>
      <c r="AB324" s="11">
        <f>Data!AH324-Data!AH323</f>
        <v>0</v>
      </c>
      <c r="AC324" s="11">
        <f>Data!AI324-Data!AI323</f>
        <v>0</v>
      </c>
      <c r="AD324" s="11">
        <f>Data!AJ324-Data!AJ323</f>
        <v>171</v>
      </c>
      <c r="AE324" s="11">
        <f>Data!AK324-Data!AK323</f>
        <v>0</v>
      </c>
      <c r="AF324" s="11">
        <f>Data!AL324-Data!AL323</f>
        <v>0</v>
      </c>
      <c r="AG324" s="11">
        <f>Data!AM324-Data!AM323</f>
        <v>207</v>
      </c>
      <c r="AH324" s="11">
        <f>Data!AN324-Data!AN323</f>
        <v>1</v>
      </c>
      <c r="AI324" s="11">
        <f>Data!AO324-Data!AO323</f>
        <v>0</v>
      </c>
      <c r="AJ324" s="11">
        <f>Data!AP324-Data!AP323</f>
        <v>132</v>
      </c>
      <c r="AK324" s="11">
        <f>Data!AQ324-Data!AQ323</f>
        <v>6</v>
      </c>
      <c r="AL324" s="11">
        <f>Data!AR324-Data!AR323</f>
        <v>-3</v>
      </c>
      <c r="AM324" s="11">
        <f>Data!E324</f>
        <v>19</v>
      </c>
      <c r="AN324" s="11">
        <f>Data!B324</f>
        <v>1195</v>
      </c>
      <c r="AO324" s="11">
        <f>Data!AS324-Data!AS323</f>
        <v>21328</v>
      </c>
      <c r="AP324" s="11">
        <f>Data!AT324-Data!AT323</f>
        <v>24560</v>
      </c>
      <c r="AQ324" s="11">
        <f>Data!AV324-Data!AV323</f>
        <v>0</v>
      </c>
      <c r="AR324" s="11">
        <f>Data!AW324-Data!AW323</f>
        <v>0</v>
      </c>
      <c r="AT324" s="7" t="str">
        <f t="shared" ref="AT324" si="42">_xlfn.CONCAT(YEAR(A324),"-W",_xlfn.ISOWEEKNUM(A324))</f>
        <v>2021-W5</v>
      </c>
      <c r="AU324" s="7">
        <f t="shared" ref="AU324" si="43">WEEKDAY(A324,2)</f>
        <v>5</v>
      </c>
      <c r="AV324" s="12">
        <f>Data!G324</f>
        <v>246</v>
      </c>
      <c r="AW324" s="12">
        <f>Data!AU324+Data!C324</f>
        <v>9</v>
      </c>
    </row>
    <row r="325" spans="1:53" x14ac:dyDescent="0.3">
      <c r="A325" s="20">
        <f>Data!A325</f>
        <v>44233</v>
      </c>
      <c r="B325" s="8">
        <f t="shared" ref="B325" si="44">A325</f>
        <v>44233</v>
      </c>
      <c r="C325" s="9">
        <f>Data!I325-Data!I324</f>
        <v>135</v>
      </c>
      <c r="D325" s="9">
        <f>Data!J325-Data!J324</f>
        <v>0</v>
      </c>
      <c r="E325" s="10">
        <f>Data!K325-Data!K324</f>
        <v>0</v>
      </c>
      <c r="F325" s="11">
        <f>Data!L325-Data!L324</f>
        <v>337</v>
      </c>
      <c r="G325" s="11">
        <f>Data!M325-Data!M324</f>
        <v>0</v>
      </c>
      <c r="H325" s="11">
        <f>Data!N325-Data!N324</f>
        <v>0</v>
      </c>
      <c r="I325" s="11">
        <f>Data!O325-Data!O324</f>
        <v>437</v>
      </c>
      <c r="J325" s="11">
        <f>Data!P325-Data!P324</f>
        <v>1</v>
      </c>
      <c r="K325" s="11">
        <f>Data!Q325-Data!Q324</f>
        <v>5</v>
      </c>
      <c r="L325" s="11">
        <f>Data!R325-Data!R324</f>
        <v>185</v>
      </c>
      <c r="M325" s="11">
        <f>Data!S325-Data!S324</f>
        <v>28</v>
      </c>
      <c r="N325" s="11">
        <f>Data!T325-Data!T324</f>
        <v>-2</v>
      </c>
      <c r="O325" s="11">
        <f>Data!U325-Data!U324</f>
        <v>82</v>
      </c>
      <c r="P325" s="11">
        <f>Data!V325-Data!V324</f>
        <v>0</v>
      </c>
      <c r="Q325" s="11">
        <f>Data!W325-Data!W324</f>
        <v>0</v>
      </c>
      <c r="R325" s="11">
        <f>Data!X325-Data!X324</f>
        <v>181</v>
      </c>
      <c r="S325" s="11">
        <f>Data!Y325-Data!Y324</f>
        <v>0</v>
      </c>
      <c r="T325" s="11">
        <f>Data!Z325-Data!Z324</f>
        <v>0</v>
      </c>
      <c r="U325" s="11">
        <f>Data!AA325-Data!AA324</f>
        <v>206</v>
      </c>
      <c r="V325" s="11">
        <f>Data!AB325-Data!AB324</f>
        <v>0</v>
      </c>
      <c r="W325" s="11">
        <f>Data!AC325-Data!AC324</f>
        <v>6</v>
      </c>
      <c r="X325" s="11">
        <f>Data!AD325-Data!AD324</f>
        <v>96</v>
      </c>
      <c r="Y325" s="11">
        <f>Data!AE325-Data!AE324</f>
        <v>13</v>
      </c>
      <c r="Z325" s="11">
        <f>Data!AF325-Data!AF324</f>
        <v>0</v>
      </c>
      <c r="AA325" s="11">
        <f>Data!AG325-Data!AG324</f>
        <v>53</v>
      </c>
      <c r="AB325" s="11">
        <f>Data!AH325-Data!AH324</f>
        <v>0</v>
      </c>
      <c r="AC325" s="11">
        <f>Data!AI325-Data!AI324</f>
        <v>0</v>
      </c>
      <c r="AD325" s="11">
        <f>Data!AJ325-Data!AJ324</f>
        <v>156</v>
      </c>
      <c r="AE325" s="11">
        <f>Data!AK325-Data!AK324</f>
        <v>0</v>
      </c>
      <c r="AF325" s="11">
        <f>Data!AL325-Data!AL324</f>
        <v>0</v>
      </c>
      <c r="AG325" s="11">
        <f>Data!AM325-Data!AM324</f>
        <v>231</v>
      </c>
      <c r="AH325" s="11">
        <f>Data!AN325-Data!AN324</f>
        <v>1</v>
      </c>
      <c r="AI325" s="11">
        <f>Data!AO325-Data!AO324</f>
        <v>-1</v>
      </c>
      <c r="AJ325" s="11">
        <f>Data!AP325-Data!AP324</f>
        <v>89</v>
      </c>
      <c r="AK325" s="11">
        <f>Data!AQ325-Data!AQ324</f>
        <v>15</v>
      </c>
      <c r="AL325" s="11">
        <f>Data!AR325-Data!AR324</f>
        <v>-2</v>
      </c>
      <c r="AM325" s="11">
        <f>Data!E325</f>
        <v>29</v>
      </c>
      <c r="AN325" s="11">
        <f>Data!B325</f>
        <v>1113</v>
      </c>
      <c r="AO325" s="11">
        <f>Data!AS325-Data!AS324</f>
        <v>22028</v>
      </c>
      <c r="AP325" s="11">
        <f>Data!AT325-Data!AT324</f>
        <v>24029</v>
      </c>
      <c r="AQ325" s="11">
        <f>Data!AV325-Data!AV324</f>
        <v>0</v>
      </c>
      <c r="AR325" s="11">
        <f>Data!AW325-Data!AW324</f>
        <v>0</v>
      </c>
      <c r="AT325" s="7" t="str">
        <f t="shared" ref="AT325" si="45">_xlfn.CONCAT(YEAR(A325),"-W",_xlfn.ISOWEEKNUM(A325))</f>
        <v>2021-W5</v>
      </c>
      <c r="AU325" s="7">
        <f t="shared" ref="AU325" si="46">WEEKDAY(A325,2)</f>
        <v>6</v>
      </c>
      <c r="AV325" s="12">
        <f>Data!G325</f>
        <v>249</v>
      </c>
      <c r="AW325" s="12">
        <f>Data!AU325+Data!C325</f>
        <v>13</v>
      </c>
    </row>
    <row r="326" spans="1:53" x14ac:dyDescent="0.3">
      <c r="A326" s="20">
        <f>Data!A326</f>
        <v>44234</v>
      </c>
      <c r="B326" s="8">
        <f t="shared" ref="B326:B327" si="47">A326</f>
        <v>44234</v>
      </c>
      <c r="C326" s="9">
        <f>Data!I326-Data!I325</f>
        <v>105</v>
      </c>
      <c r="D326" s="9">
        <f>Data!J326-Data!J325</f>
        <v>0</v>
      </c>
      <c r="E326" s="10">
        <f>Data!K326-Data!K325</f>
        <v>0</v>
      </c>
      <c r="F326" s="11">
        <f>Data!L326-Data!L325</f>
        <v>221</v>
      </c>
      <c r="G326" s="11">
        <f>Data!M326-Data!M325</f>
        <v>0</v>
      </c>
      <c r="H326" s="11">
        <f>Data!N326-Data!N325</f>
        <v>0</v>
      </c>
      <c r="I326" s="11">
        <f>Data!O326-Data!O325</f>
        <v>307</v>
      </c>
      <c r="J326" s="11">
        <f>Data!P326-Data!P325</f>
        <v>1</v>
      </c>
      <c r="K326" s="11">
        <f>Data!Q326-Data!Q325</f>
        <v>4</v>
      </c>
      <c r="L326" s="11">
        <f>Data!R326-Data!R325</f>
        <v>99</v>
      </c>
      <c r="M326" s="11">
        <f>Data!S326-Data!S325</f>
        <v>20</v>
      </c>
      <c r="N326" s="11">
        <f>Data!T326-Data!T325</f>
        <v>9</v>
      </c>
      <c r="O326" s="11">
        <f>Data!U326-Data!U325</f>
        <v>55</v>
      </c>
      <c r="P326" s="11">
        <f>Data!V326-Data!V325</f>
        <v>0</v>
      </c>
      <c r="Q326" s="11">
        <f>Data!W326-Data!W325</f>
        <v>0</v>
      </c>
      <c r="R326" s="11">
        <f>Data!X326-Data!X325</f>
        <v>105</v>
      </c>
      <c r="S326" s="11">
        <f>Data!Y326-Data!Y325</f>
        <v>0</v>
      </c>
      <c r="T326" s="11">
        <f>Data!Z326-Data!Z325</f>
        <v>0</v>
      </c>
      <c r="U326" s="11">
        <f>Data!AA326-Data!AA325</f>
        <v>173</v>
      </c>
      <c r="V326" s="11">
        <f>Data!AB326-Data!AB325</f>
        <v>1</v>
      </c>
      <c r="W326" s="11">
        <f>Data!AC326-Data!AC325</f>
        <v>1</v>
      </c>
      <c r="X326" s="11">
        <f>Data!AD326-Data!AD325</f>
        <v>43</v>
      </c>
      <c r="Y326" s="11">
        <f>Data!AE326-Data!AE325</f>
        <v>12</v>
      </c>
      <c r="Z326" s="11">
        <f>Data!AF326-Data!AF325</f>
        <v>3</v>
      </c>
      <c r="AA326" s="11">
        <f>Data!AG326-Data!AG325</f>
        <v>50</v>
      </c>
      <c r="AB326" s="11">
        <f>Data!AH326-Data!AH325</f>
        <v>0</v>
      </c>
      <c r="AC326" s="11">
        <f>Data!AI326-Data!AI325</f>
        <v>0</v>
      </c>
      <c r="AD326" s="11">
        <f>Data!AJ326-Data!AJ325</f>
        <v>116</v>
      </c>
      <c r="AE326" s="11">
        <f>Data!AK326-Data!AK325</f>
        <v>0</v>
      </c>
      <c r="AF326" s="11">
        <f>Data!AL326-Data!AL325</f>
        <v>0</v>
      </c>
      <c r="AG326" s="11">
        <f>Data!AM326-Data!AM325</f>
        <v>133</v>
      </c>
      <c r="AH326" s="11">
        <f>Data!AN326-Data!AN325</f>
        <v>0</v>
      </c>
      <c r="AI326" s="11">
        <f>Data!AO326-Data!AO325</f>
        <v>3</v>
      </c>
      <c r="AJ326" s="11">
        <f>Data!AP326-Data!AP325</f>
        <v>56</v>
      </c>
      <c r="AK326" s="11">
        <f>Data!AQ326-Data!AQ325</f>
        <v>8</v>
      </c>
      <c r="AL326" s="11">
        <f>Data!AR326-Data!AR325</f>
        <v>6</v>
      </c>
      <c r="AM326" s="11">
        <f>Data!E326</f>
        <v>21</v>
      </c>
      <c r="AN326" s="11">
        <f>Data!B326</f>
        <v>733</v>
      </c>
      <c r="AO326" s="11">
        <f>Data!AS326-Data!AS325</f>
        <v>13128</v>
      </c>
      <c r="AP326" s="11">
        <f>Data!AT326-Data!AT325</f>
        <v>8869</v>
      </c>
      <c r="AQ326" s="11">
        <f>Data!AV326-Data!AV325</f>
        <v>0</v>
      </c>
      <c r="AR326" s="11">
        <f>Data!AW326-Data!AW325</f>
        <v>0</v>
      </c>
      <c r="AS326" s="7">
        <v>111</v>
      </c>
      <c r="AT326" s="7" t="str">
        <f t="shared" ref="AT326:AT327" si="48">_xlfn.CONCAT(YEAR(A326),"-W",_xlfn.ISOWEEKNUM(A326))</f>
        <v>2021-W5</v>
      </c>
      <c r="AU326" s="7">
        <f t="shared" ref="AU326:AU327" si="49">WEEKDAY(A326,2)</f>
        <v>7</v>
      </c>
      <c r="AV326" s="12">
        <f>Data!G326</f>
        <v>262</v>
      </c>
      <c r="AW326" s="12">
        <f>Data!AU326+Data!C326</f>
        <v>11</v>
      </c>
      <c r="AX326" s="7">
        <f>Data!BA326-Data!BA319</f>
        <v>51</v>
      </c>
      <c r="AY326" s="12">
        <f>AV319+AS326-AV326-AX326</f>
        <v>53</v>
      </c>
      <c r="AZ326" s="11">
        <f>SUM(Data!BB320:BB326)</f>
        <v>1290</v>
      </c>
      <c r="BA326" s="112">
        <f>AS326/AZ326</f>
        <v>8.6046511627906982E-2</v>
      </c>
    </row>
    <row r="327" spans="1:53" x14ac:dyDescent="0.3">
      <c r="A327" s="21">
        <f>Data!A327</f>
        <v>44235</v>
      </c>
      <c r="B327" s="13">
        <f t="shared" si="47"/>
        <v>44235</v>
      </c>
      <c r="C327" s="14">
        <f>Data!I327-Data!I326</f>
        <v>90</v>
      </c>
      <c r="D327" s="14">
        <f>Data!J327-Data!J326</f>
        <v>0</v>
      </c>
      <c r="E327" s="15">
        <f>Data!K327-Data!K326</f>
        <v>0</v>
      </c>
      <c r="F327" s="16">
        <f>Data!L327-Data!L326</f>
        <v>175</v>
      </c>
      <c r="G327" s="16">
        <f>Data!M327-Data!M326</f>
        <v>0</v>
      </c>
      <c r="H327" s="16">
        <f>Data!N327-Data!N326</f>
        <v>1</v>
      </c>
      <c r="I327" s="16">
        <f>Data!O327-Data!O326</f>
        <v>269</v>
      </c>
      <c r="J327" s="16">
        <f>Data!P327-Data!P326</f>
        <v>3</v>
      </c>
      <c r="K327" s="16">
        <f>Data!Q327-Data!Q326</f>
        <v>5</v>
      </c>
      <c r="L327" s="16">
        <f>Data!R327-Data!R326</f>
        <v>95</v>
      </c>
      <c r="M327" s="16">
        <f>Data!S327-Data!S326</f>
        <v>22</v>
      </c>
      <c r="N327" s="16">
        <f>Data!T327-Data!T326</f>
        <v>8</v>
      </c>
      <c r="O327" s="16">
        <f>Data!U327-Data!U326</f>
        <v>45</v>
      </c>
      <c r="P327" s="16">
        <f>Data!V327-Data!V326</f>
        <v>0</v>
      </c>
      <c r="Q327" s="16">
        <f>Data!W327-Data!W326</f>
        <v>0</v>
      </c>
      <c r="R327" s="16">
        <f>Data!X327-Data!X326</f>
        <v>81</v>
      </c>
      <c r="S327" s="16">
        <f>Data!Y327-Data!Y326</f>
        <v>0</v>
      </c>
      <c r="T327" s="16">
        <f>Data!Z327-Data!Z326</f>
        <v>1</v>
      </c>
      <c r="U327" s="16">
        <f>Data!AA327-Data!AA326</f>
        <v>134</v>
      </c>
      <c r="V327" s="16">
        <f>Data!AB327-Data!AB326</f>
        <v>2</v>
      </c>
      <c r="W327" s="16">
        <f>Data!AC327-Data!AC326</f>
        <v>5</v>
      </c>
      <c r="X327" s="16">
        <f>Data!AD327-Data!AD326</f>
        <v>49</v>
      </c>
      <c r="Y327" s="16">
        <f>Data!AE327-Data!AE326</f>
        <v>12</v>
      </c>
      <c r="Z327" s="16">
        <f>Data!AF327-Data!AF326</f>
        <v>4</v>
      </c>
      <c r="AA327" s="16">
        <f>Data!AG327-Data!AG326</f>
        <v>45</v>
      </c>
      <c r="AB327" s="16">
        <f>Data!AH327-Data!AH326</f>
        <v>0</v>
      </c>
      <c r="AC327" s="16">
        <f>Data!AI327-Data!AI326</f>
        <v>0</v>
      </c>
      <c r="AD327" s="16">
        <f>Data!AJ327-Data!AJ326</f>
        <v>94</v>
      </c>
      <c r="AE327" s="16">
        <f>Data!AK327-Data!AK326</f>
        <v>0</v>
      </c>
      <c r="AF327" s="16">
        <f>Data!AL327-Data!AL326</f>
        <v>0</v>
      </c>
      <c r="AG327" s="16">
        <f>Data!AM327-Data!AM326</f>
        <v>135</v>
      </c>
      <c r="AH327" s="16">
        <f>Data!AN327-Data!AN326</f>
        <v>1</v>
      </c>
      <c r="AI327" s="16">
        <f>Data!AO327-Data!AO326</f>
        <v>0</v>
      </c>
      <c r="AJ327" s="16">
        <f>Data!AP327-Data!AP326</f>
        <v>46</v>
      </c>
      <c r="AK327" s="16">
        <f>Data!AQ327-Data!AQ326</f>
        <v>10</v>
      </c>
      <c r="AL327" s="16">
        <f>Data!AR327-Data!AR326</f>
        <v>4</v>
      </c>
      <c r="AM327" s="16">
        <f>Data!E327</f>
        <v>25</v>
      </c>
      <c r="AN327" s="16">
        <f>Data!B327</f>
        <v>638</v>
      </c>
      <c r="AO327" s="16">
        <f>Data!AS327-Data!AS326</f>
        <v>11337</v>
      </c>
      <c r="AP327" s="16">
        <f>Data!AT327-Data!AT326</f>
        <v>6815</v>
      </c>
      <c r="AQ327" s="16">
        <f>Data!AV327-Data!AV326</f>
        <v>0</v>
      </c>
      <c r="AR327" s="16">
        <f>Data!AW327-Data!AW326</f>
        <v>0</v>
      </c>
      <c r="AS327" s="17"/>
      <c r="AT327" s="17" t="str">
        <f t="shared" si="48"/>
        <v>2021-W6</v>
      </c>
      <c r="AU327" s="17">
        <f t="shared" si="49"/>
        <v>1</v>
      </c>
      <c r="AV327" s="18">
        <f>Data!G327</f>
        <v>276</v>
      </c>
      <c r="AW327" s="18">
        <f>Data!AU327+Data!C327</f>
        <v>7</v>
      </c>
      <c r="AX327" s="17"/>
      <c r="AY327" s="17"/>
      <c r="AZ327" s="16"/>
    </row>
    <row r="328" spans="1:53" x14ac:dyDescent="0.3">
      <c r="A328" s="20">
        <f>Data!A328</f>
        <v>44236</v>
      </c>
      <c r="B328" s="8">
        <f t="shared" ref="B328" si="50">A328</f>
        <v>44236</v>
      </c>
      <c r="C328" s="9">
        <f>Data!I328-Data!I327</f>
        <v>212</v>
      </c>
      <c r="D328" s="9">
        <f>Data!J328-Data!J327</f>
        <v>0</v>
      </c>
      <c r="E328" s="10">
        <f>Data!K328-Data!K327</f>
        <v>0</v>
      </c>
      <c r="F328" s="11">
        <f>Data!L328-Data!L327</f>
        <v>453</v>
      </c>
      <c r="G328" s="11">
        <f>Data!M328-Data!M327</f>
        <v>0</v>
      </c>
      <c r="H328" s="11">
        <f>Data!N328-Data!N327</f>
        <v>0</v>
      </c>
      <c r="I328" s="11">
        <f>Data!O328-Data!O327</f>
        <v>598</v>
      </c>
      <c r="J328" s="11">
        <f>Data!P328-Data!P327</f>
        <v>2</v>
      </c>
      <c r="K328" s="11">
        <f>Data!Q328-Data!Q327</f>
        <v>2</v>
      </c>
      <c r="L328" s="11">
        <f>Data!R328-Data!R327</f>
        <v>230</v>
      </c>
      <c r="M328" s="11">
        <f>Data!S328-Data!S327</f>
        <v>18</v>
      </c>
      <c r="N328" s="11">
        <f>Data!T328-Data!T327</f>
        <v>-1</v>
      </c>
      <c r="O328" s="11">
        <f>Data!U328-Data!U327</f>
        <v>106</v>
      </c>
      <c r="P328" s="11">
        <f>Data!V328-Data!V327</f>
        <v>0</v>
      </c>
      <c r="Q328" s="11">
        <f>Data!W328-Data!W327</f>
        <v>0</v>
      </c>
      <c r="R328" s="11">
        <f>Data!X328-Data!X327</f>
        <v>234</v>
      </c>
      <c r="S328" s="11">
        <f>Data!Y328-Data!Y327</f>
        <v>0</v>
      </c>
      <c r="T328" s="11">
        <f>Data!Z328-Data!Z327</f>
        <v>0</v>
      </c>
      <c r="U328" s="11">
        <f>Data!AA328-Data!AA327</f>
        <v>310</v>
      </c>
      <c r="V328" s="11">
        <f>Data!AB328-Data!AB327</f>
        <v>0</v>
      </c>
      <c r="W328" s="11">
        <f>Data!AC328-Data!AC327</f>
        <v>4</v>
      </c>
      <c r="X328" s="11">
        <f>Data!AD328-Data!AD327</f>
        <v>108</v>
      </c>
      <c r="Y328" s="11">
        <f>Data!AE328-Data!AE327</f>
        <v>9</v>
      </c>
      <c r="Z328" s="11">
        <f>Data!AF328-Data!AF327</f>
        <v>-2</v>
      </c>
      <c r="AA328" s="11">
        <f>Data!AG328-Data!AG327</f>
        <v>106</v>
      </c>
      <c r="AB328" s="11">
        <f>Data!AH328-Data!AH327</f>
        <v>0</v>
      </c>
      <c r="AC328" s="11">
        <f>Data!AI328-Data!AI327</f>
        <v>0</v>
      </c>
      <c r="AD328" s="11">
        <f>Data!AJ328-Data!AJ327</f>
        <v>219</v>
      </c>
      <c r="AE328" s="11">
        <f>Data!AK328-Data!AK327</f>
        <v>0</v>
      </c>
      <c r="AF328" s="11">
        <f>Data!AL328-Data!AL327</f>
        <v>0</v>
      </c>
      <c r="AG328" s="11">
        <f>Data!AM328-Data!AM327</f>
        <v>287</v>
      </c>
      <c r="AH328" s="11">
        <f>Data!AN328-Data!AN327</f>
        <v>2</v>
      </c>
      <c r="AI328" s="11">
        <f>Data!AO328-Data!AO327</f>
        <v>-2</v>
      </c>
      <c r="AJ328" s="11">
        <f>Data!AP328-Data!AP327</f>
        <v>122</v>
      </c>
      <c r="AK328" s="11">
        <f>Data!AQ328-Data!AQ327</f>
        <v>9</v>
      </c>
      <c r="AL328" s="11">
        <f>Data!AR328-Data!AR327</f>
        <v>1</v>
      </c>
      <c r="AM328" s="11">
        <f>Data!E328</f>
        <v>20</v>
      </c>
      <c r="AN328" s="11">
        <f>Data!B328</f>
        <v>1526</v>
      </c>
      <c r="AO328" s="11">
        <f>Data!AS328-Data!AS327</f>
        <v>23769</v>
      </c>
      <c r="AP328" s="11">
        <f>Data!AT328-Data!AT327</f>
        <v>29246</v>
      </c>
      <c r="AQ328" s="11">
        <f>Data!AV328-Data!AV327</f>
        <v>0</v>
      </c>
      <c r="AR328" s="11">
        <f>Data!AW328-Data!AW327</f>
        <v>0</v>
      </c>
      <c r="AT328" s="7" t="str">
        <f t="shared" ref="AT328" si="51">_xlfn.CONCAT(YEAR(A328),"-W",_xlfn.ISOWEEKNUM(A328))</f>
        <v>2021-W6</v>
      </c>
      <c r="AU328" s="7">
        <f t="shared" ref="AU328" si="52">WEEKDAY(A328,2)</f>
        <v>2</v>
      </c>
      <c r="AV328" s="12">
        <f>Data!G328</f>
        <v>277</v>
      </c>
      <c r="AW328" s="12">
        <f>Data!AU328+Data!C328</f>
        <v>11</v>
      </c>
      <c r="AY328" s="12"/>
    </row>
    <row r="329" spans="1:53" x14ac:dyDescent="0.3">
      <c r="A329" s="20">
        <f>Data!A329</f>
        <v>44237</v>
      </c>
      <c r="B329" s="8">
        <f t="shared" ref="B329" si="53">A329</f>
        <v>44237</v>
      </c>
      <c r="C329" s="9">
        <f>Data!I329-Data!I328</f>
        <v>213</v>
      </c>
      <c r="D329" s="9">
        <f>Data!J329-Data!J328</f>
        <v>0</v>
      </c>
      <c r="E329" s="10">
        <f>Data!K329-Data!K328</f>
        <v>0</v>
      </c>
      <c r="F329" s="11">
        <f>Data!L329-Data!L328</f>
        <v>451</v>
      </c>
      <c r="G329" s="11">
        <f>Data!M329-Data!M328</f>
        <v>0</v>
      </c>
      <c r="H329" s="11">
        <f>Data!N329-Data!N328</f>
        <v>-1</v>
      </c>
      <c r="I329" s="11">
        <f>Data!O329-Data!O328</f>
        <v>570</v>
      </c>
      <c r="J329" s="11">
        <f>Data!P329-Data!P328</f>
        <v>5</v>
      </c>
      <c r="K329" s="11">
        <f>Data!Q329-Data!Q328</f>
        <v>-3</v>
      </c>
      <c r="L329" s="11">
        <f>Data!R329-Data!R328</f>
        <v>241</v>
      </c>
      <c r="M329" s="11">
        <f>Data!S329-Data!S328</f>
        <v>12</v>
      </c>
      <c r="N329" s="11">
        <f>Data!T329-Data!T328</f>
        <v>11</v>
      </c>
      <c r="O329" s="11">
        <f>Data!U329-Data!U328</f>
        <v>98</v>
      </c>
      <c r="P329" s="11">
        <f>Data!V329-Data!V328</f>
        <v>0</v>
      </c>
      <c r="Q329" s="11">
        <f>Data!W329-Data!W328</f>
        <v>0</v>
      </c>
      <c r="R329" s="11">
        <f>Data!X329-Data!X328</f>
        <v>235</v>
      </c>
      <c r="S329" s="11">
        <f>Data!Y329-Data!Y328</f>
        <v>0</v>
      </c>
      <c r="T329" s="11">
        <f>Data!Z329-Data!Z328</f>
        <v>-2</v>
      </c>
      <c r="U329" s="11">
        <f>Data!AA329-Data!AA328</f>
        <v>308</v>
      </c>
      <c r="V329" s="11">
        <f>Data!AB329-Data!AB328</f>
        <v>5</v>
      </c>
      <c r="W329" s="11">
        <f>Data!AC329-Data!AC328</f>
        <v>-4</v>
      </c>
      <c r="X329" s="11">
        <f>Data!AD329-Data!AD328</f>
        <v>118</v>
      </c>
      <c r="Y329" s="11">
        <f>Data!AE329-Data!AE328</f>
        <v>8</v>
      </c>
      <c r="Z329" s="11">
        <f>Data!AF329-Data!AF328</f>
        <v>8</v>
      </c>
      <c r="AA329" s="11">
        <f>Data!AG329-Data!AG328</f>
        <v>115</v>
      </c>
      <c r="AB329" s="11">
        <f>Data!AH329-Data!AH328</f>
        <v>0</v>
      </c>
      <c r="AC329" s="11">
        <f>Data!AI329-Data!AI328</f>
        <v>0</v>
      </c>
      <c r="AD329" s="11">
        <f>Data!AJ329-Data!AJ328</f>
        <v>216</v>
      </c>
      <c r="AE329" s="11">
        <f>Data!AK329-Data!AK328</f>
        <v>0</v>
      </c>
      <c r="AF329" s="11">
        <f>Data!AL329-Data!AL328</f>
        <v>1</v>
      </c>
      <c r="AG329" s="11">
        <f>Data!AM329-Data!AM328</f>
        <v>263</v>
      </c>
      <c r="AH329" s="11">
        <f>Data!AN329-Data!AN328</f>
        <v>0</v>
      </c>
      <c r="AI329" s="11">
        <f>Data!AO329-Data!AO328</f>
        <v>1</v>
      </c>
      <c r="AJ329" s="11">
        <f>Data!AP329-Data!AP328</f>
        <v>123</v>
      </c>
      <c r="AK329" s="11">
        <f>Data!AQ329-Data!AQ328</f>
        <v>4</v>
      </c>
      <c r="AL329" s="11">
        <f>Data!AR329-Data!AR328</f>
        <v>3</v>
      </c>
      <c r="AM329" s="11">
        <f>Data!E329</f>
        <v>17</v>
      </c>
      <c r="AN329" s="11">
        <f>Data!B329</f>
        <v>1496</v>
      </c>
      <c r="AO329" s="11">
        <f>Data!AS329-Data!AS328</f>
        <v>22800</v>
      </c>
      <c r="AP329" s="11">
        <f>Data!AT329-Data!AT328</f>
        <v>28607</v>
      </c>
      <c r="AQ329" s="11">
        <f>Data!AV329-Data!AV328</f>
        <v>0</v>
      </c>
      <c r="AR329" s="11">
        <f>Data!AW329-Data!AW328</f>
        <v>0</v>
      </c>
      <c r="AT329" s="7" t="str">
        <f t="shared" ref="AT329" si="54">_xlfn.CONCAT(YEAR(A329),"-W",_xlfn.ISOWEEKNUM(A329))</f>
        <v>2021-W6</v>
      </c>
      <c r="AU329" s="7">
        <f t="shared" ref="AU329" si="55">WEEKDAY(A329,2)</f>
        <v>3</v>
      </c>
      <c r="AV329" s="12">
        <f>Data!G329</f>
        <v>284</v>
      </c>
      <c r="AW329" s="12">
        <f>Data!AU329+Data!C329</f>
        <v>9</v>
      </c>
      <c r="AY329" s="12"/>
    </row>
    <row r="330" spans="1:53" x14ac:dyDescent="0.3">
      <c r="A330" s="20">
        <f>Data!A330</f>
        <v>44238</v>
      </c>
      <c r="B330" s="8">
        <f t="shared" ref="B330" si="56">A330</f>
        <v>44238</v>
      </c>
      <c r="C330" s="9">
        <f>Data!I330-Data!I329</f>
        <v>199</v>
      </c>
      <c r="D330" s="9">
        <f>Data!J330-Data!J329</f>
        <v>0</v>
      </c>
      <c r="E330" s="10">
        <f>Data!K330-Data!K329</f>
        <v>0</v>
      </c>
      <c r="F330" s="11">
        <f>Data!L330-Data!L329</f>
        <v>397</v>
      </c>
      <c r="G330" s="11">
        <f>Data!M330-Data!M329</f>
        <v>0</v>
      </c>
      <c r="H330" s="11">
        <f>Data!N330-Data!N329</f>
        <v>0</v>
      </c>
      <c r="I330" s="11">
        <f>Data!O330-Data!O329</f>
        <v>549</v>
      </c>
      <c r="J330" s="11">
        <f>Data!P330-Data!P329</f>
        <v>1</v>
      </c>
      <c r="K330" s="11">
        <f>Data!Q330-Data!Q329</f>
        <v>-2</v>
      </c>
      <c r="L330" s="11">
        <f>Data!R330-Data!R329</f>
        <v>179</v>
      </c>
      <c r="M330" s="11">
        <f>Data!S330-Data!S329</f>
        <v>21</v>
      </c>
      <c r="N330" s="11">
        <f>Data!T330-Data!T329</f>
        <v>-1</v>
      </c>
      <c r="O330" s="11">
        <f>Data!U330-Data!U329</f>
        <v>102</v>
      </c>
      <c r="P330" s="11">
        <f>Data!V330-Data!V329</f>
        <v>0</v>
      </c>
      <c r="Q330" s="11">
        <f>Data!W330-Data!W329</f>
        <v>0</v>
      </c>
      <c r="R330" s="11">
        <f>Data!X330-Data!X329</f>
        <v>196</v>
      </c>
      <c r="S330" s="11">
        <f>Data!Y330-Data!Y329</f>
        <v>0</v>
      </c>
      <c r="T330" s="11">
        <f>Data!Z330-Data!Z329</f>
        <v>0</v>
      </c>
      <c r="U330" s="11">
        <f>Data!AA330-Data!AA329</f>
        <v>286</v>
      </c>
      <c r="V330" s="11">
        <f>Data!AB330-Data!AB329</f>
        <v>0</v>
      </c>
      <c r="W330" s="11">
        <f>Data!AC330-Data!AC329</f>
        <v>-1</v>
      </c>
      <c r="X330" s="11">
        <f>Data!AD330-Data!AD329</f>
        <v>83</v>
      </c>
      <c r="Y330" s="11">
        <f>Data!AE330-Data!AE329</f>
        <v>13</v>
      </c>
      <c r="Z330" s="11">
        <f>Data!AF330-Data!AF329</f>
        <v>2</v>
      </c>
      <c r="AA330" s="11">
        <f>Data!AG330-Data!AG329</f>
        <v>97</v>
      </c>
      <c r="AB330" s="11">
        <f>Data!AH330-Data!AH329</f>
        <v>0</v>
      </c>
      <c r="AC330" s="11">
        <f>Data!AI330-Data!AI329</f>
        <v>0</v>
      </c>
      <c r="AD330" s="11">
        <f>Data!AJ330-Data!AJ329</f>
        <v>201</v>
      </c>
      <c r="AE330" s="11">
        <f>Data!AK330-Data!AK329</f>
        <v>0</v>
      </c>
      <c r="AF330" s="11">
        <f>Data!AL330-Data!AL329</f>
        <v>0</v>
      </c>
      <c r="AG330" s="11">
        <f>Data!AM330-Data!AM329</f>
        <v>263</v>
      </c>
      <c r="AH330" s="11">
        <f>Data!AN330-Data!AN329</f>
        <v>1</v>
      </c>
      <c r="AI330" s="11">
        <f>Data!AO330-Data!AO329</f>
        <v>-1</v>
      </c>
      <c r="AJ330" s="11">
        <f>Data!AP330-Data!AP329</f>
        <v>96</v>
      </c>
      <c r="AK330" s="11">
        <f>Data!AQ330-Data!AQ329</f>
        <v>8</v>
      </c>
      <c r="AL330" s="11">
        <f>Data!AR330-Data!AR329</f>
        <v>-3</v>
      </c>
      <c r="AM330" s="11">
        <f>Data!E330</f>
        <v>22</v>
      </c>
      <c r="AN330" s="11">
        <f>Data!B330</f>
        <v>1327</v>
      </c>
      <c r="AO330" s="11">
        <f>Data!AS330-Data!AS329</f>
        <v>23086</v>
      </c>
      <c r="AP330" s="11">
        <f>Data!AT330-Data!AT329</f>
        <v>27793</v>
      </c>
      <c r="AQ330" s="11">
        <f>Data!AV330-Data!AV329</f>
        <v>0</v>
      </c>
      <c r="AR330" s="11">
        <f>Data!AW330-Data!AW329</f>
        <v>0</v>
      </c>
      <c r="AT330" s="7" t="str">
        <f t="shared" ref="AT330" si="57">_xlfn.CONCAT(YEAR(A330),"-W",_xlfn.ISOWEEKNUM(A330))</f>
        <v>2021-W6</v>
      </c>
      <c r="AU330" s="7">
        <f t="shared" ref="AU330" si="58">WEEKDAY(A330,2)</f>
        <v>4</v>
      </c>
      <c r="AV330" s="12">
        <f>Data!G330</f>
        <v>281</v>
      </c>
      <c r="AW330" s="12">
        <f>Data!AU330+Data!C330</f>
        <v>13</v>
      </c>
    </row>
    <row r="331" spans="1:53" x14ac:dyDescent="0.3">
      <c r="A331" s="20">
        <f>Data!A331</f>
        <v>44239</v>
      </c>
      <c r="B331" s="8">
        <f t="shared" ref="B331" si="59">A331</f>
        <v>44239</v>
      </c>
      <c r="C331" s="9">
        <f>Data!I331-Data!I330</f>
        <v>167</v>
      </c>
      <c r="D331" s="9">
        <f>Data!J331-Data!J330</f>
        <v>0</v>
      </c>
      <c r="E331" s="10">
        <f>Data!K331-Data!K330</f>
        <v>0</v>
      </c>
      <c r="F331" s="11">
        <f>Data!L331-Data!L330</f>
        <v>451</v>
      </c>
      <c r="G331" s="11">
        <f>Data!M331-Data!M330</f>
        <v>0</v>
      </c>
      <c r="H331" s="11">
        <f>Data!N331-Data!N330</f>
        <v>0</v>
      </c>
      <c r="I331" s="11">
        <f>Data!O331-Data!O330</f>
        <v>568</v>
      </c>
      <c r="J331" s="11">
        <f>Data!P331-Data!P330</f>
        <v>4</v>
      </c>
      <c r="K331" s="11">
        <f>Data!Q331-Data!Q330</f>
        <v>3</v>
      </c>
      <c r="L331" s="11">
        <f>Data!R331-Data!R330</f>
        <v>191</v>
      </c>
      <c r="M331" s="11">
        <f>Data!S331-Data!S330</f>
        <v>17</v>
      </c>
      <c r="N331" s="11">
        <f>Data!T331-Data!T330</f>
        <v>9</v>
      </c>
      <c r="O331" s="11">
        <f>Data!U331-Data!U330</f>
        <v>89</v>
      </c>
      <c r="P331" s="11">
        <f>Data!V331-Data!V330</f>
        <v>0</v>
      </c>
      <c r="Q331" s="11">
        <f>Data!W331-Data!W330</f>
        <v>0</v>
      </c>
      <c r="R331" s="11">
        <f>Data!X331-Data!X330</f>
        <v>222</v>
      </c>
      <c r="S331" s="11">
        <f>Data!Y331-Data!Y330</f>
        <v>0</v>
      </c>
      <c r="T331" s="11">
        <f>Data!Z331-Data!Z330</f>
        <v>0</v>
      </c>
      <c r="U331" s="11">
        <f>Data!AA331-Data!AA330</f>
        <v>293</v>
      </c>
      <c r="V331" s="11">
        <f>Data!AB331-Data!AB330</f>
        <v>3</v>
      </c>
      <c r="W331" s="11">
        <f>Data!AC331-Data!AC330</f>
        <v>2</v>
      </c>
      <c r="X331" s="11">
        <f>Data!AD331-Data!AD330</f>
        <v>80</v>
      </c>
      <c r="Y331" s="11">
        <f>Data!AE331-Data!AE330</f>
        <v>11</v>
      </c>
      <c r="Z331" s="11">
        <f>Data!AF331-Data!AF330</f>
        <v>8</v>
      </c>
      <c r="AA331" s="11">
        <f>Data!AG331-Data!AG330</f>
        <v>78</v>
      </c>
      <c r="AB331" s="11">
        <f>Data!AH331-Data!AH330</f>
        <v>0</v>
      </c>
      <c r="AC331" s="11">
        <f>Data!AI331-Data!AI330</f>
        <v>0</v>
      </c>
      <c r="AD331" s="11">
        <f>Data!AJ331-Data!AJ330</f>
        <v>229</v>
      </c>
      <c r="AE331" s="11">
        <f>Data!AK331-Data!AK330</f>
        <v>0</v>
      </c>
      <c r="AF331" s="11">
        <f>Data!AL331-Data!AL330</f>
        <v>0</v>
      </c>
      <c r="AG331" s="11">
        <f>Data!AM331-Data!AM330</f>
        <v>275</v>
      </c>
      <c r="AH331" s="11">
        <f>Data!AN331-Data!AN330</f>
        <v>1</v>
      </c>
      <c r="AI331" s="11">
        <f>Data!AO331-Data!AO330</f>
        <v>1</v>
      </c>
      <c r="AJ331" s="11">
        <f>Data!AP331-Data!AP330</f>
        <v>111</v>
      </c>
      <c r="AK331" s="11">
        <f>Data!AQ331-Data!AQ330</f>
        <v>6</v>
      </c>
      <c r="AL331" s="11">
        <f>Data!AR331-Data!AR330</f>
        <v>1</v>
      </c>
      <c r="AM331" s="11">
        <f>Data!E331</f>
        <v>21</v>
      </c>
      <c r="AN331" s="11">
        <f>Data!B331</f>
        <v>1410</v>
      </c>
      <c r="AO331" s="11">
        <f>Data!AS331-Data!AS330</f>
        <v>23271</v>
      </c>
      <c r="AP331" s="11">
        <f>Data!AT331-Data!AT330</f>
        <v>24391</v>
      </c>
      <c r="AQ331" s="11">
        <f>Data!AV331-Data!AV330</f>
        <v>0</v>
      </c>
      <c r="AR331" s="11">
        <f>Data!AW331-Data!AW330</f>
        <v>0</v>
      </c>
      <c r="AT331" s="7" t="str">
        <f t="shared" ref="AT331" si="60">_xlfn.CONCAT(YEAR(A331),"-W",_xlfn.ISOWEEKNUM(A331))</f>
        <v>2021-W6</v>
      </c>
      <c r="AU331" s="7">
        <f t="shared" ref="AU331" si="61">WEEKDAY(A331,2)</f>
        <v>5</v>
      </c>
      <c r="AV331" s="12">
        <f>Data!G331</f>
        <v>293</v>
      </c>
      <c r="AW331" s="12">
        <f>Data!AU331+Data!C331</f>
        <v>1</v>
      </c>
    </row>
    <row r="332" spans="1:53" x14ac:dyDescent="0.3">
      <c r="A332" s="20">
        <f>Data!A332</f>
        <v>44240</v>
      </c>
      <c r="B332" s="8">
        <f t="shared" ref="B332:B335" si="62">A332</f>
        <v>44240</v>
      </c>
      <c r="C332" s="9">
        <f>Data!I332-Data!I331</f>
        <v>136</v>
      </c>
      <c r="D332" s="9">
        <f>Data!J332-Data!J331</f>
        <v>0</v>
      </c>
      <c r="E332" s="10">
        <f>Data!K332-Data!K331</f>
        <v>0</v>
      </c>
      <c r="F332" s="11">
        <f>Data!L332-Data!L331</f>
        <v>368</v>
      </c>
      <c r="G332" s="11">
        <f>Data!M332-Data!M331</f>
        <v>0</v>
      </c>
      <c r="H332" s="11">
        <f>Data!N332-Data!N331</f>
        <v>1</v>
      </c>
      <c r="I332" s="11">
        <f>Data!O332-Data!O331</f>
        <v>522</v>
      </c>
      <c r="J332" s="11">
        <f>Data!P332-Data!P331</f>
        <v>3</v>
      </c>
      <c r="K332" s="11">
        <f>Data!Q332-Data!Q331</f>
        <v>3</v>
      </c>
      <c r="L332" s="11">
        <f>Data!R332-Data!R331</f>
        <v>193</v>
      </c>
      <c r="M332" s="11">
        <f>Data!S332-Data!S331</f>
        <v>23</v>
      </c>
      <c r="N332" s="11">
        <f>Data!T332-Data!T331</f>
        <v>3</v>
      </c>
      <c r="O332" s="11">
        <f>Data!U332-Data!U331</f>
        <v>80</v>
      </c>
      <c r="P332" s="11">
        <f>Data!V332-Data!V331</f>
        <v>0</v>
      </c>
      <c r="Q332" s="11">
        <f>Data!W332-Data!W331</f>
        <v>0</v>
      </c>
      <c r="R332" s="11">
        <f>Data!X332-Data!X331</f>
        <v>192</v>
      </c>
      <c r="S332" s="11">
        <f>Data!Y332-Data!Y331</f>
        <v>0</v>
      </c>
      <c r="T332" s="11">
        <f>Data!Z332-Data!Z331</f>
        <v>1</v>
      </c>
      <c r="U332" s="11">
        <f>Data!AA332-Data!AA331</f>
        <v>266</v>
      </c>
      <c r="V332" s="11">
        <f>Data!AB332-Data!AB331</f>
        <v>3</v>
      </c>
      <c r="W332" s="11">
        <f>Data!AC332-Data!AC331</f>
        <v>0</v>
      </c>
      <c r="X332" s="11">
        <f>Data!AD332-Data!AD331</f>
        <v>85</v>
      </c>
      <c r="Y332" s="11">
        <f>Data!AE332-Data!AE331</f>
        <v>11</v>
      </c>
      <c r="Z332" s="11">
        <f>Data!AF332-Data!AF331</f>
        <v>-3</v>
      </c>
      <c r="AA332" s="11">
        <f>Data!AG332-Data!AG331</f>
        <v>56</v>
      </c>
      <c r="AB332" s="11">
        <f>Data!AH332-Data!AH331</f>
        <v>0</v>
      </c>
      <c r="AC332" s="11">
        <f>Data!AI332-Data!AI331</f>
        <v>0</v>
      </c>
      <c r="AD332" s="11">
        <f>Data!AJ332-Data!AJ331</f>
        <v>176</v>
      </c>
      <c r="AE332" s="11">
        <f>Data!AK332-Data!AK331</f>
        <v>0</v>
      </c>
      <c r="AF332" s="11">
        <f>Data!AL332-Data!AL331</f>
        <v>0</v>
      </c>
      <c r="AG332" s="11">
        <f>Data!AM332-Data!AM331</f>
        <v>256</v>
      </c>
      <c r="AH332" s="11">
        <f>Data!AN332-Data!AN331</f>
        <v>0</v>
      </c>
      <c r="AI332" s="11">
        <f>Data!AO332-Data!AO331</f>
        <v>3</v>
      </c>
      <c r="AJ332" s="11">
        <f>Data!AP332-Data!AP331</f>
        <v>108</v>
      </c>
      <c r="AK332" s="11">
        <f>Data!AQ332-Data!AQ331</f>
        <v>12</v>
      </c>
      <c r="AL332" s="11">
        <f>Data!AR332-Data!AR331</f>
        <v>6</v>
      </c>
      <c r="AM332" s="11">
        <f>Data!E332</f>
        <v>26</v>
      </c>
      <c r="AN332" s="11">
        <f>Data!B332</f>
        <v>1222</v>
      </c>
      <c r="AO332" s="11">
        <f>Data!AS332-Data!AS331</f>
        <v>20864</v>
      </c>
      <c r="AP332" s="11">
        <f>Data!AT332-Data!AT331</f>
        <v>24969</v>
      </c>
      <c r="AQ332" s="11">
        <f>Data!AV332-Data!AV331</f>
        <v>0</v>
      </c>
      <c r="AR332" s="11">
        <f>Data!AW332-Data!AW331</f>
        <v>0</v>
      </c>
      <c r="AT332" s="7" t="str">
        <f t="shared" ref="AT332:AT335" si="63">_xlfn.CONCAT(YEAR(A332),"-W",_xlfn.ISOWEEKNUM(A332))</f>
        <v>2021-W6</v>
      </c>
      <c r="AU332" s="7">
        <f t="shared" ref="AU332:AU335" si="64">WEEKDAY(A332,2)</f>
        <v>6</v>
      </c>
      <c r="AV332" s="12">
        <f>Data!G332</f>
        <v>300</v>
      </c>
      <c r="AW332" s="12">
        <f>Data!AU332+Data!C332</f>
        <v>10</v>
      </c>
    </row>
    <row r="333" spans="1:53" x14ac:dyDescent="0.3">
      <c r="A333" s="20">
        <f>Data!A333</f>
        <v>44241</v>
      </c>
      <c r="B333" s="8">
        <f t="shared" si="62"/>
        <v>44241</v>
      </c>
      <c r="C333" s="9">
        <f>Data!I333-Data!I332</f>
        <v>76</v>
      </c>
      <c r="D333" s="9">
        <f>Data!J333-Data!J332</f>
        <v>0</v>
      </c>
      <c r="E333" s="10">
        <f>Data!K333-Data!K332</f>
        <v>0</v>
      </c>
      <c r="F333" s="11">
        <f>Data!L333-Data!L332</f>
        <v>210</v>
      </c>
      <c r="G333" s="11">
        <f>Data!M333-Data!M332</f>
        <v>0</v>
      </c>
      <c r="H333" s="11">
        <f>Data!N333-Data!N332</f>
        <v>0</v>
      </c>
      <c r="I333" s="11">
        <f>Data!O333-Data!O332</f>
        <v>265</v>
      </c>
      <c r="J333" s="11">
        <f>Data!P333-Data!P332</f>
        <v>5</v>
      </c>
      <c r="K333" s="11">
        <f>Data!Q333-Data!Q332</f>
        <v>-3</v>
      </c>
      <c r="L333" s="11">
        <f>Data!R333-Data!R332</f>
        <v>110</v>
      </c>
      <c r="M333" s="11">
        <f>Data!S333-Data!S332</f>
        <v>18</v>
      </c>
      <c r="N333" s="11">
        <f>Data!T333-Data!T332</f>
        <v>4</v>
      </c>
      <c r="O333" s="11">
        <f>Data!U333-Data!U332</f>
        <v>44</v>
      </c>
      <c r="P333" s="11">
        <f>Data!V333-Data!V332</f>
        <v>0</v>
      </c>
      <c r="Q333" s="11">
        <f>Data!W333-Data!W332</f>
        <v>0</v>
      </c>
      <c r="R333" s="11">
        <f>Data!X333-Data!X332</f>
        <v>103</v>
      </c>
      <c r="S333" s="11">
        <f>Data!Y333-Data!Y332</f>
        <v>0</v>
      </c>
      <c r="T333" s="11">
        <f>Data!Z333-Data!Z332</f>
        <v>0</v>
      </c>
      <c r="U333" s="11">
        <f>Data!AA333-Data!AA332</f>
        <v>151</v>
      </c>
      <c r="V333" s="11">
        <f>Data!AB333-Data!AB332</f>
        <v>3</v>
      </c>
      <c r="W333" s="11">
        <f>Data!AC333-Data!AC332</f>
        <v>-4</v>
      </c>
      <c r="X333" s="11">
        <f>Data!AD333-Data!AD332</f>
        <v>35</v>
      </c>
      <c r="Y333" s="11">
        <f>Data!AE333-Data!AE332</f>
        <v>12</v>
      </c>
      <c r="Z333" s="11">
        <f>Data!AF333-Data!AF332</f>
        <v>-1</v>
      </c>
      <c r="AA333" s="11">
        <f>Data!AG333-Data!AG332</f>
        <v>32</v>
      </c>
      <c r="AB333" s="11">
        <f>Data!AH333-Data!AH332</f>
        <v>0</v>
      </c>
      <c r="AC333" s="11">
        <f>Data!AI333-Data!AI332</f>
        <v>0</v>
      </c>
      <c r="AD333" s="11">
        <f>Data!AJ333-Data!AJ332</f>
        <v>107</v>
      </c>
      <c r="AE333" s="11">
        <f>Data!AK333-Data!AK332</f>
        <v>0</v>
      </c>
      <c r="AF333" s="11">
        <f>Data!AL333-Data!AL332</f>
        <v>0</v>
      </c>
      <c r="AG333" s="11">
        <f>Data!AM333-Data!AM332</f>
        <v>114</v>
      </c>
      <c r="AH333" s="11">
        <f>Data!AN333-Data!AN332</f>
        <v>2</v>
      </c>
      <c r="AI333" s="11">
        <f>Data!AO333-Data!AO332</f>
        <v>1</v>
      </c>
      <c r="AJ333" s="11">
        <f>Data!AP333-Data!AP332</f>
        <v>75</v>
      </c>
      <c r="AK333" s="11">
        <f>Data!AQ333-Data!AQ332</f>
        <v>6</v>
      </c>
      <c r="AL333" s="11">
        <f>Data!AR333-Data!AR332</f>
        <v>5</v>
      </c>
      <c r="AM333" s="11">
        <f>Data!E333</f>
        <v>23</v>
      </c>
      <c r="AN333" s="11">
        <f>Data!B333</f>
        <v>662</v>
      </c>
      <c r="AO333" s="11">
        <f>Data!AS333-Data!AS332</f>
        <v>12378</v>
      </c>
      <c r="AP333" s="11">
        <f>Data!AT333-Data!AT332</f>
        <v>7316</v>
      </c>
      <c r="AQ333" s="11">
        <f>Data!AV333-Data!AV332</f>
        <v>0</v>
      </c>
      <c r="AR333" s="11">
        <f>Data!AW333-Data!AW332</f>
        <v>0</v>
      </c>
      <c r="AS333" s="7">
        <v>156</v>
      </c>
      <c r="AT333" s="7" t="str">
        <f t="shared" si="63"/>
        <v>2021-W6</v>
      </c>
      <c r="AU333" s="7">
        <f t="shared" si="64"/>
        <v>7</v>
      </c>
      <c r="AV333" s="12">
        <f>Data!G333</f>
        <v>301</v>
      </c>
      <c r="AW333" s="12">
        <f>Data!AU333+Data!C333</f>
        <v>4</v>
      </c>
      <c r="AX333" s="7">
        <f>Data!BA333-Data!BA326</f>
        <v>54</v>
      </c>
      <c r="AY333" s="12">
        <f>AV326+AS333-AV333-AX333</f>
        <v>63</v>
      </c>
      <c r="AZ333" s="11">
        <f>SUM(Data!BB327:BB333)</f>
        <v>1583</v>
      </c>
      <c r="BA333" s="112">
        <f>AS333/AZ333</f>
        <v>9.8547062539481992E-2</v>
      </c>
    </row>
    <row r="334" spans="1:53" x14ac:dyDescent="0.3">
      <c r="A334" s="21">
        <f>Data!A334</f>
        <v>44242</v>
      </c>
      <c r="B334" s="13">
        <f t="shared" si="62"/>
        <v>44242</v>
      </c>
      <c r="C334" s="14">
        <f>Data!I334-Data!I333</f>
        <v>59</v>
      </c>
      <c r="D334" s="14">
        <f>Data!J334-Data!J333</f>
        <v>0</v>
      </c>
      <c r="E334" s="15">
        <f>Data!K334-Data!K333</f>
        <v>0</v>
      </c>
      <c r="F334" s="16">
        <f>Data!L334-Data!L333</f>
        <v>191</v>
      </c>
      <c r="G334" s="16">
        <f>Data!M334-Data!M333</f>
        <v>0</v>
      </c>
      <c r="H334" s="16">
        <f>Data!N334-Data!N333</f>
        <v>-1</v>
      </c>
      <c r="I334" s="16">
        <f>Data!O334-Data!O333</f>
        <v>302</v>
      </c>
      <c r="J334" s="16">
        <f>Data!P334-Data!P333</f>
        <v>3</v>
      </c>
      <c r="K334" s="16">
        <f>Data!Q334-Data!Q333</f>
        <v>0</v>
      </c>
      <c r="L334" s="16">
        <f>Data!R334-Data!R333</f>
        <v>135</v>
      </c>
      <c r="M334" s="16">
        <f>Data!S334-Data!S333</f>
        <v>23</v>
      </c>
      <c r="N334" s="16">
        <f>Data!T334-Data!T333</f>
        <v>-1</v>
      </c>
      <c r="O334" s="16">
        <f>Data!U334-Data!U333</f>
        <v>29</v>
      </c>
      <c r="P334" s="16">
        <f>Data!V334-Data!V333</f>
        <v>0</v>
      </c>
      <c r="Q334" s="16">
        <f>Data!W334-Data!W333</f>
        <v>0</v>
      </c>
      <c r="R334" s="16">
        <f>Data!X334-Data!X333</f>
        <v>104</v>
      </c>
      <c r="S334" s="16">
        <f>Data!Y334-Data!Y333</f>
        <v>0</v>
      </c>
      <c r="T334" s="16">
        <f>Data!Z334-Data!Z333</f>
        <v>0</v>
      </c>
      <c r="U334" s="16">
        <f>Data!AA334-Data!AA333</f>
        <v>151</v>
      </c>
      <c r="V334" s="16">
        <f>Data!AB334-Data!AB333</f>
        <v>2</v>
      </c>
      <c r="W334" s="16">
        <f>Data!AC334-Data!AC333</f>
        <v>-2</v>
      </c>
      <c r="X334" s="16">
        <f>Data!AD334-Data!AD333</f>
        <v>67</v>
      </c>
      <c r="Y334" s="16">
        <f>Data!AE334-Data!AE333</f>
        <v>15</v>
      </c>
      <c r="Z334" s="16">
        <f>Data!AF334-Data!AF333</f>
        <v>-4</v>
      </c>
      <c r="AA334" s="16">
        <f>Data!AG334-Data!AG333</f>
        <v>30</v>
      </c>
      <c r="AB334" s="16">
        <f>Data!AH334-Data!AH333</f>
        <v>0</v>
      </c>
      <c r="AC334" s="16">
        <f>Data!AI334-Data!AI333</f>
        <v>0</v>
      </c>
      <c r="AD334" s="16">
        <f>Data!AJ334-Data!AJ333</f>
        <v>87</v>
      </c>
      <c r="AE334" s="16">
        <f>Data!AK334-Data!AK333</f>
        <v>0</v>
      </c>
      <c r="AF334" s="16">
        <f>Data!AL334-Data!AL333</f>
        <v>-1</v>
      </c>
      <c r="AG334" s="16">
        <f>Data!AM334-Data!AM333</f>
        <v>152</v>
      </c>
      <c r="AH334" s="16">
        <f>Data!AN334-Data!AN333</f>
        <v>1</v>
      </c>
      <c r="AI334" s="16">
        <f>Data!AO334-Data!AO333</f>
        <v>2</v>
      </c>
      <c r="AJ334" s="16">
        <f>Data!AP334-Data!AP333</f>
        <v>68</v>
      </c>
      <c r="AK334" s="16">
        <f>Data!AQ334-Data!AQ333</f>
        <v>8</v>
      </c>
      <c r="AL334" s="16">
        <f>Data!AR334-Data!AR333</f>
        <v>3</v>
      </c>
      <c r="AM334" s="16">
        <f>Data!E334</f>
        <v>26</v>
      </c>
      <c r="AN334" s="16">
        <f>Data!B334</f>
        <v>698</v>
      </c>
      <c r="AO334" s="16">
        <f>Data!AS334-Data!AS333</f>
        <v>9697</v>
      </c>
      <c r="AP334" s="16">
        <f>Data!AT334-Data!AT333</f>
        <v>3607</v>
      </c>
      <c r="AQ334" s="16">
        <f>Data!AV334-Data!AV333</f>
        <v>0</v>
      </c>
      <c r="AR334" s="16">
        <f>Data!AW334-Data!AW333</f>
        <v>0</v>
      </c>
      <c r="AS334" s="17"/>
      <c r="AT334" s="17" t="str">
        <f t="shared" si="63"/>
        <v>2021-W7</v>
      </c>
      <c r="AU334" s="17">
        <f t="shared" si="64"/>
        <v>1</v>
      </c>
      <c r="AV334" s="18">
        <f>Data!G334</f>
        <v>299</v>
      </c>
      <c r="AW334" s="18">
        <f>Data!AU334+Data!C334</f>
        <v>13</v>
      </c>
      <c r="AX334" s="17"/>
      <c r="AY334" s="17"/>
      <c r="AZ334" s="16"/>
    </row>
    <row r="335" spans="1:53" x14ac:dyDescent="0.3">
      <c r="A335" s="20">
        <f>Data!A335</f>
        <v>44243</v>
      </c>
      <c r="B335" s="8">
        <f t="shared" si="62"/>
        <v>44243</v>
      </c>
      <c r="C335" s="9">
        <f>Data!I335-Data!I334</f>
        <v>83</v>
      </c>
      <c r="D335" s="9">
        <f>Data!J335-Data!J334</f>
        <v>0</v>
      </c>
      <c r="E335" s="10">
        <f>Data!K335-Data!K334</f>
        <v>0</v>
      </c>
      <c r="F335" s="11">
        <f>Data!L335-Data!L334</f>
        <v>334</v>
      </c>
      <c r="G335" s="11">
        <f>Data!M335-Data!M334</f>
        <v>0</v>
      </c>
      <c r="H335" s="11">
        <f>Data!N335-Data!N334</f>
        <v>0</v>
      </c>
      <c r="I335" s="11">
        <f>Data!O335-Data!O334</f>
        <v>527</v>
      </c>
      <c r="J335" s="11">
        <f>Data!P335-Data!P334</f>
        <v>5</v>
      </c>
      <c r="K335" s="11">
        <f>Data!Q335-Data!Q334</f>
        <v>2</v>
      </c>
      <c r="L335" s="11">
        <f>Data!R335-Data!R334</f>
        <v>154</v>
      </c>
      <c r="M335" s="11">
        <f>Data!S335-Data!S334</f>
        <v>24</v>
      </c>
      <c r="N335" s="11">
        <f>Data!T335-Data!T334</f>
        <v>8</v>
      </c>
      <c r="O335" s="11">
        <f>Data!U335-Data!U334</f>
        <v>48</v>
      </c>
      <c r="P335" s="11">
        <f>Data!V335-Data!V334</f>
        <v>0</v>
      </c>
      <c r="Q335" s="11">
        <f>Data!W335-Data!W334</f>
        <v>0</v>
      </c>
      <c r="R335" s="11">
        <f>Data!X335-Data!X334</f>
        <v>145</v>
      </c>
      <c r="S335" s="11">
        <f>Data!Y335-Data!Y334</f>
        <v>0</v>
      </c>
      <c r="T335" s="11">
        <f>Data!Z335-Data!Z334</f>
        <v>0</v>
      </c>
      <c r="U335" s="11">
        <f>Data!AA335-Data!AA334</f>
        <v>268</v>
      </c>
      <c r="V335" s="11">
        <f>Data!AB335-Data!AB334</f>
        <v>5</v>
      </c>
      <c r="W335" s="11">
        <f>Data!AC335-Data!AC334</f>
        <v>1</v>
      </c>
      <c r="X335" s="11">
        <f>Data!AD335-Data!AD334</f>
        <v>61</v>
      </c>
      <c r="Y335" s="11">
        <f>Data!AE335-Data!AE334</f>
        <v>14</v>
      </c>
      <c r="Z335" s="11">
        <f>Data!AF335-Data!AF334</f>
        <v>4</v>
      </c>
      <c r="AA335" s="11">
        <f>Data!AG335-Data!AG334</f>
        <v>35</v>
      </c>
      <c r="AB335" s="11">
        <f>Data!AH335-Data!AH334</f>
        <v>0</v>
      </c>
      <c r="AC335" s="11">
        <f>Data!AI335-Data!AI334</f>
        <v>0</v>
      </c>
      <c r="AD335" s="11">
        <f>Data!AJ335-Data!AJ334</f>
        <v>189</v>
      </c>
      <c r="AE335" s="11">
        <f>Data!AK335-Data!AK334</f>
        <v>0</v>
      </c>
      <c r="AF335" s="11">
        <f>Data!AL335-Data!AL334</f>
        <v>0</v>
      </c>
      <c r="AG335" s="11">
        <f>Data!AM335-Data!AM334</f>
        <v>259</v>
      </c>
      <c r="AH335" s="11">
        <f>Data!AN335-Data!AN334</f>
        <v>0</v>
      </c>
      <c r="AI335" s="11">
        <f>Data!AO335-Data!AO334</f>
        <v>1</v>
      </c>
      <c r="AJ335" s="11">
        <f>Data!AP335-Data!AP334</f>
        <v>93</v>
      </c>
      <c r="AK335" s="11">
        <f>Data!AQ335-Data!AQ334</f>
        <v>10</v>
      </c>
      <c r="AL335" s="11">
        <f>Data!AR335-Data!AR334</f>
        <v>4</v>
      </c>
      <c r="AM335" s="11">
        <f>Data!E335</f>
        <v>29</v>
      </c>
      <c r="AN335" s="11">
        <f>Data!B335</f>
        <v>1121</v>
      </c>
      <c r="AO335" s="11">
        <f>Data!AS335-Data!AS334</f>
        <v>21545</v>
      </c>
      <c r="AP335" s="11">
        <f>Data!AT335-Data!AT334</f>
        <v>18901</v>
      </c>
      <c r="AQ335" s="11">
        <f>Data!AV335-Data!AV334</f>
        <v>0</v>
      </c>
      <c r="AR335" s="11">
        <f>Data!AW335-Data!AW334</f>
        <v>0</v>
      </c>
      <c r="AT335" s="7" t="str">
        <f t="shared" si="63"/>
        <v>2021-W7</v>
      </c>
      <c r="AU335" s="7">
        <f t="shared" si="64"/>
        <v>2</v>
      </c>
      <c r="AV335" s="12">
        <f>Data!G335</f>
        <v>309</v>
      </c>
      <c r="AW335" s="12">
        <f>Data!AU335+Data!C335</f>
        <v>6</v>
      </c>
      <c r="AY335" s="12"/>
    </row>
    <row r="336" spans="1:53" x14ac:dyDescent="0.3">
      <c r="A336" s="20">
        <f>Data!A336</f>
        <v>44244</v>
      </c>
      <c r="B336" s="8">
        <f t="shared" ref="B336" si="65">A336</f>
        <v>44244</v>
      </c>
      <c r="C336" s="9">
        <f>Data!I336-Data!I335</f>
        <v>75</v>
      </c>
      <c r="D336" s="9">
        <f>Data!J336-Data!J335</f>
        <v>0</v>
      </c>
      <c r="E336" s="10">
        <f>Data!K336-Data!K335</f>
        <v>0</v>
      </c>
      <c r="F336" s="11">
        <f>Data!L336-Data!L335</f>
        <v>238</v>
      </c>
      <c r="G336" s="11">
        <f>Data!M336-Data!M335</f>
        <v>0</v>
      </c>
      <c r="H336" s="11">
        <f>Data!N336-Data!N335</f>
        <v>-1</v>
      </c>
      <c r="I336" s="11">
        <f>Data!O336-Data!O335</f>
        <v>330</v>
      </c>
      <c r="J336" s="11">
        <f>Data!P336-Data!P335</f>
        <v>2</v>
      </c>
      <c r="K336" s="11">
        <f>Data!Q336-Data!Q335</f>
        <v>3</v>
      </c>
      <c r="L336" s="11">
        <f>Data!R336-Data!R335</f>
        <v>110</v>
      </c>
      <c r="M336" s="11">
        <f>Data!S336-Data!S335</f>
        <v>11</v>
      </c>
      <c r="N336" s="11">
        <f>Data!T336-Data!T335</f>
        <v>2</v>
      </c>
      <c r="O336" s="11">
        <f>Data!U336-Data!U335</f>
        <v>37</v>
      </c>
      <c r="P336" s="11">
        <f>Data!V336-Data!V335</f>
        <v>0</v>
      </c>
      <c r="Q336" s="11">
        <f>Data!W336-Data!W335</f>
        <v>0</v>
      </c>
      <c r="R336" s="11">
        <f>Data!X336-Data!X335</f>
        <v>111</v>
      </c>
      <c r="S336" s="11">
        <f>Data!Y336-Data!Y335</f>
        <v>0</v>
      </c>
      <c r="T336" s="11">
        <f>Data!Z336-Data!Z335</f>
        <v>-1</v>
      </c>
      <c r="U336" s="11">
        <f>Data!AA336-Data!AA335</f>
        <v>172</v>
      </c>
      <c r="V336" s="11">
        <f>Data!AB336-Data!AB335</f>
        <v>2</v>
      </c>
      <c r="W336" s="11">
        <f>Data!AC336-Data!AC335</f>
        <v>4</v>
      </c>
      <c r="X336" s="11">
        <f>Data!AD336-Data!AD335</f>
        <v>50</v>
      </c>
      <c r="Y336" s="11">
        <f>Data!AE336-Data!AE335</f>
        <v>7</v>
      </c>
      <c r="Z336" s="11">
        <f>Data!AF336-Data!AF335</f>
        <v>4</v>
      </c>
      <c r="AA336" s="11">
        <f>Data!AG336-Data!AG335</f>
        <v>38</v>
      </c>
      <c r="AB336" s="11">
        <f>Data!AH336-Data!AH335</f>
        <v>0</v>
      </c>
      <c r="AC336" s="11">
        <f>Data!AI336-Data!AI335</f>
        <v>0</v>
      </c>
      <c r="AD336" s="11">
        <f>Data!AJ336-Data!AJ335</f>
        <v>127</v>
      </c>
      <c r="AE336" s="11">
        <f>Data!AK336-Data!AK335</f>
        <v>0</v>
      </c>
      <c r="AF336" s="11">
        <f>Data!AL336-Data!AL335</f>
        <v>0</v>
      </c>
      <c r="AG336" s="11">
        <f>Data!AM336-Data!AM335</f>
        <v>158</v>
      </c>
      <c r="AH336" s="11">
        <f>Data!AN336-Data!AN335</f>
        <v>0</v>
      </c>
      <c r="AI336" s="11">
        <f>Data!AO336-Data!AO335</f>
        <v>-1</v>
      </c>
      <c r="AJ336" s="11">
        <f>Data!AP336-Data!AP335</f>
        <v>60</v>
      </c>
      <c r="AK336" s="11">
        <f>Data!AQ336-Data!AQ335</f>
        <v>4</v>
      </c>
      <c r="AL336" s="11">
        <f>Data!AR336-Data!AR335</f>
        <v>-2</v>
      </c>
      <c r="AM336" s="11">
        <f>Data!E336</f>
        <v>13</v>
      </c>
      <c r="AN336" s="11">
        <f>Data!B336</f>
        <v>755</v>
      </c>
      <c r="AO336" s="11">
        <f>Data!AS336-Data!AS335</f>
        <v>13643</v>
      </c>
      <c r="AP336" s="11">
        <f>Data!AT336-Data!AT335</f>
        <v>12081</v>
      </c>
      <c r="AQ336" s="11">
        <f>Data!AV336-Data!AV335</f>
        <v>0</v>
      </c>
      <c r="AR336" s="11">
        <f>Data!AW336-Data!AW335</f>
        <v>0</v>
      </c>
      <c r="AT336" s="7" t="str">
        <f t="shared" ref="AT336" si="66">_xlfn.CONCAT(YEAR(A336),"-W",_xlfn.ISOWEEKNUM(A336))</f>
        <v>2021-W7</v>
      </c>
      <c r="AU336" s="7">
        <f t="shared" ref="AU336" si="67">WEEKDAY(A336,2)</f>
        <v>3</v>
      </c>
      <c r="AV336" s="12">
        <f>Data!G336</f>
        <v>313</v>
      </c>
      <c r="AW336" s="12">
        <f>Data!AU336+Data!C336</f>
        <v>13</v>
      </c>
      <c r="AY336" s="12"/>
    </row>
    <row r="337" spans="1:53" x14ac:dyDescent="0.3">
      <c r="A337" s="20">
        <f>Data!A337</f>
        <v>44245</v>
      </c>
      <c r="B337" s="8">
        <f t="shared" ref="B337" si="68">A337</f>
        <v>44245</v>
      </c>
      <c r="C337" s="9">
        <f>Data!I337-Data!I336</f>
        <v>129</v>
      </c>
      <c r="D337" s="9">
        <f>Data!J337-Data!J336</f>
        <v>0</v>
      </c>
      <c r="E337" s="10">
        <f>Data!K337-Data!K336</f>
        <v>0</v>
      </c>
      <c r="F337" s="11">
        <f>Data!L337-Data!L336</f>
        <v>403</v>
      </c>
      <c r="G337" s="11">
        <f>Data!M337-Data!M336</f>
        <v>0</v>
      </c>
      <c r="H337" s="11">
        <f>Data!N337-Data!N336</f>
        <v>-1</v>
      </c>
      <c r="I337" s="11">
        <f>Data!O337-Data!O336</f>
        <v>608</v>
      </c>
      <c r="J337" s="11">
        <f>Data!P337-Data!P336</f>
        <v>6</v>
      </c>
      <c r="K337" s="11">
        <f>Data!Q337-Data!Q336</f>
        <v>7</v>
      </c>
      <c r="L337" s="11">
        <f>Data!R337-Data!R336</f>
        <v>261</v>
      </c>
      <c r="M337" s="11">
        <f>Data!S337-Data!S336</f>
        <v>21</v>
      </c>
      <c r="N337" s="11">
        <f>Data!T337-Data!T336</f>
        <v>1</v>
      </c>
      <c r="O337" s="11">
        <f>Data!U337-Data!U336</f>
        <v>72</v>
      </c>
      <c r="P337" s="11">
        <f>Data!V337-Data!V336</f>
        <v>0</v>
      </c>
      <c r="Q337" s="11">
        <f>Data!W337-Data!W336</f>
        <v>0</v>
      </c>
      <c r="R337" s="11">
        <f>Data!X337-Data!X336</f>
        <v>204</v>
      </c>
      <c r="S337" s="11">
        <f>Data!Y337-Data!Y336</f>
        <v>0</v>
      </c>
      <c r="T337" s="11">
        <f>Data!Z337-Data!Z336</f>
        <v>-1</v>
      </c>
      <c r="U337" s="11">
        <f>Data!AA337-Data!AA336</f>
        <v>309</v>
      </c>
      <c r="V337" s="11">
        <f>Data!AB337-Data!AB336</f>
        <v>2</v>
      </c>
      <c r="W337" s="11">
        <f>Data!AC337-Data!AC336</f>
        <v>9</v>
      </c>
      <c r="X337" s="11">
        <f>Data!AD337-Data!AD336</f>
        <v>108</v>
      </c>
      <c r="Y337" s="11">
        <f>Data!AE337-Data!AE336</f>
        <v>11</v>
      </c>
      <c r="Z337" s="11">
        <f>Data!AF337-Data!AF336</f>
        <v>1</v>
      </c>
      <c r="AA337" s="11">
        <f>Data!AG337-Data!AG336</f>
        <v>57</v>
      </c>
      <c r="AB337" s="11">
        <f>Data!AH337-Data!AH336</f>
        <v>0</v>
      </c>
      <c r="AC337" s="11">
        <f>Data!AI337-Data!AI336</f>
        <v>0</v>
      </c>
      <c r="AD337" s="11">
        <f>Data!AJ337-Data!AJ336</f>
        <v>199</v>
      </c>
      <c r="AE337" s="11">
        <f>Data!AK337-Data!AK336</f>
        <v>0</v>
      </c>
      <c r="AF337" s="11">
        <f>Data!AL337-Data!AL336</f>
        <v>0</v>
      </c>
      <c r="AG337" s="11">
        <f>Data!AM337-Data!AM336</f>
        <v>299</v>
      </c>
      <c r="AH337" s="11">
        <f>Data!AN337-Data!AN336</f>
        <v>4</v>
      </c>
      <c r="AI337" s="11">
        <f>Data!AO337-Data!AO336</f>
        <v>-2</v>
      </c>
      <c r="AJ337" s="11">
        <f>Data!AP337-Data!AP336</f>
        <v>153</v>
      </c>
      <c r="AK337" s="11">
        <f>Data!AQ337-Data!AQ336</f>
        <v>10</v>
      </c>
      <c r="AL337" s="11">
        <f>Data!AR337-Data!AR336</f>
        <v>0</v>
      </c>
      <c r="AM337" s="11">
        <f>Data!E337</f>
        <v>27</v>
      </c>
      <c r="AN337" s="11">
        <f>Data!B337</f>
        <v>1400</v>
      </c>
      <c r="AO337" s="11">
        <f>Data!AS337-Data!AS336</f>
        <v>19966</v>
      </c>
      <c r="AP337" s="11">
        <f>Data!AT337-Data!AT336</f>
        <v>17043</v>
      </c>
      <c r="AQ337" s="11">
        <f>Data!AV337-Data!AV336</f>
        <v>0</v>
      </c>
      <c r="AR337" s="11">
        <f>Data!AW337-Data!AW336</f>
        <v>0</v>
      </c>
      <c r="AT337" s="7" t="str">
        <f t="shared" ref="AT337" si="69">_xlfn.CONCAT(YEAR(A337),"-W",_xlfn.ISOWEEKNUM(A337))</f>
        <v>2021-W7</v>
      </c>
      <c r="AU337" s="7">
        <f t="shared" ref="AU337" si="70">WEEKDAY(A337,2)</f>
        <v>4</v>
      </c>
      <c r="AV337" s="12">
        <f>Data!G337</f>
        <v>320</v>
      </c>
      <c r="AW337" s="12">
        <f>Data!AU337+Data!C337</f>
        <v>12</v>
      </c>
      <c r="AY337" s="12"/>
    </row>
    <row r="338" spans="1:53" x14ac:dyDescent="0.3">
      <c r="A338" s="20">
        <f>Data!A338</f>
        <v>44246</v>
      </c>
      <c r="B338" s="8">
        <f t="shared" ref="B338" si="71">A338</f>
        <v>44246</v>
      </c>
      <c r="C338" s="9">
        <f>Data!I338-Data!I337</f>
        <v>122</v>
      </c>
      <c r="D338" s="9">
        <f>Data!J338-Data!J337</f>
        <v>0</v>
      </c>
      <c r="E338" s="10">
        <f>Data!K338-Data!K337</f>
        <v>0</v>
      </c>
      <c r="F338" s="11">
        <f>Data!L338-Data!L337</f>
        <v>477</v>
      </c>
      <c r="G338" s="11">
        <f>Data!M338-Data!M337</f>
        <v>0</v>
      </c>
      <c r="H338" s="11">
        <f>Data!N338-Data!N337</f>
        <v>0</v>
      </c>
      <c r="I338" s="11">
        <f>Data!O338-Data!O337</f>
        <v>602</v>
      </c>
      <c r="J338" s="11">
        <f>Data!P338-Data!P337</f>
        <v>5</v>
      </c>
      <c r="K338" s="11">
        <f>Data!Q338-Data!Q337</f>
        <v>2</v>
      </c>
      <c r="L338" s="11">
        <f>Data!R338-Data!R337</f>
        <v>231</v>
      </c>
      <c r="M338" s="11">
        <f>Data!S338-Data!S337</f>
        <v>23</v>
      </c>
      <c r="N338" s="11">
        <f>Data!T338-Data!T337</f>
        <v>3</v>
      </c>
      <c r="O338" s="11">
        <f>Data!U338-Data!U337</f>
        <v>60</v>
      </c>
      <c r="P338" s="11">
        <f>Data!V338-Data!V337</f>
        <v>0</v>
      </c>
      <c r="Q338" s="11">
        <f>Data!W338-Data!W337</f>
        <v>0</v>
      </c>
      <c r="R338" s="11">
        <f>Data!X338-Data!X337</f>
        <v>244</v>
      </c>
      <c r="S338" s="11">
        <f>Data!Y338-Data!Y337</f>
        <v>0</v>
      </c>
      <c r="T338" s="11">
        <f>Data!Z338-Data!Z337</f>
        <v>0</v>
      </c>
      <c r="U338" s="11">
        <f>Data!AA338-Data!AA337</f>
        <v>287</v>
      </c>
      <c r="V338" s="11">
        <f>Data!AB338-Data!AB337</f>
        <v>4</v>
      </c>
      <c r="W338" s="11">
        <f>Data!AC338-Data!AC337</f>
        <v>1</v>
      </c>
      <c r="X338" s="11">
        <f>Data!AD338-Data!AD337</f>
        <v>111</v>
      </c>
      <c r="Y338" s="11">
        <f>Data!AE338-Data!AE337</f>
        <v>10</v>
      </c>
      <c r="Z338" s="11">
        <f>Data!AF338-Data!AF337</f>
        <v>-3</v>
      </c>
      <c r="AA338" s="11">
        <f>Data!AG338-Data!AG337</f>
        <v>62</v>
      </c>
      <c r="AB338" s="11">
        <f>Data!AH338-Data!AH337</f>
        <v>0</v>
      </c>
      <c r="AC338" s="11">
        <f>Data!AI338-Data!AI337</f>
        <v>0</v>
      </c>
      <c r="AD338" s="11">
        <f>Data!AJ338-Data!AJ337</f>
        <v>233</v>
      </c>
      <c r="AE338" s="11">
        <f>Data!AK338-Data!AK337</f>
        <v>0</v>
      </c>
      <c r="AF338" s="11">
        <f>Data!AL338-Data!AL337</f>
        <v>0</v>
      </c>
      <c r="AG338" s="11">
        <f>Data!AM338-Data!AM337</f>
        <v>315</v>
      </c>
      <c r="AH338" s="11">
        <f>Data!AN338-Data!AN337</f>
        <v>1</v>
      </c>
      <c r="AI338" s="11">
        <f>Data!AO338-Data!AO337</f>
        <v>1</v>
      </c>
      <c r="AJ338" s="11">
        <f>Data!AP338-Data!AP337</f>
        <v>120</v>
      </c>
      <c r="AK338" s="11">
        <f>Data!AQ338-Data!AQ337</f>
        <v>13</v>
      </c>
      <c r="AL338" s="11">
        <f>Data!AR338-Data!AR337</f>
        <v>6</v>
      </c>
      <c r="AM338" s="11">
        <f>Data!E338</f>
        <v>28</v>
      </c>
      <c r="AN338" s="11">
        <f>Data!B338</f>
        <v>1460</v>
      </c>
      <c r="AO338" s="11">
        <f>Data!AS338-Data!AS337</f>
        <v>23309</v>
      </c>
      <c r="AP338" s="11">
        <f>Data!AT338-Data!AT337</f>
        <v>22344</v>
      </c>
      <c r="AQ338" s="11">
        <f>Data!AV338-Data!AV337</f>
        <v>0</v>
      </c>
      <c r="AR338" s="11">
        <f>Data!AW338-Data!AW337</f>
        <v>0</v>
      </c>
      <c r="AT338" s="7" t="str">
        <f t="shared" ref="AT338" si="72">_xlfn.CONCAT(YEAR(A338),"-W",_xlfn.ISOWEEKNUM(A338))</f>
        <v>2021-W7</v>
      </c>
      <c r="AU338" s="7">
        <f t="shared" ref="AU338" si="73">WEEKDAY(A338,2)</f>
        <v>5</v>
      </c>
      <c r="AV338" s="12">
        <f>Data!G338</f>
        <v>325</v>
      </c>
      <c r="AW338" s="12">
        <f>Data!AU338+Data!C338</f>
        <v>5</v>
      </c>
      <c r="AY338" s="12"/>
    </row>
    <row r="339" spans="1:53" x14ac:dyDescent="0.3">
      <c r="A339" s="20">
        <f>Data!A339</f>
        <v>44247</v>
      </c>
      <c r="B339" s="8">
        <f t="shared" ref="B339" si="74">A339</f>
        <v>44247</v>
      </c>
      <c r="C339" s="9">
        <f>Data!I339-Data!I338</f>
        <v>143</v>
      </c>
      <c r="D339" s="9">
        <f>Data!J339-Data!J338</f>
        <v>0</v>
      </c>
      <c r="E339" s="10">
        <f>Data!K339-Data!K338</f>
        <v>0</v>
      </c>
      <c r="F339" s="11">
        <f>Data!L339-Data!L338</f>
        <v>439</v>
      </c>
      <c r="G339" s="11">
        <f>Data!M339-Data!M338</f>
        <v>0</v>
      </c>
      <c r="H339" s="11">
        <f>Data!N339-Data!N338</f>
        <v>0</v>
      </c>
      <c r="I339" s="11">
        <f>Data!O339-Data!O338</f>
        <v>630</v>
      </c>
      <c r="J339" s="11">
        <f>Data!P339-Data!P338</f>
        <v>3</v>
      </c>
      <c r="K339" s="11">
        <f>Data!Q339-Data!Q338</f>
        <v>-1</v>
      </c>
      <c r="L339" s="11">
        <f>Data!R339-Data!R338</f>
        <v>209</v>
      </c>
      <c r="M339" s="11">
        <f>Data!S339-Data!S338</f>
        <v>20</v>
      </c>
      <c r="N339" s="11">
        <f>Data!T339-Data!T338</f>
        <v>1</v>
      </c>
      <c r="O339" s="11">
        <f>Data!U339-Data!U338</f>
        <v>78</v>
      </c>
      <c r="P339" s="11">
        <f>Data!V339-Data!V338</f>
        <v>0</v>
      </c>
      <c r="Q339" s="11">
        <f>Data!W339-Data!W338</f>
        <v>0</v>
      </c>
      <c r="R339" s="11">
        <f>Data!X339-Data!X338</f>
        <v>217</v>
      </c>
      <c r="S339" s="11">
        <f>Data!Y339-Data!Y338</f>
        <v>0</v>
      </c>
      <c r="T339" s="11">
        <f>Data!Z339-Data!Z338</f>
        <v>0</v>
      </c>
      <c r="U339" s="11">
        <f>Data!AA339-Data!AA338</f>
        <v>340</v>
      </c>
      <c r="V339" s="11">
        <f>Data!AB339-Data!AB338</f>
        <v>2</v>
      </c>
      <c r="W339" s="11">
        <f>Data!AC339-Data!AC338</f>
        <v>2</v>
      </c>
      <c r="X339" s="11">
        <f>Data!AD339-Data!AD338</f>
        <v>95</v>
      </c>
      <c r="Y339" s="11">
        <f>Data!AE339-Data!AE338</f>
        <v>15</v>
      </c>
      <c r="Z339" s="11">
        <f>Data!AF339-Data!AF338</f>
        <v>-2</v>
      </c>
      <c r="AA339" s="11">
        <f>Data!AG339-Data!AG338</f>
        <v>65</v>
      </c>
      <c r="AB339" s="11">
        <f>Data!AH339-Data!AH338</f>
        <v>0</v>
      </c>
      <c r="AC339" s="11">
        <f>Data!AI339-Data!AI338</f>
        <v>0</v>
      </c>
      <c r="AD339" s="11">
        <f>Data!AJ339-Data!AJ338</f>
        <v>222</v>
      </c>
      <c r="AE339" s="11">
        <f>Data!AK339-Data!AK338</f>
        <v>0</v>
      </c>
      <c r="AF339" s="11">
        <f>Data!AL339-Data!AL338</f>
        <v>0</v>
      </c>
      <c r="AG339" s="11">
        <f>Data!AM339-Data!AM338</f>
        <v>290</v>
      </c>
      <c r="AH339" s="11">
        <f>Data!AN339-Data!AN338</f>
        <v>1</v>
      </c>
      <c r="AI339" s="11">
        <f>Data!AO339-Data!AO338</f>
        <v>-3</v>
      </c>
      <c r="AJ339" s="11">
        <f>Data!AP339-Data!AP338</f>
        <v>114</v>
      </c>
      <c r="AK339" s="11">
        <f>Data!AQ339-Data!AQ338</f>
        <v>5</v>
      </c>
      <c r="AL339" s="11">
        <f>Data!AR339-Data!AR338</f>
        <v>3</v>
      </c>
      <c r="AM339" s="11">
        <f>Data!E339</f>
        <v>23</v>
      </c>
      <c r="AN339" s="11">
        <f>Data!B339</f>
        <v>1424</v>
      </c>
      <c r="AO339" s="11">
        <f>Data!AS339-Data!AS338</f>
        <v>20892</v>
      </c>
      <c r="AP339" s="11">
        <f>Data!AT339-Data!AT338</f>
        <v>22418</v>
      </c>
      <c r="AQ339" s="11">
        <f>Data!AV339-Data!AV338</f>
        <v>0</v>
      </c>
      <c r="AR339" s="11">
        <f>Data!AW339-Data!AW338</f>
        <v>0</v>
      </c>
      <c r="AT339" s="7" t="str">
        <f t="shared" ref="AT339" si="75">_xlfn.CONCAT(YEAR(A339),"-W",_xlfn.ISOWEEKNUM(A339))</f>
        <v>2021-W7</v>
      </c>
      <c r="AU339" s="7">
        <f t="shared" ref="AU339" si="76">WEEKDAY(A339,2)</f>
        <v>6</v>
      </c>
      <c r="AV339" s="12">
        <f>Data!G339</f>
        <v>325</v>
      </c>
      <c r="AW339" s="12">
        <f>Data!AU339+Data!C339</f>
        <v>2</v>
      </c>
      <c r="AY339" s="12"/>
    </row>
    <row r="340" spans="1:53" x14ac:dyDescent="0.3">
      <c r="A340" s="20">
        <f>Data!A340</f>
        <v>44248</v>
      </c>
      <c r="B340" s="8">
        <f t="shared" ref="B340:B342" si="77">A340</f>
        <v>44248</v>
      </c>
      <c r="C340" s="9">
        <f>Data!I340-Data!I339</f>
        <v>77</v>
      </c>
      <c r="D340" s="9">
        <f>Data!J340-Data!J339</f>
        <v>0</v>
      </c>
      <c r="E340" s="10">
        <f>Data!K340-Data!K339</f>
        <v>1</v>
      </c>
      <c r="F340" s="11">
        <f>Data!L340-Data!L339</f>
        <v>288</v>
      </c>
      <c r="G340" s="11">
        <f>Data!M340-Data!M339</f>
        <v>0</v>
      </c>
      <c r="H340" s="11">
        <f>Data!N340-Data!N339</f>
        <v>0</v>
      </c>
      <c r="I340" s="11">
        <f>Data!O340-Data!O339</f>
        <v>344</v>
      </c>
      <c r="J340" s="11">
        <f>Data!P340-Data!P339</f>
        <v>0</v>
      </c>
      <c r="K340" s="11">
        <f>Data!Q340-Data!Q339</f>
        <v>8</v>
      </c>
      <c r="L340" s="11">
        <f>Data!R340-Data!R339</f>
        <v>176</v>
      </c>
      <c r="M340" s="11">
        <f>Data!S340-Data!S339</f>
        <v>25</v>
      </c>
      <c r="N340" s="11">
        <f>Data!T340-Data!T339</f>
        <v>-8</v>
      </c>
      <c r="O340" s="11">
        <f>Data!U340-Data!U339</f>
        <v>39</v>
      </c>
      <c r="P340" s="11">
        <f>Data!V340-Data!V339</f>
        <v>0</v>
      </c>
      <c r="Q340" s="11">
        <f>Data!W340-Data!W339</f>
        <v>1</v>
      </c>
      <c r="R340" s="11">
        <f>Data!X340-Data!X339</f>
        <v>141</v>
      </c>
      <c r="S340" s="11">
        <f>Data!Y340-Data!Y339</f>
        <v>0</v>
      </c>
      <c r="T340" s="11">
        <f>Data!Z340-Data!Z339</f>
        <v>0</v>
      </c>
      <c r="U340" s="11">
        <f>Data!AA340-Data!AA339</f>
        <v>178</v>
      </c>
      <c r="V340" s="11">
        <f>Data!AB340-Data!AB339</f>
        <v>0</v>
      </c>
      <c r="W340" s="11">
        <f>Data!AC340-Data!AC339</f>
        <v>5</v>
      </c>
      <c r="X340" s="11">
        <f>Data!AD340-Data!AD339</f>
        <v>77</v>
      </c>
      <c r="Y340" s="11">
        <f>Data!AE340-Data!AE339</f>
        <v>14</v>
      </c>
      <c r="Z340" s="11">
        <f>Data!AF340-Data!AF339</f>
        <v>-4</v>
      </c>
      <c r="AA340" s="11">
        <f>Data!AG340-Data!AG339</f>
        <v>38</v>
      </c>
      <c r="AB340" s="11">
        <f>Data!AH340-Data!AH339</f>
        <v>0</v>
      </c>
      <c r="AC340" s="11">
        <f>Data!AI340-Data!AI339</f>
        <v>0</v>
      </c>
      <c r="AD340" s="11">
        <f>Data!AJ340-Data!AJ339</f>
        <v>147</v>
      </c>
      <c r="AE340" s="11">
        <f>Data!AK340-Data!AK339</f>
        <v>0</v>
      </c>
      <c r="AF340" s="11">
        <f>Data!AL340-Data!AL339</f>
        <v>0</v>
      </c>
      <c r="AG340" s="11">
        <f>Data!AM340-Data!AM339</f>
        <v>166</v>
      </c>
      <c r="AH340" s="11">
        <f>Data!AN340-Data!AN339</f>
        <v>0</v>
      </c>
      <c r="AI340" s="11">
        <f>Data!AO340-Data!AO339</f>
        <v>3</v>
      </c>
      <c r="AJ340" s="11">
        <f>Data!AP340-Data!AP339</f>
        <v>99</v>
      </c>
      <c r="AK340" s="11">
        <f>Data!AQ340-Data!AQ339</f>
        <v>11</v>
      </c>
      <c r="AL340" s="11">
        <f>Data!AR340-Data!AR339</f>
        <v>-4</v>
      </c>
      <c r="AM340" s="11">
        <f>Data!E340</f>
        <v>25</v>
      </c>
      <c r="AN340" s="11">
        <f>Data!B340</f>
        <v>884</v>
      </c>
      <c r="AO340" s="11">
        <f>Data!AS340-Data!AS339</f>
        <v>14716</v>
      </c>
      <c r="AP340" s="11">
        <f>Data!AT340-Data!AT339</f>
        <v>8423</v>
      </c>
      <c r="AQ340" s="11">
        <f>Data!AV340-Data!AV339</f>
        <v>0</v>
      </c>
      <c r="AR340" s="11">
        <f>Data!AW340-Data!AW339</f>
        <v>0</v>
      </c>
      <c r="AS340" s="7">
        <v>143</v>
      </c>
      <c r="AT340" s="7" t="str">
        <f t="shared" ref="AT340:AT342" si="78">_xlfn.CONCAT(YEAR(A340),"-W",_xlfn.ISOWEEKNUM(A340))</f>
        <v>2021-W7</v>
      </c>
      <c r="AU340" s="7">
        <f t="shared" ref="AU340:AU342" si="79">WEEKDAY(A340,2)</f>
        <v>7</v>
      </c>
      <c r="AV340" s="12">
        <f>Data!G340</f>
        <v>325</v>
      </c>
      <c r="AW340" s="12">
        <f>Data!AU340+Data!C340</f>
        <v>7</v>
      </c>
      <c r="AX340" s="7">
        <f>Data!BA340-Data!BA333</f>
        <v>58</v>
      </c>
      <c r="AY340" s="12">
        <f>AV333+AS340-AV340-AX340</f>
        <v>61</v>
      </c>
      <c r="AZ340" s="11">
        <f>SUM(Data!BB334:BB340)</f>
        <v>1629</v>
      </c>
      <c r="BA340" s="112">
        <f>AS340/AZ340</f>
        <v>8.7783916513198279E-2</v>
      </c>
    </row>
    <row r="341" spans="1:53" x14ac:dyDescent="0.3">
      <c r="A341" s="21">
        <f>Data!A341</f>
        <v>44249</v>
      </c>
      <c r="B341" s="13">
        <f t="shared" si="77"/>
        <v>44249</v>
      </c>
      <c r="C341" s="14">
        <f>Data!I341-Data!I340</f>
        <v>56</v>
      </c>
      <c r="D341" s="14">
        <f>Data!J341-Data!J340</f>
        <v>0</v>
      </c>
      <c r="E341" s="15">
        <f>Data!K341-Data!K340</f>
        <v>0</v>
      </c>
      <c r="F341" s="16">
        <f>Data!L341-Data!L340</f>
        <v>303</v>
      </c>
      <c r="G341" s="16">
        <f>Data!M341-Data!M340</f>
        <v>0</v>
      </c>
      <c r="H341" s="16">
        <f>Data!N341-Data!N340</f>
        <v>1</v>
      </c>
      <c r="I341" s="16">
        <f>Data!O341-Data!O340</f>
        <v>374</v>
      </c>
      <c r="J341" s="16">
        <f>Data!P341-Data!P340</f>
        <v>3</v>
      </c>
      <c r="K341" s="16">
        <f>Data!Q341-Data!Q340</f>
        <v>16</v>
      </c>
      <c r="L341" s="16">
        <f>Data!R341-Data!R340</f>
        <v>137</v>
      </c>
      <c r="M341" s="16">
        <f>Data!S341-Data!S340</f>
        <v>21</v>
      </c>
      <c r="N341" s="16">
        <f>Data!T341-Data!T340</f>
        <v>3</v>
      </c>
      <c r="O341" s="16">
        <f>Data!U341-Data!U340</f>
        <v>31</v>
      </c>
      <c r="P341" s="16">
        <f>Data!V341-Data!V340</f>
        <v>0</v>
      </c>
      <c r="Q341" s="16">
        <f>Data!W341-Data!W340</f>
        <v>0</v>
      </c>
      <c r="R341" s="16">
        <f>Data!X341-Data!X340</f>
        <v>169</v>
      </c>
      <c r="S341" s="16">
        <f>Data!Y341-Data!Y340</f>
        <v>0</v>
      </c>
      <c r="T341" s="16">
        <f>Data!Z341-Data!Z340</f>
        <v>1</v>
      </c>
      <c r="U341" s="16">
        <f>Data!AA341-Data!AA340</f>
        <v>207</v>
      </c>
      <c r="V341" s="16">
        <f>Data!AB341-Data!AB340</f>
        <v>3</v>
      </c>
      <c r="W341" s="16">
        <f>Data!AC341-Data!AC340</f>
        <v>10</v>
      </c>
      <c r="X341" s="16">
        <f>Data!AD341-Data!AD340</f>
        <v>67</v>
      </c>
      <c r="Y341" s="16">
        <f>Data!AE341-Data!AE340</f>
        <v>14</v>
      </c>
      <c r="Z341" s="16">
        <f>Data!AF341-Data!AF340</f>
        <v>1</v>
      </c>
      <c r="AA341" s="16">
        <f>Data!AG341-Data!AG340</f>
        <v>25</v>
      </c>
      <c r="AB341" s="16">
        <f>Data!AH341-Data!AH340</f>
        <v>0</v>
      </c>
      <c r="AC341" s="16">
        <f>Data!AI341-Data!AI340</f>
        <v>0</v>
      </c>
      <c r="AD341" s="16">
        <f>Data!AJ341-Data!AJ340</f>
        <v>134</v>
      </c>
      <c r="AE341" s="16">
        <f>Data!AK341-Data!AK340</f>
        <v>0</v>
      </c>
      <c r="AF341" s="16">
        <f>Data!AL341-Data!AL340</f>
        <v>0</v>
      </c>
      <c r="AG341" s="16">
        <f>Data!AM341-Data!AM340</f>
        <v>167</v>
      </c>
      <c r="AH341" s="16">
        <f>Data!AN341-Data!AN340</f>
        <v>0</v>
      </c>
      <c r="AI341" s="16">
        <f>Data!AO341-Data!AO340</f>
        <v>6</v>
      </c>
      <c r="AJ341" s="16">
        <f>Data!AP341-Data!AP340</f>
        <v>70</v>
      </c>
      <c r="AK341" s="16">
        <f>Data!AQ341-Data!AQ340</f>
        <v>7</v>
      </c>
      <c r="AL341" s="16">
        <f>Data!AR341-Data!AR340</f>
        <v>2</v>
      </c>
      <c r="AM341" s="16">
        <f>Data!E341</f>
        <v>24</v>
      </c>
      <c r="AN341" s="16">
        <f>Data!B341</f>
        <v>880</v>
      </c>
      <c r="AO341" s="16">
        <f>Data!AS341-Data!AS340</f>
        <v>10197</v>
      </c>
      <c r="AP341" s="16">
        <f>Data!AT341-Data!AT340</f>
        <v>5413</v>
      </c>
      <c r="AQ341" s="16">
        <f>Data!AV341-Data!AV340</f>
        <v>0</v>
      </c>
      <c r="AR341" s="16">
        <f>Data!AW341-Data!AW340</f>
        <v>0</v>
      </c>
      <c r="AS341" s="17"/>
      <c r="AT341" s="17" t="str">
        <f t="shared" si="78"/>
        <v>2021-W8</v>
      </c>
      <c r="AU341" s="17">
        <f t="shared" si="79"/>
        <v>1</v>
      </c>
      <c r="AV341" s="18">
        <f>Data!G341</f>
        <v>346</v>
      </c>
      <c r="AW341" s="18">
        <f>Data!AU341+Data!C341</f>
        <v>13</v>
      </c>
      <c r="AX341" s="17"/>
      <c r="AY341" s="17"/>
      <c r="AZ341" s="16"/>
    </row>
    <row r="342" spans="1:53" x14ac:dyDescent="0.3">
      <c r="A342" s="20">
        <f>Data!A342</f>
        <v>44250</v>
      </c>
      <c r="B342" s="8">
        <f t="shared" si="77"/>
        <v>44250</v>
      </c>
      <c r="C342" s="9">
        <f>Data!I342-Data!I341</f>
        <v>141</v>
      </c>
      <c r="D342" s="9">
        <f>Data!J342-Data!J341</f>
        <v>0</v>
      </c>
      <c r="E342" s="10">
        <f>Data!K342-Data!K341</f>
        <v>0</v>
      </c>
      <c r="F342" s="11">
        <f>Data!L342-Data!L341</f>
        <v>646</v>
      </c>
      <c r="G342" s="11">
        <f>Data!M342-Data!M341</f>
        <v>0</v>
      </c>
      <c r="H342" s="11">
        <f>Data!N342-Data!N341</f>
        <v>0</v>
      </c>
      <c r="I342" s="11">
        <f>Data!O342-Data!O341</f>
        <v>967</v>
      </c>
      <c r="J342" s="11">
        <f>Data!P342-Data!P341</f>
        <v>3</v>
      </c>
      <c r="K342" s="11">
        <f>Data!Q342-Data!Q341</f>
        <v>-1</v>
      </c>
      <c r="L342" s="11">
        <f>Data!R342-Data!R341</f>
        <v>355</v>
      </c>
      <c r="M342" s="11">
        <f>Data!S342-Data!S341</f>
        <v>19</v>
      </c>
      <c r="N342" s="11">
        <f>Data!T342-Data!T341</f>
        <v>12</v>
      </c>
      <c r="O342" s="11">
        <f>Data!U342-Data!U341</f>
        <v>72</v>
      </c>
      <c r="P342" s="11">
        <f>Data!V342-Data!V341</f>
        <v>0</v>
      </c>
      <c r="Q342" s="11">
        <f>Data!W342-Data!W341</f>
        <v>0</v>
      </c>
      <c r="R342" s="11">
        <f>Data!X342-Data!X341</f>
        <v>367</v>
      </c>
      <c r="S342" s="11">
        <f>Data!Y342-Data!Y341</f>
        <v>0</v>
      </c>
      <c r="T342" s="11">
        <f>Data!Z342-Data!Z341</f>
        <v>0</v>
      </c>
      <c r="U342" s="11">
        <f>Data!AA342-Data!AA341</f>
        <v>508</v>
      </c>
      <c r="V342" s="11">
        <f>Data!AB342-Data!AB341</f>
        <v>2</v>
      </c>
      <c r="W342" s="11">
        <f>Data!AC342-Data!AC341</f>
        <v>-1</v>
      </c>
      <c r="X342" s="11">
        <f>Data!AD342-Data!AD341</f>
        <v>158</v>
      </c>
      <c r="Y342" s="11">
        <f>Data!AE342-Data!AE341</f>
        <v>7</v>
      </c>
      <c r="Z342" s="11">
        <f>Data!AF342-Data!AF341</f>
        <v>11</v>
      </c>
      <c r="AA342" s="11">
        <f>Data!AG342-Data!AG341</f>
        <v>69</v>
      </c>
      <c r="AB342" s="11">
        <f>Data!AH342-Data!AH341</f>
        <v>0</v>
      </c>
      <c r="AC342" s="11">
        <f>Data!AI342-Data!AI341</f>
        <v>0</v>
      </c>
      <c r="AD342" s="11">
        <f>Data!AJ342-Data!AJ341</f>
        <v>279</v>
      </c>
      <c r="AE342" s="11">
        <f>Data!AK342-Data!AK341</f>
        <v>0</v>
      </c>
      <c r="AF342" s="11">
        <f>Data!AL342-Data!AL341</f>
        <v>0</v>
      </c>
      <c r="AG342" s="11">
        <f>Data!AM342-Data!AM341</f>
        <v>459</v>
      </c>
      <c r="AH342" s="11">
        <f>Data!AN342-Data!AN341</f>
        <v>1</v>
      </c>
      <c r="AI342" s="11">
        <f>Data!AO342-Data!AO341</f>
        <v>0</v>
      </c>
      <c r="AJ342" s="11">
        <f>Data!AP342-Data!AP341</f>
        <v>197</v>
      </c>
      <c r="AK342" s="11">
        <f>Data!AQ342-Data!AQ341</f>
        <v>12</v>
      </c>
      <c r="AL342" s="11">
        <f>Data!AR342-Data!AR341</f>
        <v>1</v>
      </c>
      <c r="AM342" s="11">
        <f>Data!E342</f>
        <v>22</v>
      </c>
      <c r="AN342" s="11">
        <f>Data!B342</f>
        <v>2147</v>
      </c>
      <c r="AO342" s="11">
        <f>Data!AS342-Data!AS341</f>
        <v>25131</v>
      </c>
      <c r="AP342" s="11">
        <f>Data!AT342-Data!AT341</f>
        <v>30412</v>
      </c>
      <c r="AQ342" s="11">
        <f>Data!AV342-Data!AV341</f>
        <v>0</v>
      </c>
      <c r="AR342" s="11">
        <f>Data!AW342-Data!AW341</f>
        <v>0</v>
      </c>
      <c r="AT342" s="7" t="str">
        <f t="shared" si="78"/>
        <v>2021-W8</v>
      </c>
      <c r="AU342" s="7">
        <f t="shared" si="79"/>
        <v>2</v>
      </c>
      <c r="AV342" s="12">
        <f>Data!G342</f>
        <v>357</v>
      </c>
      <c r="AW342" s="12">
        <f>Data!AU342+Data!C342</f>
        <v>17</v>
      </c>
      <c r="AY342" s="12"/>
    </row>
    <row r="343" spans="1:53" x14ac:dyDescent="0.3">
      <c r="A343" s="20">
        <f>Data!A343</f>
        <v>44251</v>
      </c>
      <c r="B343" s="8">
        <f t="shared" ref="B343" si="80">A343</f>
        <v>44251</v>
      </c>
      <c r="C343" s="9">
        <f>Data!I343-Data!I342</f>
        <v>185</v>
      </c>
      <c r="D343" s="9">
        <f>Data!J343-Data!J342</f>
        <v>0</v>
      </c>
      <c r="E343" s="10">
        <f>Data!K343-Data!K342</f>
        <v>0</v>
      </c>
      <c r="F343" s="11">
        <f>Data!L343-Data!L342</f>
        <v>608</v>
      </c>
      <c r="G343" s="11">
        <f>Data!M343-Data!M342</f>
        <v>0</v>
      </c>
      <c r="H343" s="11">
        <f>Data!N343-Data!N342</f>
        <v>1</v>
      </c>
      <c r="I343" s="11">
        <f>Data!O343-Data!O342</f>
        <v>804</v>
      </c>
      <c r="J343" s="11">
        <f>Data!P343-Data!P342</f>
        <v>3</v>
      </c>
      <c r="K343" s="11">
        <f>Data!Q343-Data!Q342</f>
        <v>1</v>
      </c>
      <c r="L343" s="11">
        <f>Data!R343-Data!R342</f>
        <v>304</v>
      </c>
      <c r="M343" s="11">
        <f>Data!S343-Data!S342</f>
        <v>25</v>
      </c>
      <c r="N343" s="11">
        <f>Data!T343-Data!T342</f>
        <v>-2</v>
      </c>
      <c r="O343" s="11">
        <f>Data!U343-Data!U342</f>
        <v>106</v>
      </c>
      <c r="P343" s="11">
        <f>Data!V343-Data!V342</f>
        <v>0</v>
      </c>
      <c r="Q343" s="11">
        <f>Data!W343-Data!W342</f>
        <v>0</v>
      </c>
      <c r="R343" s="11">
        <f>Data!X343-Data!X342</f>
        <v>314</v>
      </c>
      <c r="S343" s="11">
        <f>Data!Y343-Data!Y342</f>
        <v>0</v>
      </c>
      <c r="T343" s="11">
        <f>Data!Z343-Data!Z342</f>
        <v>1</v>
      </c>
      <c r="U343" s="11">
        <f>Data!AA343-Data!AA342</f>
        <v>423</v>
      </c>
      <c r="V343" s="11">
        <f>Data!AB343-Data!AB342</f>
        <v>3</v>
      </c>
      <c r="W343" s="11">
        <f>Data!AC343-Data!AC342</f>
        <v>2</v>
      </c>
      <c r="X343" s="11">
        <f>Data!AD343-Data!AD342</f>
        <v>132</v>
      </c>
      <c r="Y343" s="11">
        <f>Data!AE343-Data!AE342</f>
        <v>13</v>
      </c>
      <c r="Z343" s="11">
        <f>Data!AF343-Data!AF342</f>
        <v>3</v>
      </c>
      <c r="AA343" s="11">
        <f>Data!AG343-Data!AG342</f>
        <v>79</v>
      </c>
      <c r="AB343" s="11">
        <f>Data!AH343-Data!AH342</f>
        <v>0</v>
      </c>
      <c r="AC343" s="11">
        <f>Data!AI343-Data!AI342</f>
        <v>0</v>
      </c>
      <c r="AD343" s="11">
        <f>Data!AJ343-Data!AJ342</f>
        <v>294</v>
      </c>
      <c r="AE343" s="11">
        <f>Data!AK343-Data!AK342</f>
        <v>0</v>
      </c>
      <c r="AF343" s="11">
        <f>Data!AL343-Data!AL342</f>
        <v>0</v>
      </c>
      <c r="AG343" s="11">
        <f>Data!AM343-Data!AM342</f>
        <v>381</v>
      </c>
      <c r="AH343" s="11">
        <f>Data!AN343-Data!AN342</f>
        <v>0</v>
      </c>
      <c r="AI343" s="11">
        <f>Data!AO343-Data!AO342</f>
        <v>-1</v>
      </c>
      <c r="AJ343" s="11">
        <f>Data!AP343-Data!AP342</f>
        <v>172</v>
      </c>
      <c r="AK343" s="11">
        <f>Data!AQ343-Data!AQ342</f>
        <v>12</v>
      </c>
      <c r="AL343" s="11">
        <f>Data!AR343-Data!AR342</f>
        <v>-5</v>
      </c>
      <c r="AM343" s="11">
        <f>Data!E343</f>
        <v>28</v>
      </c>
      <c r="AN343" s="11">
        <f>Data!B343</f>
        <v>1913</v>
      </c>
      <c r="AO343" s="11">
        <f>Data!AS343-Data!AS342</f>
        <v>22523</v>
      </c>
      <c r="AP343" s="11">
        <f>Data!AT343-Data!AT342</f>
        <v>26692</v>
      </c>
      <c r="AQ343" s="11">
        <f>Data!AV343-Data!AV342</f>
        <v>0</v>
      </c>
      <c r="AR343" s="11">
        <f>Data!AW343-Data!AW342</f>
        <v>0</v>
      </c>
      <c r="AT343" s="7" t="str">
        <f t="shared" ref="AT343" si="81">_xlfn.CONCAT(YEAR(A343),"-W",_xlfn.ISOWEEKNUM(A343))</f>
        <v>2021-W8</v>
      </c>
      <c r="AU343" s="7">
        <f t="shared" ref="AU343" si="82">WEEKDAY(A343,2)</f>
        <v>3</v>
      </c>
      <c r="AV343" s="12">
        <f>Data!G343</f>
        <v>357</v>
      </c>
      <c r="AW343" s="12">
        <f>Data!AU343+Data!C343</f>
        <v>9</v>
      </c>
      <c r="AY343" s="12"/>
    </row>
    <row r="344" spans="1:53" x14ac:dyDescent="0.3">
      <c r="A344" s="20">
        <f>Data!A344</f>
        <v>44252</v>
      </c>
      <c r="B344" s="8">
        <f t="shared" ref="B344" si="83">A344</f>
        <v>44252</v>
      </c>
      <c r="C344" s="9">
        <f>Data!I344-Data!I343</f>
        <v>184</v>
      </c>
      <c r="D344" s="9">
        <f>Data!J344-Data!J343</f>
        <v>0</v>
      </c>
      <c r="E344" s="10">
        <f>Data!K344-Data!K343</f>
        <v>0</v>
      </c>
      <c r="F344" s="11">
        <f>Data!L344-Data!L343</f>
        <v>578</v>
      </c>
      <c r="G344" s="11">
        <f>Data!M344-Data!M343</f>
        <v>0</v>
      </c>
      <c r="H344" s="11">
        <f>Data!N344-Data!N343</f>
        <v>0</v>
      </c>
      <c r="I344" s="11">
        <f>Data!O344-Data!O343</f>
        <v>760</v>
      </c>
      <c r="J344" s="11">
        <f>Data!P344-Data!P343</f>
        <v>6</v>
      </c>
      <c r="K344" s="11">
        <f>Data!Q344-Data!Q343</f>
        <v>4</v>
      </c>
      <c r="L344" s="11">
        <f>Data!R344-Data!R343</f>
        <v>256</v>
      </c>
      <c r="M344" s="11">
        <f>Data!S344-Data!S343</f>
        <v>33</v>
      </c>
      <c r="N344" s="11">
        <f>Data!T344-Data!T343</f>
        <v>6</v>
      </c>
      <c r="O344" s="11">
        <f>Data!U344-Data!U343</f>
        <v>99</v>
      </c>
      <c r="P344" s="11">
        <f>Data!V344-Data!V343</f>
        <v>0</v>
      </c>
      <c r="Q344" s="11">
        <f>Data!W344-Data!W343</f>
        <v>0</v>
      </c>
      <c r="R344" s="11">
        <f>Data!X344-Data!X343</f>
        <v>289</v>
      </c>
      <c r="S344" s="11">
        <f>Data!Y344-Data!Y343</f>
        <v>0</v>
      </c>
      <c r="T344" s="11">
        <f>Data!Z344-Data!Z343</f>
        <v>1</v>
      </c>
      <c r="U344" s="11">
        <f>Data!AA344-Data!AA343</f>
        <v>376</v>
      </c>
      <c r="V344" s="11">
        <f>Data!AB344-Data!AB343</f>
        <v>4</v>
      </c>
      <c r="W344" s="11">
        <f>Data!AC344-Data!AC343</f>
        <v>1</v>
      </c>
      <c r="X344" s="11">
        <f>Data!AD344-Data!AD343</f>
        <v>131</v>
      </c>
      <c r="Y344" s="11">
        <f>Data!AE344-Data!AE343</f>
        <v>20</v>
      </c>
      <c r="Z344" s="11">
        <f>Data!AF344-Data!AF343</f>
        <v>6</v>
      </c>
      <c r="AA344" s="11">
        <f>Data!AG344-Data!AG343</f>
        <v>85</v>
      </c>
      <c r="AB344" s="11">
        <f>Data!AH344-Data!AH343</f>
        <v>0</v>
      </c>
      <c r="AC344" s="11">
        <f>Data!AI344-Data!AI343</f>
        <v>0</v>
      </c>
      <c r="AD344" s="11">
        <f>Data!AJ344-Data!AJ343</f>
        <v>289</v>
      </c>
      <c r="AE344" s="11">
        <f>Data!AK344-Data!AK343</f>
        <v>0</v>
      </c>
      <c r="AF344" s="11">
        <f>Data!AL344-Data!AL343</f>
        <v>-1</v>
      </c>
      <c r="AG344" s="11">
        <f>Data!AM344-Data!AM343</f>
        <v>383</v>
      </c>
      <c r="AH344" s="11">
        <f>Data!AN344-Data!AN343</f>
        <v>2</v>
      </c>
      <c r="AI344" s="11">
        <f>Data!AO344-Data!AO343</f>
        <v>3</v>
      </c>
      <c r="AJ344" s="11">
        <f>Data!AP344-Data!AP343</f>
        <v>125</v>
      </c>
      <c r="AK344" s="11">
        <f>Data!AQ344-Data!AQ343</f>
        <v>13</v>
      </c>
      <c r="AL344" s="11">
        <f>Data!AR344-Data!AR343</f>
        <v>0</v>
      </c>
      <c r="AM344" s="11">
        <f>Data!E344</f>
        <v>39</v>
      </c>
      <c r="AN344" s="11">
        <f>Data!B344</f>
        <v>1784</v>
      </c>
      <c r="AO344" s="11">
        <f>Data!AS344-Data!AS343</f>
        <v>23192</v>
      </c>
      <c r="AP344" s="11">
        <f>Data!AT344-Data!AT343</f>
        <v>27055</v>
      </c>
      <c r="AQ344" s="11">
        <f>Data!AV344-Data!AV343</f>
        <v>0</v>
      </c>
      <c r="AR344" s="11">
        <f>Data!AW344-Data!AW343</f>
        <v>0</v>
      </c>
      <c r="AT344" s="7" t="str">
        <f t="shared" ref="AT344" si="84">_xlfn.CONCAT(YEAR(A344),"-W",_xlfn.ISOWEEKNUM(A344))</f>
        <v>2021-W8</v>
      </c>
      <c r="AU344" s="7">
        <f t="shared" ref="AU344" si="85">WEEKDAY(A344,2)</f>
        <v>4</v>
      </c>
      <c r="AV344" s="12">
        <f>Data!G344</f>
        <v>367</v>
      </c>
      <c r="AW344" s="12">
        <f>Data!AU344+Data!C344</f>
        <v>13</v>
      </c>
      <c r="AY344" s="12"/>
    </row>
    <row r="345" spans="1:53" x14ac:dyDescent="0.3">
      <c r="A345" s="20">
        <f>Data!A345</f>
        <v>44253</v>
      </c>
      <c r="B345" s="8">
        <f t="shared" ref="B345" si="86">A345</f>
        <v>44253</v>
      </c>
      <c r="C345" s="9">
        <f>Data!I345-Data!I344</f>
        <v>158</v>
      </c>
      <c r="D345" s="9">
        <f>Data!J345-Data!J344</f>
        <v>0</v>
      </c>
      <c r="E345" s="10">
        <f>Data!K345-Data!K344</f>
        <v>0</v>
      </c>
      <c r="F345" s="11">
        <f>Data!L345-Data!L344</f>
        <v>533</v>
      </c>
      <c r="G345" s="11">
        <f>Data!M345-Data!M344</f>
        <v>0</v>
      </c>
      <c r="H345" s="11">
        <f>Data!N345-Data!N344</f>
        <v>2</v>
      </c>
      <c r="I345" s="11">
        <f>Data!O345-Data!O344</f>
        <v>768</v>
      </c>
      <c r="J345" s="11">
        <f>Data!P345-Data!P344</f>
        <v>2</v>
      </c>
      <c r="K345" s="11">
        <f>Data!Q345-Data!Q344</f>
        <v>0</v>
      </c>
      <c r="L345" s="11">
        <f>Data!R345-Data!R344</f>
        <v>264</v>
      </c>
      <c r="M345" s="11">
        <f>Data!S345-Data!S344</f>
        <v>27</v>
      </c>
      <c r="N345" s="11">
        <f>Data!T345-Data!T344</f>
        <v>2</v>
      </c>
      <c r="O345" s="11">
        <f>Data!U345-Data!U344</f>
        <v>88</v>
      </c>
      <c r="P345" s="11">
        <f>Data!V345-Data!V344</f>
        <v>0</v>
      </c>
      <c r="Q345" s="11">
        <f>Data!W345-Data!W344</f>
        <v>0</v>
      </c>
      <c r="R345" s="11">
        <f>Data!X345-Data!X344</f>
        <v>262</v>
      </c>
      <c r="S345" s="11">
        <f>Data!Y345-Data!Y344</f>
        <v>0</v>
      </c>
      <c r="T345" s="11">
        <f>Data!Z345-Data!Z344</f>
        <v>1</v>
      </c>
      <c r="U345" s="11">
        <f>Data!AA345-Data!AA344</f>
        <v>398</v>
      </c>
      <c r="V345" s="11">
        <f>Data!AB345-Data!AB344</f>
        <v>2</v>
      </c>
      <c r="W345" s="11">
        <f>Data!AC345-Data!AC344</f>
        <v>0</v>
      </c>
      <c r="X345" s="11">
        <f>Data!AD345-Data!AD344</f>
        <v>124</v>
      </c>
      <c r="Y345" s="11">
        <f>Data!AE345-Data!AE344</f>
        <v>12</v>
      </c>
      <c r="Z345" s="11">
        <f>Data!AF345-Data!AF344</f>
        <v>6</v>
      </c>
      <c r="AA345" s="11">
        <f>Data!AG345-Data!AG344</f>
        <v>70</v>
      </c>
      <c r="AB345" s="11">
        <f>Data!AH345-Data!AH344</f>
        <v>0</v>
      </c>
      <c r="AC345" s="11">
        <f>Data!AI345-Data!AI344</f>
        <v>0</v>
      </c>
      <c r="AD345" s="11">
        <f>Data!AJ345-Data!AJ344</f>
        <v>271</v>
      </c>
      <c r="AE345" s="11">
        <f>Data!AK345-Data!AK344</f>
        <v>0</v>
      </c>
      <c r="AF345" s="11">
        <f>Data!AL345-Data!AL344</f>
        <v>1</v>
      </c>
      <c r="AG345" s="11">
        <f>Data!AM345-Data!AM344</f>
        <v>370</v>
      </c>
      <c r="AH345" s="11">
        <f>Data!AN345-Data!AN344</f>
        <v>0</v>
      </c>
      <c r="AI345" s="11">
        <f>Data!AO345-Data!AO344</f>
        <v>0</v>
      </c>
      <c r="AJ345" s="11">
        <f>Data!AP345-Data!AP344</f>
        <v>140</v>
      </c>
      <c r="AK345" s="11">
        <f>Data!AQ345-Data!AQ344</f>
        <v>15</v>
      </c>
      <c r="AL345" s="11">
        <f>Data!AR345-Data!AR344</f>
        <v>-4</v>
      </c>
      <c r="AM345" s="11">
        <f>Data!E345</f>
        <v>29</v>
      </c>
      <c r="AN345" s="11">
        <f>Data!B345</f>
        <v>1790</v>
      </c>
      <c r="AO345" s="11">
        <f>Data!AS345-Data!AS344</f>
        <v>23861</v>
      </c>
      <c r="AP345" s="11">
        <f>Data!AT345-Data!AT344</f>
        <v>26473</v>
      </c>
      <c r="AQ345" s="11">
        <f>Data!AV345-Data!AV344</f>
        <v>0</v>
      </c>
      <c r="AR345" s="11">
        <f>Data!AW345-Data!AW344</f>
        <v>0</v>
      </c>
      <c r="AT345" s="7" t="str">
        <f t="shared" ref="AT345" si="87">_xlfn.CONCAT(YEAR(A345),"-W",_xlfn.ISOWEEKNUM(A345))</f>
        <v>2021-W8</v>
      </c>
      <c r="AU345" s="7">
        <f t="shared" ref="AU345" si="88">WEEKDAY(A345,2)</f>
        <v>5</v>
      </c>
      <c r="AV345" s="12">
        <f>Data!G345</f>
        <v>371</v>
      </c>
      <c r="AW345" s="12">
        <f>Data!AU345+Data!C345</f>
        <v>7</v>
      </c>
      <c r="AY345" s="12"/>
    </row>
    <row r="346" spans="1:53" x14ac:dyDescent="0.3">
      <c r="A346" s="20">
        <f>Data!A346</f>
        <v>44254</v>
      </c>
      <c r="B346" s="8">
        <f t="shared" ref="B346" si="89">A346</f>
        <v>44254</v>
      </c>
      <c r="C346" s="9">
        <f>Data!I346-Data!I345</f>
        <v>142</v>
      </c>
      <c r="D346" s="9">
        <f>Data!J346-Data!J345</f>
        <v>0</v>
      </c>
      <c r="E346" s="10">
        <f>Data!K346-Data!K345</f>
        <v>0</v>
      </c>
      <c r="F346" s="11">
        <f>Data!L346-Data!L345</f>
        <v>494</v>
      </c>
      <c r="G346" s="11">
        <f>Data!M346-Data!M345</f>
        <v>0</v>
      </c>
      <c r="H346" s="11">
        <f>Data!N346-Data!N345</f>
        <v>2</v>
      </c>
      <c r="I346" s="11">
        <f>Data!O346-Data!O345</f>
        <v>743</v>
      </c>
      <c r="J346" s="11">
        <f>Data!P346-Data!P345</f>
        <v>2</v>
      </c>
      <c r="K346" s="11">
        <f>Data!Q346-Data!Q345</f>
        <v>4</v>
      </c>
      <c r="L346" s="11">
        <f>Data!R346-Data!R345</f>
        <v>246</v>
      </c>
      <c r="M346" s="11">
        <f>Data!S346-Data!S345</f>
        <v>27</v>
      </c>
      <c r="N346" s="11">
        <f>Data!T346-Data!T345</f>
        <v>2</v>
      </c>
      <c r="O346" s="11">
        <f>Data!U346-Data!U345</f>
        <v>73</v>
      </c>
      <c r="P346" s="11">
        <f>Data!V346-Data!V345</f>
        <v>0</v>
      </c>
      <c r="Q346" s="11">
        <f>Data!W346-Data!W345</f>
        <v>0</v>
      </c>
      <c r="R346" s="11">
        <f>Data!X346-Data!X345</f>
        <v>271</v>
      </c>
      <c r="S346" s="11">
        <f>Data!Y346-Data!Y345</f>
        <v>0</v>
      </c>
      <c r="T346" s="11">
        <f>Data!Z346-Data!Z345</f>
        <v>1</v>
      </c>
      <c r="U346" s="11">
        <f>Data!AA346-Data!AA345</f>
        <v>374</v>
      </c>
      <c r="V346" s="11">
        <f>Data!AB346-Data!AB345</f>
        <v>1</v>
      </c>
      <c r="W346" s="11">
        <f>Data!AC346-Data!AC345</f>
        <v>3</v>
      </c>
      <c r="X346" s="11">
        <f>Data!AD346-Data!AD345</f>
        <v>123</v>
      </c>
      <c r="Y346" s="11">
        <f>Data!AE346-Data!AE345</f>
        <v>19</v>
      </c>
      <c r="Z346" s="11">
        <f>Data!AF346-Data!AF345</f>
        <v>0</v>
      </c>
      <c r="AA346" s="11">
        <f>Data!AG346-Data!AG345</f>
        <v>69</v>
      </c>
      <c r="AB346" s="11">
        <f>Data!AH346-Data!AH345</f>
        <v>0</v>
      </c>
      <c r="AC346" s="11">
        <f>Data!AI346-Data!AI345</f>
        <v>0</v>
      </c>
      <c r="AD346" s="11">
        <f>Data!AJ346-Data!AJ345</f>
        <v>223</v>
      </c>
      <c r="AE346" s="11">
        <f>Data!AK346-Data!AK345</f>
        <v>0</v>
      </c>
      <c r="AF346" s="11">
        <f>Data!AL346-Data!AL345</f>
        <v>1</v>
      </c>
      <c r="AG346" s="11">
        <f>Data!AM346-Data!AM345</f>
        <v>369</v>
      </c>
      <c r="AH346" s="11">
        <f>Data!AN346-Data!AN345</f>
        <v>1</v>
      </c>
      <c r="AI346" s="11">
        <f>Data!AO346-Data!AO345</f>
        <v>1</v>
      </c>
      <c r="AJ346" s="11">
        <f>Data!AP346-Data!AP345</f>
        <v>123</v>
      </c>
      <c r="AK346" s="11">
        <f>Data!AQ346-Data!AQ345</f>
        <v>8</v>
      </c>
      <c r="AL346" s="11">
        <f>Data!AR346-Data!AR345</f>
        <v>2</v>
      </c>
      <c r="AM346" s="11">
        <f>Data!E346</f>
        <v>29</v>
      </c>
      <c r="AN346" s="11">
        <f>Data!B346</f>
        <v>1630</v>
      </c>
      <c r="AO346" s="11">
        <f>Data!AS346-Data!AS345</f>
        <v>23323</v>
      </c>
      <c r="AP346" s="11">
        <f>Data!AT346-Data!AT345</f>
        <v>22742</v>
      </c>
      <c r="AQ346" s="11">
        <f>Data!AV346-Data!AV345</f>
        <v>0</v>
      </c>
      <c r="AR346" s="11">
        <f>Data!AW346-Data!AW345</f>
        <v>0</v>
      </c>
      <c r="AT346" s="7" t="str">
        <f t="shared" ref="AT346" si="90">_xlfn.CONCAT(YEAR(A346),"-W",_xlfn.ISOWEEKNUM(A346))</f>
        <v>2021-W8</v>
      </c>
      <c r="AU346" s="7">
        <f t="shared" ref="AU346" si="91">WEEKDAY(A346,2)</f>
        <v>6</v>
      </c>
      <c r="AV346" s="12">
        <f>Data!G346</f>
        <v>379</v>
      </c>
      <c r="AW346" s="12">
        <f>Data!AU346+Data!C346</f>
        <v>9</v>
      </c>
      <c r="AY346" s="12"/>
    </row>
    <row r="347" spans="1:53" x14ac:dyDescent="0.3">
      <c r="A347" s="20">
        <f>Data!A347</f>
        <v>44255</v>
      </c>
      <c r="B347" s="8">
        <f t="shared" ref="B347" si="92">A347</f>
        <v>44255</v>
      </c>
      <c r="C347" s="9">
        <f>Data!I347-Data!I346</f>
        <v>139</v>
      </c>
      <c r="D347" s="9">
        <f>Data!J347-Data!J346</f>
        <v>0</v>
      </c>
      <c r="E347" s="10">
        <f>Data!K347-Data!K346</f>
        <v>0</v>
      </c>
      <c r="F347" s="11">
        <f>Data!L347-Data!L346</f>
        <v>383</v>
      </c>
      <c r="G347" s="11">
        <f>Data!M347-Data!M346</f>
        <v>0</v>
      </c>
      <c r="H347" s="11">
        <f>Data!N347-Data!N346</f>
        <v>0</v>
      </c>
      <c r="I347" s="11">
        <f>Data!O347-Data!O346</f>
        <v>530</v>
      </c>
      <c r="J347" s="11">
        <f>Data!P347-Data!P346</f>
        <v>5</v>
      </c>
      <c r="K347" s="11">
        <f>Data!Q347-Data!Q346</f>
        <v>5</v>
      </c>
      <c r="L347" s="11">
        <f>Data!R347-Data!R346</f>
        <v>217</v>
      </c>
      <c r="M347" s="11">
        <f>Data!S347-Data!S346</f>
        <v>31</v>
      </c>
      <c r="N347" s="11">
        <f>Data!T347-Data!T346</f>
        <v>7</v>
      </c>
      <c r="O347" s="11">
        <f>Data!U347-Data!U346</f>
        <v>63</v>
      </c>
      <c r="P347" s="11">
        <f>Data!V347-Data!V346</f>
        <v>0</v>
      </c>
      <c r="Q347" s="11">
        <f>Data!W347-Data!W346</f>
        <v>0</v>
      </c>
      <c r="R347" s="11">
        <f>Data!X347-Data!X346</f>
        <v>180</v>
      </c>
      <c r="S347" s="11">
        <f>Data!Y347-Data!Y346</f>
        <v>0</v>
      </c>
      <c r="T347" s="11">
        <f>Data!Z347-Data!Z346</f>
        <v>0</v>
      </c>
      <c r="U347" s="11">
        <f>Data!AA347-Data!AA346</f>
        <v>272</v>
      </c>
      <c r="V347" s="11">
        <f>Data!AB347-Data!AB346</f>
        <v>4</v>
      </c>
      <c r="W347" s="11">
        <f>Data!AC347-Data!AC346</f>
        <v>3</v>
      </c>
      <c r="X347" s="11">
        <f>Data!AD347-Data!AD346</f>
        <v>105</v>
      </c>
      <c r="Y347" s="11">
        <f>Data!AE347-Data!AE346</f>
        <v>12</v>
      </c>
      <c r="Z347" s="11">
        <f>Data!AF347-Data!AF346</f>
        <v>4</v>
      </c>
      <c r="AA347" s="11">
        <f>Data!AG347-Data!AG346</f>
        <v>76</v>
      </c>
      <c r="AB347" s="11">
        <f>Data!AH347-Data!AH346</f>
        <v>0</v>
      </c>
      <c r="AC347" s="11">
        <f>Data!AI347-Data!AI346</f>
        <v>0</v>
      </c>
      <c r="AD347" s="11">
        <f>Data!AJ347-Data!AJ346</f>
        <v>203</v>
      </c>
      <c r="AE347" s="11">
        <f>Data!AK347-Data!AK346</f>
        <v>0</v>
      </c>
      <c r="AF347" s="11">
        <f>Data!AL347-Data!AL346</f>
        <v>0</v>
      </c>
      <c r="AG347" s="11">
        <f>Data!AM347-Data!AM346</f>
        <v>258</v>
      </c>
      <c r="AH347" s="11">
        <f>Data!AN347-Data!AN346</f>
        <v>1</v>
      </c>
      <c r="AI347" s="11">
        <f>Data!AO347-Data!AO346</f>
        <v>2</v>
      </c>
      <c r="AJ347" s="11">
        <f>Data!AP347-Data!AP346</f>
        <v>112</v>
      </c>
      <c r="AK347" s="11">
        <f>Data!AQ347-Data!AQ346</f>
        <v>19</v>
      </c>
      <c r="AL347" s="11">
        <f>Data!AR347-Data!AR346</f>
        <v>3</v>
      </c>
      <c r="AM347" s="11">
        <f>Data!E347</f>
        <v>36</v>
      </c>
      <c r="AN347" s="11">
        <f>Data!B347</f>
        <v>1269</v>
      </c>
      <c r="AO347" s="11">
        <f>Data!AS347-Data!AS346</f>
        <v>16718</v>
      </c>
      <c r="AP347" s="11">
        <f>Data!AT347-Data!AT346</f>
        <v>9612</v>
      </c>
      <c r="AQ347" s="11">
        <f>Data!AV347-Data!AV346</f>
        <v>0</v>
      </c>
      <c r="AR347" s="11">
        <f>Data!AW347-Data!AW346</f>
        <v>0</v>
      </c>
      <c r="AS347" s="7">
        <v>200</v>
      </c>
      <c r="AT347" s="7" t="str">
        <f t="shared" ref="AT347" si="93">_xlfn.CONCAT(YEAR(A347),"-W",_xlfn.ISOWEEKNUM(A347))</f>
        <v>2021-W8</v>
      </c>
      <c r="AU347" s="7">
        <f t="shared" ref="AU347" si="94">WEEKDAY(A347,2)</f>
        <v>7</v>
      </c>
      <c r="AV347" s="12">
        <f>Data!G347</f>
        <v>391</v>
      </c>
      <c r="AW347" s="12">
        <f>Data!AU347+Data!C347</f>
        <v>4</v>
      </c>
      <c r="AX347" s="7">
        <f>Data!BA347-Data!BA340</f>
        <v>65</v>
      </c>
      <c r="AY347" s="12">
        <f>AV340+AS347-AV347-AX347</f>
        <v>69</v>
      </c>
      <c r="AZ347" s="11">
        <f>SUM(Data!BB341:BB347)</f>
        <v>2163</v>
      </c>
      <c r="BA347" s="112">
        <f>AS347/AZ347</f>
        <v>9.2464170134073043E-2</v>
      </c>
    </row>
    <row r="348" spans="1:53" x14ac:dyDescent="0.3">
      <c r="A348" s="21">
        <f>Data!A348</f>
        <v>44256</v>
      </c>
      <c r="B348" s="13">
        <f t="shared" ref="B348:B349" si="95">A348</f>
        <v>44256</v>
      </c>
      <c r="C348" s="14">
        <f>Data!I348-Data!I347</f>
        <v>89</v>
      </c>
      <c r="D348" s="14">
        <f>Data!J348-Data!J347</f>
        <v>0</v>
      </c>
      <c r="E348" s="15">
        <f>Data!K348-Data!K347</f>
        <v>0</v>
      </c>
      <c r="F348" s="16">
        <f>Data!L348-Data!L347</f>
        <v>362</v>
      </c>
      <c r="G348" s="16">
        <f>Data!M348-Data!M347</f>
        <v>0</v>
      </c>
      <c r="H348" s="16">
        <f>Data!N348-Data!N347</f>
        <v>1</v>
      </c>
      <c r="I348" s="16">
        <f>Data!O348-Data!O347</f>
        <v>504</v>
      </c>
      <c r="J348" s="16">
        <f>Data!P348-Data!P347</f>
        <v>3</v>
      </c>
      <c r="K348" s="16">
        <f>Data!Q348-Data!Q347</f>
        <v>-2</v>
      </c>
      <c r="L348" s="16">
        <f>Data!R348-Data!R347</f>
        <v>210</v>
      </c>
      <c r="M348" s="16">
        <f>Data!S348-Data!S347</f>
        <v>27</v>
      </c>
      <c r="N348" s="16">
        <f>Data!T348-Data!T347</f>
        <v>16</v>
      </c>
      <c r="O348" s="16">
        <f>Data!U348-Data!U347</f>
        <v>49</v>
      </c>
      <c r="P348" s="16">
        <f>Data!V348-Data!V347</f>
        <v>0</v>
      </c>
      <c r="Q348" s="16">
        <f>Data!W348-Data!W347</f>
        <v>0</v>
      </c>
      <c r="R348" s="16">
        <f>Data!X348-Data!X347</f>
        <v>207</v>
      </c>
      <c r="S348" s="16">
        <f>Data!Y348-Data!Y347</f>
        <v>0</v>
      </c>
      <c r="T348" s="16">
        <f>Data!Z348-Data!Z347</f>
        <v>1</v>
      </c>
      <c r="U348" s="16">
        <f>Data!AA348-Data!AA347</f>
        <v>260</v>
      </c>
      <c r="V348" s="16">
        <f>Data!AB348-Data!AB347</f>
        <v>2</v>
      </c>
      <c r="W348" s="16">
        <f>Data!AC348-Data!AC347</f>
        <v>-1</v>
      </c>
      <c r="X348" s="16">
        <f>Data!AD348-Data!AD347</f>
        <v>108</v>
      </c>
      <c r="Y348" s="16">
        <f>Data!AE348-Data!AE347</f>
        <v>15</v>
      </c>
      <c r="Z348" s="16">
        <f>Data!AF348-Data!AF347</f>
        <v>10</v>
      </c>
      <c r="AA348" s="16">
        <f>Data!AG348-Data!AG347</f>
        <v>40</v>
      </c>
      <c r="AB348" s="16">
        <f>Data!AH348-Data!AH347</f>
        <v>0</v>
      </c>
      <c r="AC348" s="16">
        <f>Data!AI348-Data!AI347</f>
        <v>0</v>
      </c>
      <c r="AD348" s="16">
        <f>Data!AJ348-Data!AJ347</f>
        <v>155</v>
      </c>
      <c r="AE348" s="16">
        <f>Data!AK348-Data!AK347</f>
        <v>0</v>
      </c>
      <c r="AF348" s="16">
        <f>Data!AL348-Data!AL347</f>
        <v>0</v>
      </c>
      <c r="AG348" s="16">
        <f>Data!AM348-Data!AM347</f>
        <v>244</v>
      </c>
      <c r="AH348" s="16">
        <f>Data!AN348-Data!AN347</f>
        <v>1</v>
      </c>
      <c r="AI348" s="16">
        <f>Data!AO348-Data!AO347</f>
        <v>-1</v>
      </c>
      <c r="AJ348" s="16">
        <f>Data!AP348-Data!AP347</f>
        <v>102</v>
      </c>
      <c r="AK348" s="16">
        <f>Data!AQ348-Data!AQ347</f>
        <v>12</v>
      </c>
      <c r="AL348" s="16">
        <f>Data!AR348-Data!AR347</f>
        <v>6</v>
      </c>
      <c r="AM348" s="16">
        <f>Data!E348</f>
        <v>30</v>
      </c>
      <c r="AN348" s="16">
        <f>Data!B348</f>
        <v>1176</v>
      </c>
      <c r="AO348" s="16">
        <f>Data!AS348-Data!AS347</f>
        <v>11846</v>
      </c>
      <c r="AP348" s="16">
        <f>Data!AT348-Data!AT347</f>
        <v>6090</v>
      </c>
      <c r="AQ348" s="16">
        <f>Data!AV348-Data!AV347</f>
        <v>0</v>
      </c>
      <c r="AR348" s="16">
        <f>Data!AW348-Data!AW347</f>
        <v>0</v>
      </c>
      <c r="AS348" s="17"/>
      <c r="AT348" s="17" t="str">
        <f t="shared" ref="AT348:AT349" si="96">_xlfn.CONCAT(YEAR(A348),"-W",_xlfn.ISOWEEKNUM(A348))</f>
        <v>2021-W9</v>
      </c>
      <c r="AU348" s="17">
        <f t="shared" ref="AU348:AU349" si="97">WEEKDAY(A348,2)</f>
        <v>1</v>
      </c>
      <c r="AV348" s="18">
        <f>Data!G348</f>
        <v>406</v>
      </c>
      <c r="AW348" s="18">
        <f>Data!AU348+Data!C348</f>
        <v>6</v>
      </c>
      <c r="AX348" s="17"/>
      <c r="AY348" s="17"/>
      <c r="AZ348" s="16"/>
    </row>
    <row r="349" spans="1:53" x14ac:dyDescent="0.3">
      <c r="A349" s="20">
        <f>Data!A349</f>
        <v>44257</v>
      </c>
      <c r="B349" s="8">
        <f t="shared" si="95"/>
        <v>44257</v>
      </c>
      <c r="C349" s="9">
        <f>Data!I349-Data!I348</f>
        <v>229</v>
      </c>
      <c r="D349" s="9">
        <f>Data!J349-Data!J348</f>
        <v>0</v>
      </c>
      <c r="E349" s="10">
        <f>Data!K349-Data!K348</f>
        <v>0</v>
      </c>
      <c r="F349" s="11">
        <f>Data!L349-Data!L348</f>
        <v>694</v>
      </c>
      <c r="G349" s="11">
        <f>Data!M349-Data!M348</f>
        <v>0</v>
      </c>
      <c r="H349" s="11">
        <f>Data!N349-Data!N348</f>
        <v>1</v>
      </c>
      <c r="I349" s="11">
        <f>Data!O349-Data!O348</f>
        <v>1070</v>
      </c>
      <c r="J349" s="11">
        <f>Data!P349-Data!P348</f>
        <v>1</v>
      </c>
      <c r="K349" s="11">
        <f>Data!Q349-Data!Q348</f>
        <v>6</v>
      </c>
      <c r="L349" s="11">
        <f>Data!R349-Data!R348</f>
        <v>328</v>
      </c>
      <c r="M349" s="11">
        <f>Data!S349-Data!S348</f>
        <v>22</v>
      </c>
      <c r="N349" s="11">
        <f>Data!T349-Data!T348</f>
        <v>9</v>
      </c>
      <c r="O349" s="11">
        <f>Data!U349-Data!U348</f>
        <v>116</v>
      </c>
      <c r="P349" s="11">
        <f>Data!V349-Data!V348</f>
        <v>0</v>
      </c>
      <c r="Q349" s="11">
        <f>Data!W349-Data!W348</f>
        <v>0</v>
      </c>
      <c r="R349" s="11">
        <f>Data!X349-Data!X348</f>
        <v>380</v>
      </c>
      <c r="S349" s="11">
        <f>Data!Y349-Data!Y348</f>
        <v>0</v>
      </c>
      <c r="T349" s="11">
        <f>Data!Z349-Data!Z348</f>
        <v>0</v>
      </c>
      <c r="U349" s="11">
        <f>Data!AA349-Data!AA348</f>
        <v>567</v>
      </c>
      <c r="V349" s="11">
        <f>Data!AB349-Data!AB348</f>
        <v>1</v>
      </c>
      <c r="W349" s="11">
        <f>Data!AC349-Data!AC348</f>
        <v>3</v>
      </c>
      <c r="X349" s="11">
        <f>Data!AD349-Data!AD348</f>
        <v>160</v>
      </c>
      <c r="Y349" s="11">
        <f>Data!AE349-Data!AE348</f>
        <v>14</v>
      </c>
      <c r="Z349" s="11">
        <f>Data!AF349-Data!AF348</f>
        <v>6</v>
      </c>
      <c r="AA349" s="11">
        <f>Data!AG349-Data!AG348</f>
        <v>113</v>
      </c>
      <c r="AB349" s="11">
        <f>Data!AH349-Data!AH348</f>
        <v>0</v>
      </c>
      <c r="AC349" s="11">
        <f>Data!AI349-Data!AI348</f>
        <v>0</v>
      </c>
      <c r="AD349" s="11">
        <f>Data!AJ349-Data!AJ348</f>
        <v>314</v>
      </c>
      <c r="AE349" s="11">
        <f>Data!AK349-Data!AK348</f>
        <v>0</v>
      </c>
      <c r="AF349" s="11">
        <f>Data!AL349-Data!AL348</f>
        <v>1</v>
      </c>
      <c r="AG349" s="11">
        <f>Data!AM349-Data!AM348</f>
        <v>503</v>
      </c>
      <c r="AH349" s="11">
        <f>Data!AN349-Data!AN348</f>
        <v>0</v>
      </c>
      <c r="AI349" s="11">
        <f>Data!AO349-Data!AO348</f>
        <v>3</v>
      </c>
      <c r="AJ349" s="11">
        <f>Data!AP349-Data!AP348</f>
        <v>168</v>
      </c>
      <c r="AK349" s="11">
        <f>Data!AQ349-Data!AQ348</f>
        <v>8</v>
      </c>
      <c r="AL349" s="11">
        <f>Data!AR349-Data!AR348</f>
        <v>3</v>
      </c>
      <c r="AM349" s="11">
        <f>Data!E349</f>
        <v>23</v>
      </c>
      <c r="AN349" s="11">
        <f>Data!B349</f>
        <v>2353</v>
      </c>
      <c r="AO349" s="11">
        <f>Data!AS349-Data!AS348</f>
        <v>26693</v>
      </c>
      <c r="AP349" s="11">
        <f>Data!AT349-Data!AT348</f>
        <v>34562</v>
      </c>
      <c r="AQ349" s="11">
        <f>Data!AV349-Data!AV348</f>
        <v>0</v>
      </c>
      <c r="AR349" s="11">
        <f>Data!AW349-Data!AW348</f>
        <v>0</v>
      </c>
      <c r="AT349" s="7" t="str">
        <f t="shared" si="96"/>
        <v>2021-W9</v>
      </c>
      <c r="AU349" s="7">
        <f t="shared" si="97"/>
        <v>2</v>
      </c>
      <c r="AV349" s="12">
        <f>Data!G349</f>
        <v>422</v>
      </c>
      <c r="AW349" s="12">
        <f>Data!AU349+Data!C349</f>
        <v>21</v>
      </c>
      <c r="AY349" s="12"/>
    </row>
    <row r="350" spans="1:53" x14ac:dyDescent="0.3">
      <c r="A350" s="20">
        <f>Data!A350</f>
        <v>44258</v>
      </c>
      <c r="B350" s="8">
        <f t="shared" ref="B350" si="98">A350</f>
        <v>44258</v>
      </c>
      <c r="C350" s="9">
        <f>Data!I350-Data!I349</f>
        <v>252</v>
      </c>
      <c r="D350" s="9">
        <f>Data!J350-Data!J349</f>
        <v>0</v>
      </c>
      <c r="E350" s="10">
        <f>Data!K350-Data!K349</f>
        <v>0</v>
      </c>
      <c r="F350" s="11">
        <f>Data!L350-Data!L349</f>
        <v>828</v>
      </c>
      <c r="G350" s="11">
        <f>Data!M350-Data!M349</f>
        <v>0</v>
      </c>
      <c r="H350" s="11">
        <f>Data!N350-Data!N349</f>
        <v>-1</v>
      </c>
      <c r="I350" s="11">
        <f>Data!O350-Data!O349</f>
        <v>1159</v>
      </c>
      <c r="J350" s="11">
        <f>Data!P350-Data!P349</f>
        <v>7</v>
      </c>
      <c r="K350" s="11">
        <f>Data!Q350-Data!Q349</f>
        <v>3</v>
      </c>
      <c r="L350" s="11">
        <f>Data!R350-Data!R349</f>
        <v>455</v>
      </c>
      <c r="M350" s="11">
        <f>Data!S350-Data!S349</f>
        <v>33</v>
      </c>
      <c r="N350" s="11">
        <f>Data!T350-Data!T349</f>
        <v>7</v>
      </c>
      <c r="O350" s="11">
        <f>Data!U350-Data!U349</f>
        <v>134</v>
      </c>
      <c r="P350" s="11">
        <f>Data!V350-Data!V349</f>
        <v>0</v>
      </c>
      <c r="Q350" s="11">
        <f>Data!W350-Data!W349</f>
        <v>0</v>
      </c>
      <c r="R350" s="11">
        <f>Data!X350-Data!X349</f>
        <v>416</v>
      </c>
      <c r="S350" s="11">
        <f>Data!Y350-Data!Y349</f>
        <v>0</v>
      </c>
      <c r="T350" s="11">
        <f>Data!Z350-Data!Z349</f>
        <v>-1</v>
      </c>
      <c r="U350" s="11">
        <f>Data!AA350-Data!AA349</f>
        <v>581</v>
      </c>
      <c r="V350" s="11">
        <f>Data!AB350-Data!AB349</f>
        <v>7</v>
      </c>
      <c r="W350" s="11">
        <f>Data!AC350-Data!AC349</f>
        <v>2</v>
      </c>
      <c r="X350" s="11">
        <f>Data!AD350-Data!AD349</f>
        <v>214</v>
      </c>
      <c r="Y350" s="11">
        <f>Data!AE350-Data!AE349</f>
        <v>17</v>
      </c>
      <c r="Z350" s="11">
        <f>Data!AF350-Data!AF349</f>
        <v>7</v>
      </c>
      <c r="AA350" s="11">
        <f>Data!AG350-Data!AG349</f>
        <v>118</v>
      </c>
      <c r="AB350" s="11">
        <f>Data!AH350-Data!AH349</f>
        <v>0</v>
      </c>
      <c r="AC350" s="11">
        <f>Data!AI350-Data!AI349</f>
        <v>0</v>
      </c>
      <c r="AD350" s="11">
        <f>Data!AJ350-Data!AJ349</f>
        <v>412</v>
      </c>
      <c r="AE350" s="11">
        <f>Data!AK350-Data!AK349</f>
        <v>0</v>
      </c>
      <c r="AF350" s="11">
        <f>Data!AL350-Data!AL349</f>
        <v>0</v>
      </c>
      <c r="AG350" s="11">
        <f>Data!AM350-Data!AM349</f>
        <v>578</v>
      </c>
      <c r="AH350" s="11">
        <f>Data!AN350-Data!AN349</f>
        <v>0</v>
      </c>
      <c r="AI350" s="11">
        <f>Data!AO350-Data!AO349</f>
        <v>1</v>
      </c>
      <c r="AJ350" s="11">
        <f>Data!AP350-Data!AP349</f>
        <v>241</v>
      </c>
      <c r="AK350" s="11">
        <f>Data!AQ350-Data!AQ349</f>
        <v>16</v>
      </c>
      <c r="AL350" s="11">
        <f>Data!AR350-Data!AR349</f>
        <v>0</v>
      </c>
      <c r="AM350" s="11">
        <f>Data!E350</f>
        <v>40</v>
      </c>
      <c r="AN350" s="11">
        <f>Data!B350</f>
        <v>2702</v>
      </c>
      <c r="AO350" s="11">
        <f>Data!AS350-Data!AS349</f>
        <v>24435</v>
      </c>
      <c r="AP350" s="11">
        <f>Data!AT350-Data!AT349</f>
        <v>30118</v>
      </c>
      <c r="AQ350" s="11">
        <f>Data!AV350-Data!AV349</f>
        <v>0</v>
      </c>
      <c r="AR350" s="11">
        <f>Data!AW350-Data!AW349</f>
        <v>0</v>
      </c>
      <c r="AT350" s="7" t="str">
        <f t="shared" ref="AT350" si="99">_xlfn.CONCAT(YEAR(A350),"-W",_xlfn.ISOWEEKNUM(A350))</f>
        <v>2021-W9</v>
      </c>
      <c r="AU350" s="7">
        <f t="shared" ref="AU350" si="100">WEEKDAY(A350,2)</f>
        <v>3</v>
      </c>
      <c r="AV350" s="12">
        <f>Data!G350</f>
        <v>431</v>
      </c>
      <c r="AW350" s="12">
        <f>Data!AU350+Data!C350</f>
        <v>21</v>
      </c>
      <c r="AY350" s="12"/>
    </row>
    <row r="351" spans="1:53" x14ac:dyDescent="0.3">
      <c r="A351" s="20">
        <f>Data!A351</f>
        <v>44259</v>
      </c>
      <c r="B351" s="8">
        <f t="shared" ref="B351" si="101">A351</f>
        <v>44259</v>
      </c>
      <c r="C351" s="9">
        <f>Data!I351-Data!I350</f>
        <v>258</v>
      </c>
      <c r="D351" s="9">
        <f>Data!J351-Data!J350</f>
        <v>0</v>
      </c>
      <c r="E351" s="10">
        <f>Data!K351-Data!K350</f>
        <v>0</v>
      </c>
      <c r="F351" s="11">
        <f>Data!L351-Data!L350</f>
        <v>684</v>
      </c>
      <c r="G351" s="11">
        <f>Data!M351-Data!M350</f>
        <v>0</v>
      </c>
      <c r="H351" s="11">
        <f>Data!N351-Data!N350</f>
        <v>0</v>
      </c>
      <c r="I351" s="11">
        <f>Data!O351-Data!O350</f>
        <v>935</v>
      </c>
      <c r="J351" s="11">
        <f>Data!P351-Data!P350</f>
        <v>2</v>
      </c>
      <c r="K351" s="11">
        <f>Data!Q351-Data!Q350</f>
        <v>8</v>
      </c>
      <c r="L351" s="11">
        <f>Data!R351-Data!R350</f>
        <v>330</v>
      </c>
      <c r="M351" s="11">
        <f>Data!S351-Data!S350</f>
        <v>33</v>
      </c>
      <c r="N351" s="11">
        <f>Data!T351-Data!T350</f>
        <v>10</v>
      </c>
      <c r="O351" s="11">
        <f>Data!U351-Data!U350</f>
        <v>137</v>
      </c>
      <c r="P351" s="11">
        <f>Data!V351-Data!V350</f>
        <v>0</v>
      </c>
      <c r="Q351" s="11">
        <f>Data!W351-Data!W350</f>
        <v>0</v>
      </c>
      <c r="R351" s="11">
        <f>Data!X351-Data!X350</f>
        <v>353</v>
      </c>
      <c r="S351" s="11">
        <f>Data!Y351-Data!Y350</f>
        <v>0</v>
      </c>
      <c r="T351" s="11">
        <f>Data!Z351-Data!Z350</f>
        <v>0</v>
      </c>
      <c r="U351" s="11">
        <f>Data!AA351-Data!AA350</f>
        <v>468</v>
      </c>
      <c r="V351" s="11">
        <f>Data!AB351-Data!AB350</f>
        <v>1</v>
      </c>
      <c r="W351" s="11">
        <f>Data!AC351-Data!AC350</f>
        <v>7</v>
      </c>
      <c r="X351" s="11">
        <f>Data!AD351-Data!AD350</f>
        <v>154</v>
      </c>
      <c r="Y351" s="11">
        <f>Data!AE351-Data!AE350</f>
        <v>17</v>
      </c>
      <c r="Z351" s="11">
        <f>Data!AF351-Data!AF350</f>
        <v>3</v>
      </c>
      <c r="AA351" s="11">
        <f>Data!AG351-Data!AG350</f>
        <v>121</v>
      </c>
      <c r="AB351" s="11">
        <f>Data!AH351-Data!AH350</f>
        <v>0</v>
      </c>
      <c r="AC351" s="11">
        <f>Data!AI351-Data!AI350</f>
        <v>0</v>
      </c>
      <c r="AD351" s="11">
        <f>Data!AJ351-Data!AJ350</f>
        <v>331</v>
      </c>
      <c r="AE351" s="11">
        <f>Data!AK351-Data!AK350</f>
        <v>0</v>
      </c>
      <c r="AF351" s="11">
        <f>Data!AL351-Data!AL350</f>
        <v>0</v>
      </c>
      <c r="AG351" s="11">
        <f>Data!AM351-Data!AM350</f>
        <v>467</v>
      </c>
      <c r="AH351" s="11">
        <f>Data!AN351-Data!AN350</f>
        <v>1</v>
      </c>
      <c r="AI351" s="11">
        <f>Data!AO351-Data!AO350</f>
        <v>1</v>
      </c>
      <c r="AJ351" s="11">
        <f>Data!AP351-Data!AP350</f>
        <v>176</v>
      </c>
      <c r="AK351" s="11">
        <f>Data!AQ351-Data!AQ350</f>
        <v>16</v>
      </c>
      <c r="AL351" s="11">
        <f>Data!AR351-Data!AR350</f>
        <v>7</v>
      </c>
      <c r="AM351" s="11">
        <f>Data!E351</f>
        <v>35</v>
      </c>
      <c r="AN351" s="11">
        <f>Data!B351</f>
        <v>2219</v>
      </c>
      <c r="AO351" s="11">
        <f>Data!AS351-Data!AS350</f>
        <v>24368</v>
      </c>
      <c r="AP351" s="11">
        <f>Data!AT351-Data!AT350</f>
        <v>31334</v>
      </c>
      <c r="AQ351" s="11">
        <f>Data!AV351-Data!AV350</f>
        <v>0</v>
      </c>
      <c r="AR351" s="11">
        <f>Data!AW351-Data!AW350</f>
        <v>0</v>
      </c>
      <c r="AT351" s="7" t="str">
        <f t="shared" ref="AT351" si="102">_xlfn.CONCAT(YEAR(A351),"-W",_xlfn.ISOWEEKNUM(A351))</f>
        <v>2021-W9</v>
      </c>
      <c r="AU351" s="7">
        <f t="shared" ref="AU351" si="103">WEEKDAY(A351,2)</f>
        <v>4</v>
      </c>
      <c r="AV351" s="12">
        <f>Data!G351</f>
        <v>449</v>
      </c>
      <c r="AW351" s="12">
        <f>Data!AU351+Data!C351</f>
        <v>24</v>
      </c>
      <c r="AY351" s="12"/>
    </row>
    <row r="352" spans="1:53" x14ac:dyDescent="0.3">
      <c r="A352" s="20">
        <f>Data!A352</f>
        <v>44260</v>
      </c>
      <c r="B352" s="8">
        <f t="shared" ref="B352" si="104">A352</f>
        <v>44260</v>
      </c>
      <c r="C352" s="9">
        <f>Data!I352-Data!I351</f>
        <v>240</v>
      </c>
      <c r="D352" s="9">
        <f>Data!J352-Data!J351</f>
        <v>0</v>
      </c>
      <c r="E352" s="10">
        <f>Data!K352-Data!K351</f>
        <v>0</v>
      </c>
      <c r="F352" s="11">
        <f>Data!L352-Data!L351</f>
        <v>689</v>
      </c>
      <c r="G352" s="11">
        <f>Data!M352-Data!M351</f>
        <v>1</v>
      </c>
      <c r="H352" s="11">
        <f>Data!N352-Data!N351</f>
        <v>-2</v>
      </c>
      <c r="I352" s="11">
        <f>Data!O352-Data!O351</f>
        <v>911</v>
      </c>
      <c r="J352" s="11">
        <f>Data!P352-Data!P351</f>
        <v>3</v>
      </c>
      <c r="K352" s="11">
        <f>Data!Q352-Data!Q351</f>
        <v>4</v>
      </c>
      <c r="L352" s="11">
        <f>Data!R352-Data!R351</f>
        <v>334</v>
      </c>
      <c r="M352" s="11">
        <f>Data!S352-Data!S351</f>
        <v>28</v>
      </c>
      <c r="N352" s="11">
        <f>Data!T352-Data!T351</f>
        <v>0</v>
      </c>
      <c r="O352" s="11">
        <f>Data!U352-Data!U351</f>
        <v>144</v>
      </c>
      <c r="P352" s="11">
        <f>Data!V352-Data!V351</f>
        <v>0</v>
      </c>
      <c r="Q352" s="11">
        <f>Data!W352-Data!W351</f>
        <v>0</v>
      </c>
      <c r="R352" s="11">
        <f>Data!X352-Data!X351</f>
        <v>356</v>
      </c>
      <c r="S352" s="11">
        <f>Data!Y352-Data!Y351</f>
        <v>1</v>
      </c>
      <c r="T352" s="11">
        <f>Data!Z352-Data!Z351</f>
        <v>-2</v>
      </c>
      <c r="U352" s="11">
        <f>Data!AA352-Data!AA351</f>
        <v>445</v>
      </c>
      <c r="V352" s="11">
        <f>Data!AB352-Data!AB351</f>
        <v>3</v>
      </c>
      <c r="W352" s="11">
        <f>Data!AC352-Data!AC351</f>
        <v>2</v>
      </c>
      <c r="X352" s="11">
        <f>Data!AD352-Data!AD351</f>
        <v>150</v>
      </c>
      <c r="Y352" s="11">
        <f>Data!AE352-Data!AE351</f>
        <v>17</v>
      </c>
      <c r="Z352" s="11">
        <f>Data!AF352-Data!AF351</f>
        <v>-4</v>
      </c>
      <c r="AA352" s="11">
        <f>Data!AG352-Data!AG351</f>
        <v>96</v>
      </c>
      <c r="AB352" s="11">
        <f>Data!AH352-Data!AH351</f>
        <v>0</v>
      </c>
      <c r="AC352" s="11">
        <f>Data!AI352-Data!AI351</f>
        <v>0</v>
      </c>
      <c r="AD352" s="11">
        <f>Data!AJ352-Data!AJ351</f>
        <v>333</v>
      </c>
      <c r="AE352" s="11">
        <f>Data!AK352-Data!AK351</f>
        <v>0</v>
      </c>
      <c r="AF352" s="11">
        <f>Data!AL352-Data!AL351</f>
        <v>0</v>
      </c>
      <c r="AG352" s="11">
        <f>Data!AM352-Data!AM351</f>
        <v>466</v>
      </c>
      <c r="AH352" s="11">
        <f>Data!AN352-Data!AN351</f>
        <v>0</v>
      </c>
      <c r="AI352" s="11">
        <f>Data!AO352-Data!AO351</f>
        <v>2</v>
      </c>
      <c r="AJ352" s="11">
        <f>Data!AP352-Data!AP351</f>
        <v>184</v>
      </c>
      <c r="AK352" s="11">
        <f>Data!AQ352-Data!AQ351</f>
        <v>11</v>
      </c>
      <c r="AL352" s="11">
        <f>Data!AR352-Data!AR351</f>
        <v>4</v>
      </c>
      <c r="AM352" s="11">
        <f>Data!E352</f>
        <v>32</v>
      </c>
      <c r="AN352" s="11">
        <f>Data!B352</f>
        <v>2215</v>
      </c>
      <c r="AO352" s="11">
        <f>Data!AS352-Data!AS351</f>
        <v>26171</v>
      </c>
      <c r="AP352" s="11">
        <f>Data!AT352-Data!AT351</f>
        <v>29890</v>
      </c>
      <c r="AQ352" s="11">
        <f>Data!AV352-Data!AV351</f>
        <v>0</v>
      </c>
      <c r="AR352" s="11">
        <f>Data!AW352-Data!AW351</f>
        <v>0</v>
      </c>
      <c r="AT352" s="7" t="str">
        <f t="shared" ref="AT352" si="105">_xlfn.CONCAT(YEAR(A352),"-W",_xlfn.ISOWEEKNUM(A352))</f>
        <v>2021-W9</v>
      </c>
      <c r="AU352" s="7">
        <f t="shared" ref="AU352" si="106">WEEKDAY(A352,2)</f>
        <v>5</v>
      </c>
      <c r="AV352" s="12">
        <f>Data!G352</f>
        <v>451</v>
      </c>
      <c r="AW352" s="12">
        <f>Data!AU352+Data!C352</f>
        <v>17</v>
      </c>
      <c r="AY352" s="12"/>
    </row>
    <row r="353" spans="1:53" x14ac:dyDescent="0.3">
      <c r="A353" s="20">
        <f>Data!A353</f>
        <v>44261</v>
      </c>
      <c r="B353" s="8">
        <f t="shared" ref="B353" si="107">A353</f>
        <v>44261</v>
      </c>
      <c r="C353" s="9">
        <f>Data!I353-Data!I352</f>
        <v>244</v>
      </c>
      <c r="D353" s="9">
        <f>Data!J353-Data!J352</f>
        <v>0</v>
      </c>
      <c r="E353" s="10">
        <f>Data!K353-Data!K352</f>
        <v>0</v>
      </c>
      <c r="F353" s="11">
        <f>Data!L353-Data!L352</f>
        <v>718</v>
      </c>
      <c r="G353" s="11">
        <f>Data!M353-Data!M352</f>
        <v>1</v>
      </c>
      <c r="H353" s="11">
        <f>Data!N353-Data!N352</f>
        <v>0</v>
      </c>
      <c r="I353" s="11">
        <f>Data!O353-Data!O352</f>
        <v>959</v>
      </c>
      <c r="J353" s="11">
        <f>Data!P353-Data!P352</f>
        <v>2</v>
      </c>
      <c r="K353" s="11">
        <f>Data!Q353-Data!Q352</f>
        <v>3</v>
      </c>
      <c r="L353" s="11">
        <f>Data!R353-Data!R352</f>
        <v>382</v>
      </c>
      <c r="M353" s="11">
        <f>Data!S353-Data!S352</f>
        <v>38</v>
      </c>
      <c r="N353" s="11">
        <f>Data!T353-Data!T352</f>
        <v>-2</v>
      </c>
      <c r="O353" s="11">
        <f>Data!U353-Data!U352</f>
        <v>125</v>
      </c>
      <c r="P353" s="11">
        <f>Data!V353-Data!V352</f>
        <v>0</v>
      </c>
      <c r="Q353" s="11">
        <f>Data!W353-Data!W352</f>
        <v>0</v>
      </c>
      <c r="R353" s="11">
        <f>Data!X353-Data!X352</f>
        <v>369</v>
      </c>
      <c r="S353" s="11">
        <f>Data!Y353-Data!Y352</f>
        <v>0</v>
      </c>
      <c r="T353" s="11">
        <f>Data!Z353-Data!Z352</f>
        <v>0</v>
      </c>
      <c r="U353" s="11">
        <f>Data!AA353-Data!AA352</f>
        <v>493</v>
      </c>
      <c r="V353" s="11">
        <f>Data!AB353-Data!AB352</f>
        <v>2</v>
      </c>
      <c r="W353" s="11">
        <f>Data!AC353-Data!AC352</f>
        <v>2</v>
      </c>
      <c r="X353" s="11">
        <f>Data!AD353-Data!AD352</f>
        <v>163</v>
      </c>
      <c r="Y353" s="11">
        <f>Data!AE353-Data!AE352</f>
        <v>21</v>
      </c>
      <c r="Z353" s="11">
        <f>Data!AF353-Data!AF352</f>
        <v>5</v>
      </c>
      <c r="AA353" s="11">
        <f>Data!AG353-Data!AG352</f>
        <v>119</v>
      </c>
      <c r="AB353" s="11">
        <f>Data!AH353-Data!AH352</f>
        <v>0</v>
      </c>
      <c r="AC353" s="11">
        <f>Data!AI353-Data!AI352</f>
        <v>0</v>
      </c>
      <c r="AD353" s="11">
        <f>Data!AJ353-Data!AJ352</f>
        <v>349</v>
      </c>
      <c r="AE353" s="11">
        <f>Data!AK353-Data!AK352</f>
        <v>1</v>
      </c>
      <c r="AF353" s="11">
        <f>Data!AL353-Data!AL352</f>
        <v>0</v>
      </c>
      <c r="AG353" s="11">
        <f>Data!AM353-Data!AM352</f>
        <v>466</v>
      </c>
      <c r="AH353" s="11">
        <f>Data!AN353-Data!AN352</f>
        <v>0</v>
      </c>
      <c r="AI353" s="11">
        <f>Data!AO353-Data!AO352</f>
        <v>1</v>
      </c>
      <c r="AJ353" s="11">
        <f>Data!AP353-Data!AP352</f>
        <v>219</v>
      </c>
      <c r="AK353" s="11">
        <f>Data!AQ353-Data!AQ352</f>
        <v>17</v>
      </c>
      <c r="AL353" s="11">
        <f>Data!AR353-Data!AR352</f>
        <v>-7</v>
      </c>
      <c r="AM353" s="11">
        <f>Data!E353</f>
        <v>41</v>
      </c>
      <c r="AN353" s="11">
        <f>Data!B353</f>
        <v>2301</v>
      </c>
      <c r="AO353" s="11">
        <f>Data!AS353-Data!AS352</f>
        <v>23687</v>
      </c>
      <c r="AP353" s="11">
        <f>Data!AT353-Data!AT352</f>
        <v>29422</v>
      </c>
      <c r="AQ353" s="11">
        <f>Data!AV353-Data!AV352</f>
        <v>0</v>
      </c>
      <c r="AR353" s="11">
        <f>Data!AW353-Data!AW352</f>
        <v>0</v>
      </c>
      <c r="AT353" s="7" t="str">
        <f t="shared" ref="AT353" si="108">_xlfn.CONCAT(YEAR(A353),"-W",_xlfn.ISOWEEKNUM(A353))</f>
        <v>2021-W9</v>
      </c>
      <c r="AU353" s="7">
        <f t="shared" ref="AU353" si="109">WEEKDAY(A353,2)</f>
        <v>6</v>
      </c>
      <c r="AV353" s="12">
        <f>Data!G353</f>
        <v>452</v>
      </c>
      <c r="AW353" s="12">
        <f>Data!AU353+Data!C353</f>
        <v>15</v>
      </c>
      <c r="AY353" s="12"/>
    </row>
    <row r="354" spans="1:53" x14ac:dyDescent="0.3">
      <c r="A354" s="20">
        <f>Data!A354</f>
        <v>44262</v>
      </c>
      <c r="B354" s="8">
        <f t="shared" ref="B354:B356" si="110">A354</f>
        <v>44262</v>
      </c>
      <c r="C354" s="9">
        <f>Data!I354-Data!I353</f>
        <v>89</v>
      </c>
      <c r="D354" s="9">
        <f>Data!J354-Data!J353</f>
        <v>0</v>
      </c>
      <c r="E354" s="10">
        <f>Data!K354-Data!K353</f>
        <v>0</v>
      </c>
      <c r="F354" s="11">
        <f>Data!L354-Data!L353</f>
        <v>371</v>
      </c>
      <c r="G354" s="11">
        <f>Data!M354-Data!M353</f>
        <v>1</v>
      </c>
      <c r="H354" s="11">
        <f>Data!N354-Data!N353</f>
        <v>-1</v>
      </c>
      <c r="I354" s="11">
        <f>Data!O354-Data!O353</f>
        <v>499</v>
      </c>
      <c r="J354" s="11">
        <f>Data!P354-Data!P353</f>
        <v>5</v>
      </c>
      <c r="K354" s="11">
        <f>Data!Q354-Data!Q353</f>
        <v>14</v>
      </c>
      <c r="L354" s="11">
        <f>Data!R354-Data!R353</f>
        <v>180</v>
      </c>
      <c r="M354" s="11">
        <f>Data!S354-Data!S353</f>
        <v>47</v>
      </c>
      <c r="N354" s="11">
        <f>Data!T354-Data!T353</f>
        <v>1</v>
      </c>
      <c r="O354" s="11">
        <f>Data!U354-Data!U353</f>
        <v>56</v>
      </c>
      <c r="P354" s="11">
        <f>Data!V354-Data!V353</f>
        <v>0</v>
      </c>
      <c r="Q354" s="11">
        <f>Data!W354-Data!W353</f>
        <v>0</v>
      </c>
      <c r="R354" s="11">
        <f>Data!X354-Data!X353</f>
        <v>182</v>
      </c>
      <c r="S354" s="11">
        <f>Data!Y354-Data!Y353</f>
        <v>0</v>
      </c>
      <c r="T354" s="11">
        <f>Data!Z354-Data!Z353</f>
        <v>0</v>
      </c>
      <c r="U354" s="11">
        <f>Data!AA354-Data!AA353</f>
        <v>236</v>
      </c>
      <c r="V354" s="11">
        <f>Data!AB354-Data!AB353</f>
        <v>3</v>
      </c>
      <c r="W354" s="11">
        <f>Data!AC354-Data!AC353</f>
        <v>9</v>
      </c>
      <c r="X354" s="11">
        <f>Data!AD354-Data!AD353</f>
        <v>90</v>
      </c>
      <c r="Y354" s="11">
        <f>Data!AE354-Data!AE353</f>
        <v>24</v>
      </c>
      <c r="Z354" s="11">
        <f>Data!AF354-Data!AF353</f>
        <v>-7</v>
      </c>
      <c r="AA354" s="11">
        <f>Data!AG354-Data!AG353</f>
        <v>33</v>
      </c>
      <c r="AB354" s="11">
        <f>Data!AH354-Data!AH353</f>
        <v>0</v>
      </c>
      <c r="AC354" s="11">
        <f>Data!AI354-Data!AI353</f>
        <v>0</v>
      </c>
      <c r="AD354" s="11">
        <f>Data!AJ354-Data!AJ353</f>
        <v>189</v>
      </c>
      <c r="AE354" s="11">
        <f>Data!AK354-Data!AK353</f>
        <v>1</v>
      </c>
      <c r="AF354" s="11">
        <f>Data!AL354-Data!AL353</f>
        <v>-1</v>
      </c>
      <c r="AG354" s="11">
        <f>Data!AM354-Data!AM353</f>
        <v>263</v>
      </c>
      <c r="AH354" s="11">
        <f>Data!AN354-Data!AN353</f>
        <v>2</v>
      </c>
      <c r="AI354" s="11">
        <f>Data!AO354-Data!AO353</f>
        <v>5</v>
      </c>
      <c r="AJ354" s="11">
        <f>Data!AP354-Data!AP353</f>
        <v>90</v>
      </c>
      <c r="AK354" s="11">
        <f>Data!AQ354-Data!AQ353</f>
        <v>23</v>
      </c>
      <c r="AL354" s="11">
        <f>Data!AR354-Data!AR353</f>
        <v>8</v>
      </c>
      <c r="AM354" s="11">
        <f>Data!E354</f>
        <v>53</v>
      </c>
      <c r="AN354" s="11">
        <f>Data!B354</f>
        <v>1142</v>
      </c>
      <c r="AO354" s="11">
        <f>Data!AS354-Data!AS353</f>
        <v>15311</v>
      </c>
      <c r="AP354" s="11">
        <f>Data!AT354-Data!AT353</f>
        <v>9187</v>
      </c>
      <c r="AQ354" s="11">
        <f>Data!AV354-Data!AV353</f>
        <v>0</v>
      </c>
      <c r="AR354" s="11">
        <f>Data!AW354-Data!AW353</f>
        <v>0</v>
      </c>
      <c r="AS354" s="7">
        <v>220</v>
      </c>
      <c r="AT354" s="7" t="str">
        <f t="shared" ref="AT354:AT356" si="111">_xlfn.CONCAT(YEAR(A354),"-W",_xlfn.ISOWEEKNUM(A354))</f>
        <v>2021-W9</v>
      </c>
      <c r="AU354" s="7">
        <f t="shared" ref="AU354:AU356" si="112">WEEKDAY(A354,2)</f>
        <v>7</v>
      </c>
      <c r="AV354" s="12">
        <f>Data!G354</f>
        <v>466</v>
      </c>
      <c r="AW354" s="12">
        <f>Data!AU354+Data!C354</f>
        <v>9</v>
      </c>
      <c r="AX354" s="7">
        <f>Data!BA354-Data!BA347</f>
        <v>67</v>
      </c>
      <c r="AY354" s="12">
        <f>AV347+AS354-AV354-AX354</f>
        <v>78</v>
      </c>
      <c r="AZ354" s="11">
        <f>SUM(Data!BB348:BB354)</f>
        <v>2716</v>
      </c>
      <c r="BA354" s="112">
        <f>AS354/AZ354</f>
        <v>8.1001472754050077E-2</v>
      </c>
    </row>
    <row r="355" spans="1:53" x14ac:dyDescent="0.3">
      <c r="A355" s="21">
        <f>Data!A355</f>
        <v>44263</v>
      </c>
      <c r="B355" s="13">
        <f t="shared" si="110"/>
        <v>44263</v>
      </c>
      <c r="C355" s="14">
        <f>Data!I355-Data!I354</f>
        <v>106</v>
      </c>
      <c r="D355" s="14">
        <f>Data!J355-Data!J354</f>
        <v>1</v>
      </c>
      <c r="E355" s="15">
        <f>Data!K355-Data!K354</f>
        <v>-1</v>
      </c>
      <c r="F355" s="16">
        <f>Data!L355-Data!L354</f>
        <v>352</v>
      </c>
      <c r="G355" s="16">
        <f>Data!M355-Data!M354</f>
        <v>0</v>
      </c>
      <c r="H355" s="16">
        <f>Data!N355-Data!N354</f>
        <v>1</v>
      </c>
      <c r="I355" s="16">
        <f>Data!O355-Data!O354</f>
        <v>474</v>
      </c>
      <c r="J355" s="16">
        <f>Data!P355-Data!P354</f>
        <v>9</v>
      </c>
      <c r="K355" s="16">
        <f>Data!Q355-Data!Q354</f>
        <v>2</v>
      </c>
      <c r="L355" s="16">
        <f>Data!R355-Data!R354</f>
        <v>231</v>
      </c>
      <c r="M355" s="16">
        <f>Data!S355-Data!S354</f>
        <v>29</v>
      </c>
      <c r="N355" s="16">
        <f>Data!T355-Data!T354</f>
        <v>9</v>
      </c>
      <c r="O355" s="16">
        <f>Data!U355-Data!U354</f>
        <v>44</v>
      </c>
      <c r="P355" s="16">
        <f>Data!V355-Data!V354</f>
        <v>1</v>
      </c>
      <c r="Q355" s="16">
        <f>Data!W355-Data!W354</f>
        <v>-1</v>
      </c>
      <c r="R355" s="16">
        <f>Data!X355-Data!X354</f>
        <v>186</v>
      </c>
      <c r="S355" s="16">
        <f>Data!Y355-Data!Y354</f>
        <v>0</v>
      </c>
      <c r="T355" s="16">
        <f>Data!Z355-Data!Z354</f>
        <v>0</v>
      </c>
      <c r="U355" s="16">
        <f>Data!AA355-Data!AA354</f>
        <v>244</v>
      </c>
      <c r="V355" s="16">
        <f>Data!AB355-Data!AB354</f>
        <v>8</v>
      </c>
      <c r="W355" s="16">
        <f>Data!AC355-Data!AC354</f>
        <v>1</v>
      </c>
      <c r="X355" s="16">
        <f>Data!AD355-Data!AD354</f>
        <v>118</v>
      </c>
      <c r="Y355" s="16">
        <f>Data!AE355-Data!AE354</f>
        <v>20</v>
      </c>
      <c r="Z355" s="16">
        <f>Data!AF355-Data!AF354</f>
        <v>3</v>
      </c>
      <c r="AA355" s="16">
        <f>Data!AG355-Data!AG354</f>
        <v>62</v>
      </c>
      <c r="AB355" s="16">
        <f>Data!AH355-Data!AH354</f>
        <v>0</v>
      </c>
      <c r="AC355" s="16">
        <f>Data!AI355-Data!AI354</f>
        <v>0</v>
      </c>
      <c r="AD355" s="16">
        <f>Data!AJ355-Data!AJ354</f>
        <v>166</v>
      </c>
      <c r="AE355" s="16">
        <f>Data!AK355-Data!AK354</f>
        <v>0</v>
      </c>
      <c r="AF355" s="16">
        <f>Data!AL355-Data!AL354</f>
        <v>1</v>
      </c>
      <c r="AG355" s="16">
        <f>Data!AM355-Data!AM354</f>
        <v>231</v>
      </c>
      <c r="AH355" s="16">
        <f>Data!AN355-Data!AN354</f>
        <v>1</v>
      </c>
      <c r="AI355" s="16">
        <f>Data!AO355-Data!AO354</f>
        <v>1</v>
      </c>
      <c r="AJ355" s="16">
        <f>Data!AP355-Data!AP354</f>
        <v>113</v>
      </c>
      <c r="AK355" s="16">
        <f>Data!AQ355-Data!AQ354</f>
        <v>9</v>
      </c>
      <c r="AL355" s="16">
        <f>Data!AR355-Data!AR354</f>
        <v>6</v>
      </c>
      <c r="AM355" s="16">
        <f>Data!E355</f>
        <v>39</v>
      </c>
      <c r="AN355" s="16">
        <f>Data!B355</f>
        <v>1165</v>
      </c>
      <c r="AO355" s="16">
        <f>Data!AS355-Data!AS354</f>
        <v>12030</v>
      </c>
      <c r="AP355" s="16">
        <f>Data!AT355-Data!AT354</f>
        <v>6995</v>
      </c>
      <c r="AQ355" s="16">
        <f>Data!AV355-Data!AV354</f>
        <v>0</v>
      </c>
      <c r="AR355" s="16">
        <f>Data!AW355-Data!AW354</f>
        <v>0</v>
      </c>
      <c r="AS355" s="17"/>
      <c r="AT355" s="17" t="str">
        <f t="shared" si="111"/>
        <v>2021-W10</v>
      </c>
      <c r="AU355" s="17">
        <f t="shared" si="112"/>
        <v>1</v>
      </c>
      <c r="AV355" s="18">
        <f>Data!G355</f>
        <v>477</v>
      </c>
      <c r="AW355" s="18">
        <f>Data!AU355+Data!C355</f>
        <v>7</v>
      </c>
      <c r="AX355" s="17"/>
      <c r="AY355" s="17"/>
      <c r="AZ355" s="16"/>
    </row>
    <row r="356" spans="1:53" x14ac:dyDescent="0.3">
      <c r="A356" s="20">
        <f>Data!A356</f>
        <v>44264</v>
      </c>
      <c r="B356" s="8">
        <f t="shared" si="110"/>
        <v>44264</v>
      </c>
      <c r="C356" s="9">
        <f>Data!I356-Data!I355</f>
        <v>223</v>
      </c>
      <c r="D356" s="9">
        <f>Data!J356-Data!J355</f>
        <v>0</v>
      </c>
      <c r="E356" s="10">
        <f>Data!K356-Data!K355</f>
        <v>0</v>
      </c>
      <c r="F356" s="11">
        <f>Data!L356-Data!L355</f>
        <v>1037</v>
      </c>
      <c r="G356" s="11">
        <f>Data!M356-Data!M355</f>
        <v>0</v>
      </c>
      <c r="H356" s="11">
        <f>Data!N356-Data!N355</f>
        <v>0</v>
      </c>
      <c r="I356" s="11">
        <f>Data!O356-Data!O355</f>
        <v>1405</v>
      </c>
      <c r="J356" s="11">
        <f>Data!P356-Data!P355</f>
        <v>3</v>
      </c>
      <c r="K356" s="11">
        <f>Data!Q356-Data!Q355</f>
        <v>7</v>
      </c>
      <c r="L356" s="11">
        <f>Data!R356-Data!R355</f>
        <v>507</v>
      </c>
      <c r="M356" s="11">
        <f>Data!S356-Data!S355</f>
        <v>43</v>
      </c>
      <c r="N356" s="11">
        <f>Data!T356-Data!T355</f>
        <v>0</v>
      </c>
      <c r="O356" s="11">
        <f>Data!U356-Data!U355</f>
        <v>120</v>
      </c>
      <c r="P356" s="11">
        <f>Data!V356-Data!V355</f>
        <v>0</v>
      </c>
      <c r="Q356" s="11">
        <f>Data!W356-Data!W355</f>
        <v>0</v>
      </c>
      <c r="R356" s="11">
        <f>Data!X356-Data!X355</f>
        <v>531</v>
      </c>
      <c r="S356" s="11">
        <f>Data!Y356-Data!Y355</f>
        <v>0</v>
      </c>
      <c r="T356" s="11">
        <f>Data!Z356-Data!Z355</f>
        <v>0</v>
      </c>
      <c r="U356" s="11">
        <f>Data!AA356-Data!AA355</f>
        <v>729</v>
      </c>
      <c r="V356" s="11">
        <f>Data!AB356-Data!AB355</f>
        <v>2</v>
      </c>
      <c r="W356" s="11">
        <f>Data!AC356-Data!AC355</f>
        <v>3</v>
      </c>
      <c r="X356" s="11">
        <f>Data!AD356-Data!AD355</f>
        <v>237</v>
      </c>
      <c r="Y356" s="11">
        <f>Data!AE356-Data!AE355</f>
        <v>22</v>
      </c>
      <c r="Z356" s="11">
        <f>Data!AF356-Data!AF355</f>
        <v>-2</v>
      </c>
      <c r="AA356" s="11">
        <f>Data!AG356-Data!AG355</f>
        <v>103</v>
      </c>
      <c r="AB356" s="11">
        <f>Data!AH356-Data!AH355</f>
        <v>0</v>
      </c>
      <c r="AC356" s="11">
        <f>Data!AI356-Data!AI355</f>
        <v>0</v>
      </c>
      <c r="AD356" s="11">
        <f>Data!AJ356-Data!AJ355</f>
        <v>506</v>
      </c>
      <c r="AE356" s="11">
        <f>Data!AK356-Data!AK355</f>
        <v>0</v>
      </c>
      <c r="AF356" s="11">
        <f>Data!AL356-Data!AL355</f>
        <v>0</v>
      </c>
      <c r="AG356" s="11">
        <f>Data!AM356-Data!AM355</f>
        <v>676</v>
      </c>
      <c r="AH356" s="11">
        <f>Data!AN356-Data!AN355</f>
        <v>1</v>
      </c>
      <c r="AI356" s="11">
        <f>Data!AO356-Data!AO355</f>
        <v>4</v>
      </c>
      <c r="AJ356" s="11">
        <f>Data!AP356-Data!AP355</f>
        <v>270</v>
      </c>
      <c r="AK356" s="11">
        <f>Data!AQ356-Data!AQ355</f>
        <v>21</v>
      </c>
      <c r="AL356" s="11">
        <f>Data!AR356-Data!AR355</f>
        <v>2</v>
      </c>
      <c r="AM356" s="11">
        <f>Data!E356</f>
        <v>46</v>
      </c>
      <c r="AN356" s="11">
        <f>Data!B356</f>
        <v>3215</v>
      </c>
      <c r="AO356" s="11">
        <f>Data!AS356-Data!AS355</f>
        <v>22870</v>
      </c>
      <c r="AP356" s="11">
        <f>Data!AT356-Data!AT355</f>
        <v>37168</v>
      </c>
      <c r="AQ356" s="11">
        <f>Data!AV356-Data!AV355</f>
        <v>0</v>
      </c>
      <c r="AR356" s="11">
        <f>Data!AW356-Data!AW355</f>
        <v>0</v>
      </c>
      <c r="AT356" s="7" t="str">
        <f t="shared" si="111"/>
        <v>2021-W10</v>
      </c>
      <c r="AU356" s="7">
        <f t="shared" si="112"/>
        <v>2</v>
      </c>
      <c r="AV356" s="12">
        <f>Data!G356</f>
        <v>484</v>
      </c>
      <c r="AW356" s="12">
        <f>Data!AU356+Data!C356</f>
        <v>22</v>
      </c>
      <c r="AY356" s="12"/>
    </row>
    <row r="357" spans="1:53" x14ac:dyDescent="0.3">
      <c r="A357" s="20">
        <f>Data!A357</f>
        <v>44265</v>
      </c>
      <c r="B357" s="8">
        <f t="shared" ref="B357" si="113">A357</f>
        <v>44265</v>
      </c>
      <c r="C357" s="9">
        <f>Data!I357-Data!I356</f>
        <v>211</v>
      </c>
      <c r="D357" s="9">
        <f>Data!J357-Data!J356</f>
        <v>0</v>
      </c>
      <c r="E357" s="10">
        <f>Data!K357-Data!K356</f>
        <v>0</v>
      </c>
      <c r="F357" s="11">
        <f>Data!L357-Data!L356</f>
        <v>840</v>
      </c>
      <c r="G357" s="11">
        <f>Data!M357-Data!M356</f>
        <v>0</v>
      </c>
      <c r="H357" s="11">
        <f>Data!N357-Data!N356</f>
        <v>-1</v>
      </c>
      <c r="I357" s="11">
        <f>Data!O357-Data!O356</f>
        <v>1131</v>
      </c>
      <c r="J357" s="11">
        <f>Data!P357-Data!P356</f>
        <v>10</v>
      </c>
      <c r="K357" s="11">
        <f>Data!Q357-Data!Q356</f>
        <v>-1</v>
      </c>
      <c r="L357" s="11">
        <f>Data!R357-Data!R356</f>
        <v>442</v>
      </c>
      <c r="M357" s="11">
        <f>Data!S357-Data!S356</f>
        <v>33</v>
      </c>
      <c r="N357" s="11">
        <f>Data!T357-Data!T356</f>
        <v>-3</v>
      </c>
      <c r="O357" s="11">
        <f>Data!U357-Data!U356</f>
        <v>98</v>
      </c>
      <c r="P357" s="11">
        <f>Data!V357-Data!V356</f>
        <v>0</v>
      </c>
      <c r="Q357" s="11">
        <f>Data!W357-Data!W356</f>
        <v>0</v>
      </c>
      <c r="R357" s="11">
        <f>Data!X357-Data!X356</f>
        <v>460</v>
      </c>
      <c r="S357" s="11">
        <f>Data!Y357-Data!Y356</f>
        <v>0</v>
      </c>
      <c r="T357" s="11">
        <f>Data!Z357-Data!Z356</f>
        <v>0</v>
      </c>
      <c r="U357" s="11">
        <f>Data!AA357-Data!AA356</f>
        <v>542</v>
      </c>
      <c r="V357" s="11">
        <f>Data!AB357-Data!AB356</f>
        <v>9</v>
      </c>
      <c r="W357" s="11">
        <f>Data!AC357-Data!AC356</f>
        <v>-4</v>
      </c>
      <c r="X357" s="11">
        <f>Data!AD357-Data!AD356</f>
        <v>213</v>
      </c>
      <c r="Y357" s="11">
        <f>Data!AE357-Data!AE356</f>
        <v>23</v>
      </c>
      <c r="Z357" s="11">
        <f>Data!AF357-Data!AF356</f>
        <v>-1</v>
      </c>
      <c r="AA357" s="11">
        <f>Data!AG357-Data!AG356</f>
        <v>111</v>
      </c>
      <c r="AB357" s="11">
        <f>Data!AH357-Data!AH356</f>
        <v>0</v>
      </c>
      <c r="AC357" s="11">
        <f>Data!AI357-Data!AI356</f>
        <v>0</v>
      </c>
      <c r="AD357" s="11">
        <f>Data!AJ357-Data!AJ356</f>
        <v>377</v>
      </c>
      <c r="AE357" s="11">
        <f>Data!AK357-Data!AK356</f>
        <v>0</v>
      </c>
      <c r="AF357" s="11">
        <f>Data!AL357-Data!AL356</f>
        <v>-1</v>
      </c>
      <c r="AG357" s="11">
        <f>Data!AM357-Data!AM356</f>
        <v>586</v>
      </c>
      <c r="AH357" s="11">
        <f>Data!AN357-Data!AN356</f>
        <v>1</v>
      </c>
      <c r="AI357" s="11">
        <f>Data!AO357-Data!AO356</f>
        <v>3</v>
      </c>
      <c r="AJ357" s="11">
        <f>Data!AP357-Data!AP356</f>
        <v>229</v>
      </c>
      <c r="AK357" s="11">
        <f>Data!AQ357-Data!AQ356</f>
        <v>10</v>
      </c>
      <c r="AL357" s="11">
        <f>Data!AR357-Data!AR356</f>
        <v>-2</v>
      </c>
      <c r="AM357" s="11">
        <f>Data!E357</f>
        <v>43</v>
      </c>
      <c r="AN357" s="11">
        <f>Data!B357</f>
        <v>2633</v>
      </c>
      <c r="AO357" s="11">
        <f>Data!AS357-Data!AS356</f>
        <v>19224</v>
      </c>
      <c r="AP357" s="11">
        <f>Data!AT357-Data!AT356</f>
        <v>32558</v>
      </c>
      <c r="AQ357" s="11">
        <f>Data!AV357-Data!AV356</f>
        <v>0</v>
      </c>
      <c r="AR357" s="11">
        <f>Data!AW357-Data!AW356</f>
        <v>0</v>
      </c>
      <c r="AT357" s="7" t="str">
        <f t="shared" ref="AT357" si="114">_xlfn.CONCAT(YEAR(A357),"-W",_xlfn.ISOWEEKNUM(A357))</f>
        <v>2021-W10</v>
      </c>
      <c r="AU357" s="7">
        <f t="shared" ref="AU357" si="115">WEEKDAY(A357,2)</f>
        <v>3</v>
      </c>
      <c r="AV357" s="12">
        <f>Data!G357</f>
        <v>479</v>
      </c>
      <c r="AW357" s="12">
        <f>Data!AU357+Data!C357</f>
        <v>8</v>
      </c>
      <c r="AY357" s="12"/>
    </row>
    <row r="358" spans="1:53" x14ac:dyDescent="0.3">
      <c r="A358" s="20">
        <f>Data!A358</f>
        <v>44266</v>
      </c>
      <c r="B358" s="8">
        <f t="shared" ref="B358" si="116">A358</f>
        <v>44266</v>
      </c>
      <c r="C358" s="9">
        <f>Data!I358-Data!I357</f>
        <v>207</v>
      </c>
      <c r="D358" s="9">
        <f>Data!J358-Data!J357</f>
        <v>0</v>
      </c>
      <c r="E358" s="10">
        <f>Data!K358-Data!K357</f>
        <v>0</v>
      </c>
      <c r="F358" s="11">
        <f>Data!L358-Data!L357</f>
        <v>809</v>
      </c>
      <c r="G358" s="11">
        <f>Data!M358-Data!M357</f>
        <v>0</v>
      </c>
      <c r="H358" s="11">
        <f>Data!N358-Data!N357</f>
        <v>-1</v>
      </c>
      <c r="I358" s="11">
        <f>Data!O358-Data!O357</f>
        <v>1101</v>
      </c>
      <c r="J358" s="11">
        <f>Data!P358-Data!P357</f>
        <v>7</v>
      </c>
      <c r="K358" s="11">
        <f>Data!Q358-Data!Q357</f>
        <v>11</v>
      </c>
      <c r="L358" s="11">
        <f>Data!R358-Data!R357</f>
        <v>442</v>
      </c>
      <c r="M358" s="11">
        <f>Data!S358-Data!S357</f>
        <v>44</v>
      </c>
      <c r="N358" s="11">
        <f>Data!T358-Data!T357</f>
        <v>17</v>
      </c>
      <c r="O358" s="11">
        <f>Data!U358-Data!U357</f>
        <v>112</v>
      </c>
      <c r="P358" s="11">
        <f>Data!V358-Data!V357</f>
        <v>0</v>
      </c>
      <c r="Q358" s="11">
        <f>Data!W358-Data!W357</f>
        <v>0</v>
      </c>
      <c r="R358" s="11">
        <f>Data!X358-Data!X357</f>
        <v>426</v>
      </c>
      <c r="S358" s="11">
        <f>Data!Y358-Data!Y357</f>
        <v>0</v>
      </c>
      <c r="T358" s="11">
        <f>Data!Z358-Data!Z357</f>
        <v>0</v>
      </c>
      <c r="U358" s="11">
        <f>Data!AA358-Data!AA357</f>
        <v>561</v>
      </c>
      <c r="V358" s="11">
        <f>Data!AB358-Data!AB357</f>
        <v>4</v>
      </c>
      <c r="W358" s="11">
        <f>Data!AC358-Data!AC357</f>
        <v>13</v>
      </c>
      <c r="X358" s="11">
        <f>Data!AD358-Data!AD357</f>
        <v>195</v>
      </c>
      <c r="Y358" s="11">
        <f>Data!AE358-Data!AE357</f>
        <v>28</v>
      </c>
      <c r="Z358" s="11">
        <f>Data!AF358-Data!AF357</f>
        <v>12</v>
      </c>
      <c r="AA358" s="11">
        <f>Data!AG358-Data!AG357</f>
        <v>95</v>
      </c>
      <c r="AB358" s="11">
        <f>Data!AH358-Data!AH357</f>
        <v>0</v>
      </c>
      <c r="AC358" s="11">
        <f>Data!AI358-Data!AI357</f>
        <v>0</v>
      </c>
      <c r="AD358" s="11">
        <f>Data!AJ358-Data!AJ357</f>
        <v>383</v>
      </c>
      <c r="AE358" s="11">
        <f>Data!AK358-Data!AK357</f>
        <v>0</v>
      </c>
      <c r="AF358" s="11">
        <f>Data!AL358-Data!AL357</f>
        <v>-1</v>
      </c>
      <c r="AG358" s="11">
        <f>Data!AM358-Data!AM357</f>
        <v>540</v>
      </c>
      <c r="AH358" s="11">
        <f>Data!AN358-Data!AN357</f>
        <v>3</v>
      </c>
      <c r="AI358" s="11">
        <f>Data!AO358-Data!AO357</f>
        <v>-2</v>
      </c>
      <c r="AJ358" s="11">
        <f>Data!AP358-Data!AP357</f>
        <v>247</v>
      </c>
      <c r="AK358" s="11">
        <f>Data!AQ358-Data!AQ357</f>
        <v>16</v>
      </c>
      <c r="AL358" s="11">
        <f>Data!AR358-Data!AR357</f>
        <v>5</v>
      </c>
      <c r="AM358" s="11">
        <f>Data!E358</f>
        <v>51</v>
      </c>
      <c r="AN358" s="11">
        <f>Data!B358</f>
        <v>2570</v>
      </c>
      <c r="AO358" s="11">
        <f>Data!AS358-Data!AS357</f>
        <v>18754</v>
      </c>
      <c r="AP358" s="11">
        <f>Data!AT358-Data!AT357</f>
        <v>31324</v>
      </c>
      <c r="AQ358" s="11">
        <f>Data!AV358-Data!AV357</f>
        <v>0</v>
      </c>
      <c r="AR358" s="11">
        <f>Data!AW358-Data!AW357</f>
        <v>0</v>
      </c>
      <c r="AT358" s="7" t="str">
        <f t="shared" ref="AT358" si="117">_xlfn.CONCAT(YEAR(A358),"-W",_xlfn.ISOWEEKNUM(A358))</f>
        <v>2021-W10</v>
      </c>
      <c r="AU358" s="7">
        <f t="shared" ref="AU358" si="118">WEEKDAY(A358,2)</f>
        <v>4</v>
      </c>
      <c r="AV358" s="12">
        <f>Data!G358</f>
        <v>506</v>
      </c>
      <c r="AW358" s="12">
        <f>Data!AU358+Data!C358</f>
        <v>7</v>
      </c>
      <c r="AY358" s="12"/>
    </row>
    <row r="359" spans="1:53" x14ac:dyDescent="0.3">
      <c r="A359" s="20">
        <f>Data!A359</f>
        <v>44267</v>
      </c>
      <c r="B359" s="8">
        <f t="shared" ref="B359" si="119">A359</f>
        <v>44267</v>
      </c>
      <c r="C359" s="9">
        <f>Data!I359-Data!I358</f>
        <v>193</v>
      </c>
      <c r="D359" s="9">
        <f>Data!J359-Data!J358</f>
        <v>0</v>
      </c>
      <c r="E359" s="10">
        <f>Data!K359-Data!K358</f>
        <v>0</v>
      </c>
      <c r="F359" s="11">
        <f>Data!L359-Data!L358</f>
        <v>776</v>
      </c>
      <c r="G359" s="11">
        <f>Data!M359-Data!M358</f>
        <v>0</v>
      </c>
      <c r="H359" s="11">
        <f>Data!N359-Data!N358</f>
        <v>2</v>
      </c>
      <c r="I359" s="11">
        <f>Data!O359-Data!O358</f>
        <v>986</v>
      </c>
      <c r="J359" s="11">
        <f>Data!P359-Data!P358</f>
        <v>8</v>
      </c>
      <c r="K359" s="11">
        <f>Data!Q359-Data!Q358</f>
        <v>4</v>
      </c>
      <c r="L359" s="11">
        <f>Data!R359-Data!R358</f>
        <v>406</v>
      </c>
      <c r="M359" s="11">
        <f>Data!S359-Data!S358</f>
        <v>41</v>
      </c>
      <c r="N359" s="11">
        <f>Data!T359-Data!T358</f>
        <v>9</v>
      </c>
      <c r="O359" s="11">
        <f>Data!U359-Data!U358</f>
        <v>109</v>
      </c>
      <c r="P359" s="11">
        <f>Data!V359-Data!V358</f>
        <v>0</v>
      </c>
      <c r="Q359" s="11">
        <f>Data!W359-Data!W358</f>
        <v>0</v>
      </c>
      <c r="R359" s="11">
        <f>Data!X359-Data!X358</f>
        <v>397</v>
      </c>
      <c r="S359" s="11">
        <f>Data!Y359-Data!Y358</f>
        <v>0</v>
      </c>
      <c r="T359" s="11">
        <f>Data!Z359-Data!Z358</f>
        <v>2</v>
      </c>
      <c r="U359" s="11">
        <f>Data!AA359-Data!AA358</f>
        <v>481</v>
      </c>
      <c r="V359" s="11">
        <f>Data!AB359-Data!AB358</f>
        <v>1</v>
      </c>
      <c r="W359" s="11">
        <f>Data!AC359-Data!AC358</f>
        <v>2</v>
      </c>
      <c r="X359" s="11">
        <f>Data!AD359-Data!AD358</f>
        <v>210</v>
      </c>
      <c r="Y359" s="11">
        <f>Data!AE359-Data!AE358</f>
        <v>18</v>
      </c>
      <c r="Z359" s="11">
        <f>Data!AF359-Data!AF358</f>
        <v>4</v>
      </c>
      <c r="AA359" s="11">
        <f>Data!AG359-Data!AG358</f>
        <v>86</v>
      </c>
      <c r="AB359" s="11">
        <f>Data!AH359-Data!AH358</f>
        <v>0</v>
      </c>
      <c r="AC359" s="11">
        <f>Data!AI359-Data!AI358</f>
        <v>0</v>
      </c>
      <c r="AD359" s="11">
        <f>Data!AJ359-Data!AJ358</f>
        <v>382</v>
      </c>
      <c r="AE359" s="11">
        <f>Data!AK359-Data!AK358</f>
        <v>0</v>
      </c>
      <c r="AF359" s="11">
        <f>Data!AL359-Data!AL358</f>
        <v>0</v>
      </c>
      <c r="AG359" s="11">
        <f>Data!AM359-Data!AM358</f>
        <v>508</v>
      </c>
      <c r="AH359" s="11">
        <f>Data!AN359-Data!AN358</f>
        <v>7</v>
      </c>
      <c r="AI359" s="11">
        <f>Data!AO359-Data!AO358</f>
        <v>2</v>
      </c>
      <c r="AJ359" s="11">
        <f>Data!AP359-Data!AP358</f>
        <v>196</v>
      </c>
      <c r="AK359" s="11">
        <f>Data!AQ359-Data!AQ358</f>
        <v>23</v>
      </c>
      <c r="AL359" s="11">
        <f>Data!AR359-Data!AR358</f>
        <v>5</v>
      </c>
      <c r="AM359" s="11">
        <f>Data!E359</f>
        <v>49</v>
      </c>
      <c r="AN359" s="11">
        <f>Data!B359</f>
        <v>2405</v>
      </c>
      <c r="AO359" s="11">
        <f>Data!AS359-Data!AS358</f>
        <v>17733</v>
      </c>
      <c r="AP359" s="11">
        <f>Data!AT359-Data!AT358</f>
        <v>29824</v>
      </c>
      <c r="AQ359" s="11">
        <f>Data!AV359-Data!AV358</f>
        <v>0</v>
      </c>
      <c r="AR359" s="11">
        <f>Data!AW359-Data!AW358</f>
        <v>0</v>
      </c>
      <c r="AT359" s="7" t="str">
        <f t="shared" ref="AT359" si="120">_xlfn.CONCAT(YEAR(A359),"-W",_xlfn.ISOWEEKNUM(A359))</f>
        <v>2021-W10</v>
      </c>
      <c r="AU359" s="7">
        <f t="shared" ref="AU359" si="121">WEEKDAY(A359,2)</f>
        <v>5</v>
      </c>
      <c r="AV359" s="12">
        <f>Data!G359</f>
        <v>521</v>
      </c>
      <c r="AW359" s="12">
        <f>Data!AU359+Data!C359</f>
        <v>15</v>
      </c>
      <c r="AY359" s="12"/>
    </row>
    <row r="360" spans="1:53" x14ac:dyDescent="0.3">
      <c r="A360" s="20">
        <f>Data!A360</f>
        <v>44268</v>
      </c>
      <c r="B360" s="8">
        <f t="shared" ref="B360:B363" si="122">A360</f>
        <v>44268</v>
      </c>
      <c r="C360" s="9">
        <f>Data!I360-Data!I359</f>
        <v>244</v>
      </c>
      <c r="D360" s="9">
        <f>Data!J360-Data!J359</f>
        <v>0</v>
      </c>
      <c r="E360" s="10">
        <f>Data!K360-Data!K359</f>
        <v>0</v>
      </c>
      <c r="F360" s="11">
        <f>Data!L360-Data!L359</f>
        <v>825</v>
      </c>
      <c r="G360" s="11">
        <f>Data!M360-Data!M359</f>
        <v>0</v>
      </c>
      <c r="H360" s="11">
        <f>Data!N360-Data!N359</f>
        <v>-1</v>
      </c>
      <c r="I360" s="11">
        <f>Data!O360-Data!O359</f>
        <v>1034</v>
      </c>
      <c r="J360" s="11">
        <f>Data!P360-Data!P359</f>
        <v>10</v>
      </c>
      <c r="K360" s="11">
        <f>Data!Q360-Data!Q359</f>
        <v>-3</v>
      </c>
      <c r="L360" s="11">
        <f>Data!R360-Data!R359</f>
        <v>400</v>
      </c>
      <c r="M360" s="11">
        <f>Data!S360-Data!S359</f>
        <v>42</v>
      </c>
      <c r="N360" s="11">
        <f>Data!T360-Data!T359</f>
        <v>28</v>
      </c>
      <c r="O360" s="11">
        <f>Data!U360-Data!U359</f>
        <v>133</v>
      </c>
      <c r="P360" s="11">
        <f>Data!V360-Data!V359</f>
        <v>0</v>
      </c>
      <c r="Q360" s="11">
        <f>Data!W360-Data!W359</f>
        <v>0</v>
      </c>
      <c r="R360" s="11">
        <f>Data!X360-Data!X359</f>
        <v>421</v>
      </c>
      <c r="S360" s="11">
        <f>Data!Y360-Data!Y359</f>
        <v>0</v>
      </c>
      <c r="T360" s="11">
        <f>Data!Z360-Data!Z359</f>
        <v>-1</v>
      </c>
      <c r="U360" s="11">
        <f>Data!AA360-Data!AA359</f>
        <v>508</v>
      </c>
      <c r="V360" s="11">
        <f>Data!AB360-Data!AB359</f>
        <v>8</v>
      </c>
      <c r="W360" s="11">
        <f>Data!AC360-Data!AC359</f>
        <v>-3</v>
      </c>
      <c r="X360" s="11">
        <f>Data!AD360-Data!AD359</f>
        <v>171</v>
      </c>
      <c r="Y360" s="11">
        <f>Data!AE360-Data!AE359</f>
        <v>21</v>
      </c>
      <c r="Z360" s="11">
        <f>Data!AF360-Data!AF359</f>
        <v>21</v>
      </c>
      <c r="AA360" s="11">
        <f>Data!AG360-Data!AG359</f>
        <v>111</v>
      </c>
      <c r="AB360" s="11">
        <f>Data!AH360-Data!AH359</f>
        <v>0</v>
      </c>
      <c r="AC360" s="11">
        <f>Data!AI360-Data!AI359</f>
        <v>0</v>
      </c>
      <c r="AD360" s="11">
        <f>Data!AJ360-Data!AJ359</f>
        <v>404</v>
      </c>
      <c r="AE360" s="11">
        <f>Data!AK360-Data!AK359</f>
        <v>0</v>
      </c>
      <c r="AF360" s="11">
        <f>Data!AL360-Data!AL359</f>
        <v>0</v>
      </c>
      <c r="AG360" s="11">
        <f>Data!AM360-Data!AM359</f>
        <v>526</v>
      </c>
      <c r="AH360" s="11">
        <f>Data!AN360-Data!AN359</f>
        <v>2</v>
      </c>
      <c r="AI360" s="11">
        <f>Data!AO360-Data!AO359</f>
        <v>0</v>
      </c>
      <c r="AJ360" s="11">
        <f>Data!AP360-Data!AP359</f>
        <v>229</v>
      </c>
      <c r="AK360" s="11">
        <f>Data!AQ360-Data!AQ359</f>
        <v>21</v>
      </c>
      <c r="AL360" s="11">
        <f>Data!AR360-Data!AR359</f>
        <v>7</v>
      </c>
      <c r="AM360" s="11">
        <f>Data!E360</f>
        <v>52</v>
      </c>
      <c r="AN360" s="11">
        <f>Data!B360</f>
        <v>2512</v>
      </c>
      <c r="AO360" s="11">
        <f>Data!AS360-Data!AS359</f>
        <v>18795</v>
      </c>
      <c r="AP360" s="11">
        <f>Data!AT360-Data!AT359</f>
        <v>31544</v>
      </c>
      <c r="AQ360" s="11">
        <f>Data!AV360-Data!AV359</f>
        <v>0</v>
      </c>
      <c r="AR360" s="11">
        <f>Data!AW360-Data!AW359</f>
        <v>0</v>
      </c>
      <c r="AT360" s="7" t="str">
        <f t="shared" ref="AT360:AT363" si="123">_xlfn.CONCAT(YEAR(A360),"-W",_xlfn.ISOWEEKNUM(A360))</f>
        <v>2021-W10</v>
      </c>
      <c r="AU360" s="7">
        <f t="shared" ref="AU360:AU363" si="124">WEEKDAY(A360,2)</f>
        <v>6</v>
      </c>
      <c r="AV360" s="12">
        <f>Data!G360</f>
        <v>545</v>
      </c>
      <c r="AW360" s="12">
        <f>Data!AU360+Data!C360</f>
        <v>8</v>
      </c>
      <c r="AY360" s="12"/>
    </row>
    <row r="361" spans="1:53" x14ac:dyDescent="0.3">
      <c r="A361" s="20">
        <f>Data!A361</f>
        <v>44269</v>
      </c>
      <c r="B361" s="8">
        <f t="shared" si="122"/>
        <v>44269</v>
      </c>
      <c r="C361" s="9">
        <f>Data!I361-Data!I360</f>
        <v>145</v>
      </c>
      <c r="D361" s="9">
        <f>Data!J361-Data!J360</f>
        <v>0</v>
      </c>
      <c r="E361" s="10">
        <f>Data!K361-Data!K360</f>
        <v>0</v>
      </c>
      <c r="F361" s="11">
        <f>Data!L361-Data!L360</f>
        <v>526</v>
      </c>
      <c r="G361" s="11">
        <f>Data!M361-Data!M360</f>
        <v>0</v>
      </c>
      <c r="H361" s="11">
        <f>Data!N361-Data!N360</f>
        <v>2</v>
      </c>
      <c r="I361" s="11">
        <f>Data!O361-Data!O360</f>
        <v>661</v>
      </c>
      <c r="J361" s="11">
        <f>Data!P361-Data!P360</f>
        <v>16</v>
      </c>
      <c r="K361" s="11">
        <f>Data!Q361-Data!Q360</f>
        <v>6</v>
      </c>
      <c r="L361" s="11">
        <f>Data!R361-Data!R360</f>
        <v>289</v>
      </c>
      <c r="M361" s="11">
        <f>Data!S361-Data!S360</f>
        <v>37</v>
      </c>
      <c r="N361" s="11">
        <f>Data!T361-Data!T360</f>
        <v>11</v>
      </c>
      <c r="O361" s="11">
        <f>Data!U361-Data!U360</f>
        <v>72</v>
      </c>
      <c r="P361" s="11">
        <f>Data!V361-Data!V360</f>
        <v>0</v>
      </c>
      <c r="Q361" s="11">
        <f>Data!W361-Data!W360</f>
        <v>0</v>
      </c>
      <c r="R361" s="11">
        <f>Data!X361-Data!X360</f>
        <v>259</v>
      </c>
      <c r="S361" s="11">
        <f>Data!Y361-Data!Y360</f>
        <v>0</v>
      </c>
      <c r="T361" s="11">
        <f>Data!Z361-Data!Z360</f>
        <v>1</v>
      </c>
      <c r="U361" s="11">
        <f>Data!AA361-Data!AA360</f>
        <v>318</v>
      </c>
      <c r="V361" s="11">
        <f>Data!AB361-Data!AB360</f>
        <v>12</v>
      </c>
      <c r="W361" s="11">
        <f>Data!AC361-Data!AC360</f>
        <v>2</v>
      </c>
      <c r="X361" s="11">
        <f>Data!AD361-Data!AD360</f>
        <v>140</v>
      </c>
      <c r="Y361" s="11">
        <f>Data!AE361-Data!AE360</f>
        <v>18</v>
      </c>
      <c r="Z361" s="11">
        <f>Data!AF361-Data!AF360</f>
        <v>16</v>
      </c>
      <c r="AA361" s="11">
        <f>Data!AG361-Data!AG360</f>
        <v>73</v>
      </c>
      <c r="AB361" s="11">
        <f>Data!AH361-Data!AH360</f>
        <v>0</v>
      </c>
      <c r="AC361" s="11">
        <f>Data!AI361-Data!AI360</f>
        <v>0</v>
      </c>
      <c r="AD361" s="11">
        <f>Data!AJ361-Data!AJ360</f>
        <v>267</v>
      </c>
      <c r="AE361" s="11">
        <f>Data!AK361-Data!AK360</f>
        <v>0</v>
      </c>
      <c r="AF361" s="11">
        <f>Data!AL361-Data!AL360</f>
        <v>1</v>
      </c>
      <c r="AG361" s="11">
        <f>Data!AM361-Data!AM360</f>
        <v>343</v>
      </c>
      <c r="AH361" s="11">
        <f>Data!AN361-Data!AN360</f>
        <v>4</v>
      </c>
      <c r="AI361" s="11">
        <f>Data!AO361-Data!AO360</f>
        <v>4</v>
      </c>
      <c r="AJ361" s="11">
        <f>Data!AP361-Data!AP360</f>
        <v>149</v>
      </c>
      <c r="AK361" s="11">
        <f>Data!AQ361-Data!AQ360</f>
        <v>19</v>
      </c>
      <c r="AL361" s="11">
        <f>Data!AR361-Data!AR360</f>
        <v>-5</v>
      </c>
      <c r="AM361" s="11">
        <f>Data!E361</f>
        <v>53</v>
      </c>
      <c r="AN361" s="11">
        <f>Data!B361</f>
        <v>1626</v>
      </c>
      <c r="AO361" s="11">
        <f>Data!AS361-Data!AS360</f>
        <v>8579</v>
      </c>
      <c r="AP361" s="11">
        <f>Data!AT361-Data!AT360</f>
        <v>10244</v>
      </c>
      <c r="AQ361" s="11">
        <f>Data!AV361-Data!AV360</f>
        <v>0</v>
      </c>
      <c r="AR361" s="11">
        <f>Data!AW361-Data!AW360</f>
        <v>0</v>
      </c>
      <c r="AS361" s="7">
        <v>308</v>
      </c>
      <c r="AT361" s="7" t="str">
        <f t="shared" si="123"/>
        <v>2021-W10</v>
      </c>
      <c r="AU361" s="7">
        <f t="shared" si="124"/>
        <v>7</v>
      </c>
      <c r="AV361" s="12">
        <f>Data!G361</f>
        <v>564</v>
      </c>
      <c r="AW361" s="12">
        <f>Data!AU361+Data!C361</f>
        <v>8</v>
      </c>
      <c r="AX361" s="7">
        <f>Data!BA361-Data!BA354</f>
        <v>81</v>
      </c>
      <c r="AY361" s="12">
        <f>AV354+AS361-AV361-AX361</f>
        <v>129</v>
      </c>
      <c r="AZ361" s="11">
        <f>SUM(Data!BB355:BB361)</f>
        <v>3231</v>
      </c>
      <c r="BA361" s="112">
        <f>AS361/AZ361</f>
        <v>9.5326524295883633E-2</v>
      </c>
    </row>
    <row r="362" spans="1:53" x14ac:dyDescent="0.3">
      <c r="A362" s="21">
        <f>Data!A362</f>
        <v>44270</v>
      </c>
      <c r="B362" s="13">
        <f t="shared" si="122"/>
        <v>44270</v>
      </c>
      <c r="C362" s="14">
        <f>Data!I362-Data!I361</f>
        <v>87</v>
      </c>
      <c r="D362" s="14">
        <f>Data!J362-Data!J361</f>
        <v>0</v>
      </c>
      <c r="E362" s="15">
        <f>Data!K362-Data!K361</f>
        <v>0</v>
      </c>
      <c r="F362" s="16">
        <f>Data!L362-Data!L361</f>
        <v>311</v>
      </c>
      <c r="G362" s="16">
        <f>Data!M362-Data!M361</f>
        <v>0</v>
      </c>
      <c r="H362" s="16">
        <f>Data!N362-Data!N361</f>
        <v>0</v>
      </c>
      <c r="I362" s="16">
        <f>Data!O362-Data!O361</f>
        <v>486</v>
      </c>
      <c r="J362" s="16">
        <f>Data!P362-Data!P361</f>
        <v>10</v>
      </c>
      <c r="K362" s="16">
        <f>Data!Q362-Data!Q361</f>
        <v>-1</v>
      </c>
      <c r="L362" s="16">
        <f>Data!R362-Data!R361</f>
        <v>246</v>
      </c>
      <c r="M362" s="16">
        <f>Data!S362-Data!S361</f>
        <v>36</v>
      </c>
      <c r="N362" s="16">
        <f>Data!T362-Data!T361</f>
        <v>1</v>
      </c>
      <c r="O362" s="16">
        <f>Data!U362-Data!U361</f>
        <v>38</v>
      </c>
      <c r="P362" s="16">
        <f>Data!V362-Data!V361</f>
        <v>0</v>
      </c>
      <c r="Q362" s="16">
        <f>Data!W362-Data!W361</f>
        <v>0</v>
      </c>
      <c r="R362" s="16">
        <f>Data!X362-Data!X361</f>
        <v>168</v>
      </c>
      <c r="S362" s="16">
        <f>Data!Y362-Data!Y361</f>
        <v>0</v>
      </c>
      <c r="T362" s="16">
        <f>Data!Z362-Data!Z361</f>
        <v>0</v>
      </c>
      <c r="U362" s="16">
        <f>Data!AA362-Data!AA361</f>
        <v>251</v>
      </c>
      <c r="V362" s="16">
        <f>Data!AB362-Data!AB361</f>
        <v>8</v>
      </c>
      <c r="W362" s="16">
        <f>Data!AC362-Data!AC361</f>
        <v>-4</v>
      </c>
      <c r="X362" s="16">
        <f>Data!AD362-Data!AD361</f>
        <v>101</v>
      </c>
      <c r="Y362" s="16">
        <f>Data!AE362-Data!AE361</f>
        <v>16</v>
      </c>
      <c r="Z362" s="16">
        <f>Data!AF362-Data!AF361</f>
        <v>3</v>
      </c>
      <c r="AA362" s="16">
        <f>Data!AG362-Data!AG361</f>
        <v>49</v>
      </c>
      <c r="AB362" s="16">
        <f>Data!AH362-Data!AH361</f>
        <v>0</v>
      </c>
      <c r="AC362" s="16">
        <f>Data!AI362-Data!AI361</f>
        <v>0</v>
      </c>
      <c r="AD362" s="16">
        <f>Data!AJ362-Data!AJ361</f>
        <v>143</v>
      </c>
      <c r="AE362" s="16">
        <f>Data!AK362-Data!AK361</f>
        <v>0</v>
      </c>
      <c r="AF362" s="16">
        <f>Data!AL362-Data!AL361</f>
        <v>0</v>
      </c>
      <c r="AG362" s="16">
        <f>Data!AM362-Data!AM361</f>
        <v>235</v>
      </c>
      <c r="AH362" s="16">
        <f>Data!AN362-Data!AN361</f>
        <v>2</v>
      </c>
      <c r="AI362" s="16">
        <f>Data!AO362-Data!AO361</f>
        <v>3</v>
      </c>
      <c r="AJ362" s="16">
        <f>Data!AP362-Data!AP361</f>
        <v>145</v>
      </c>
      <c r="AK362" s="16">
        <f>Data!AQ362-Data!AQ361</f>
        <v>20</v>
      </c>
      <c r="AL362" s="16">
        <f>Data!AR362-Data!AR361</f>
        <v>-2</v>
      </c>
      <c r="AM362" s="16">
        <f>Data!E362</f>
        <v>46</v>
      </c>
      <c r="AN362" s="16">
        <f>Data!B362</f>
        <v>1134</v>
      </c>
      <c r="AO362" s="16">
        <f>Data!AS362-Data!AS361</f>
        <v>6120</v>
      </c>
      <c r="AP362" s="16">
        <f>Data!AT362-Data!AT361</f>
        <v>5594</v>
      </c>
      <c r="AQ362" s="16">
        <f>Data!AV362-Data!AV361</f>
        <v>0</v>
      </c>
      <c r="AR362" s="16">
        <f>Data!AW362-Data!AW361</f>
        <v>0</v>
      </c>
      <c r="AS362" s="17"/>
      <c r="AT362" s="17" t="str">
        <f t="shared" si="123"/>
        <v>2021-W11</v>
      </c>
      <c r="AU362" s="17">
        <f t="shared" si="124"/>
        <v>1</v>
      </c>
      <c r="AV362" s="18">
        <f>Data!G362</f>
        <v>564</v>
      </c>
      <c r="AW362" s="18">
        <f>Data!AU362+Data!C362</f>
        <v>13</v>
      </c>
      <c r="AX362" s="17"/>
      <c r="AY362" s="17"/>
      <c r="AZ362" s="16"/>
    </row>
    <row r="363" spans="1:53" x14ac:dyDescent="0.3">
      <c r="A363" s="20">
        <f>Data!A363</f>
        <v>44271</v>
      </c>
      <c r="B363" s="8">
        <f t="shared" si="122"/>
        <v>44271</v>
      </c>
      <c r="C363" s="9">
        <f>Data!I363-Data!I362</f>
        <v>116</v>
      </c>
      <c r="D363" s="9">
        <f>Data!J363-Data!J362</f>
        <v>0</v>
      </c>
      <c r="E363" s="10">
        <f>Data!K363-Data!K362</f>
        <v>0</v>
      </c>
      <c r="F363" s="11">
        <f>Data!L363-Data!L362</f>
        <v>428</v>
      </c>
      <c r="G363" s="11">
        <f>Data!M363-Data!M362</f>
        <v>0</v>
      </c>
      <c r="H363" s="11">
        <f>Data!N363-Data!N362</f>
        <v>4</v>
      </c>
      <c r="I363" s="11">
        <f>Data!O363-Data!O362</f>
        <v>701</v>
      </c>
      <c r="J363" s="11">
        <f>Data!P363-Data!P362</f>
        <v>3</v>
      </c>
      <c r="K363" s="11">
        <f>Data!Q363-Data!Q362</f>
        <v>9</v>
      </c>
      <c r="L363" s="11">
        <f>Data!R363-Data!R362</f>
        <v>258</v>
      </c>
      <c r="M363" s="11">
        <f>Data!S363-Data!S362</f>
        <v>56</v>
      </c>
      <c r="N363" s="11">
        <f>Data!T363-Data!T362</f>
        <v>28</v>
      </c>
      <c r="O363" s="11">
        <f>Data!U363-Data!U362</f>
        <v>66</v>
      </c>
      <c r="P363" s="11">
        <f>Data!V363-Data!V362</f>
        <v>0</v>
      </c>
      <c r="Q363" s="11">
        <f>Data!W363-Data!W362</f>
        <v>0</v>
      </c>
      <c r="R363" s="11">
        <f>Data!X363-Data!X362</f>
        <v>226</v>
      </c>
      <c r="S363" s="11">
        <f>Data!Y363-Data!Y362</f>
        <v>0</v>
      </c>
      <c r="T363" s="11">
        <f>Data!Z363-Data!Z362</f>
        <v>2</v>
      </c>
      <c r="U363" s="11">
        <f>Data!AA363-Data!AA362</f>
        <v>378</v>
      </c>
      <c r="V363" s="11">
        <f>Data!AB363-Data!AB362</f>
        <v>2</v>
      </c>
      <c r="W363" s="11">
        <f>Data!AC363-Data!AC362</f>
        <v>7</v>
      </c>
      <c r="X363" s="11">
        <f>Data!AD363-Data!AD362</f>
        <v>123</v>
      </c>
      <c r="Y363" s="11">
        <f>Data!AE363-Data!AE362</f>
        <v>35</v>
      </c>
      <c r="Z363" s="11">
        <f>Data!AF363-Data!AF362</f>
        <v>17</v>
      </c>
      <c r="AA363" s="11">
        <f>Data!AG363-Data!AG362</f>
        <v>50</v>
      </c>
      <c r="AB363" s="11">
        <f>Data!AH363-Data!AH362</f>
        <v>0</v>
      </c>
      <c r="AC363" s="11">
        <f>Data!AI363-Data!AI362</f>
        <v>0</v>
      </c>
      <c r="AD363" s="11">
        <f>Data!AJ363-Data!AJ362</f>
        <v>202</v>
      </c>
      <c r="AE363" s="11">
        <f>Data!AK363-Data!AK362</f>
        <v>0</v>
      </c>
      <c r="AF363" s="11">
        <f>Data!AL363-Data!AL362</f>
        <v>2</v>
      </c>
      <c r="AG363" s="11">
        <f>Data!AM363-Data!AM362</f>
        <v>323</v>
      </c>
      <c r="AH363" s="11">
        <f>Data!AN363-Data!AN362</f>
        <v>1</v>
      </c>
      <c r="AI363" s="11">
        <f>Data!AO363-Data!AO362</f>
        <v>2</v>
      </c>
      <c r="AJ363" s="11">
        <f>Data!AP363-Data!AP362</f>
        <v>135</v>
      </c>
      <c r="AK363" s="11">
        <f>Data!AQ363-Data!AQ362</f>
        <v>21</v>
      </c>
      <c r="AL363" s="11">
        <f>Data!AR363-Data!AR362</f>
        <v>11</v>
      </c>
      <c r="AM363" s="11">
        <f>Data!E363</f>
        <v>59</v>
      </c>
      <c r="AN363" s="11">
        <f>Data!B363</f>
        <v>1533</v>
      </c>
      <c r="AO363" s="11">
        <f>Data!AS363-Data!AS362</f>
        <v>6244</v>
      </c>
      <c r="AP363" s="11">
        <f>Data!AT363-Data!AT362</f>
        <v>6215</v>
      </c>
      <c r="AQ363" s="11">
        <f>Data!AV363-Data!AV362</f>
        <v>0</v>
      </c>
      <c r="AR363" s="11">
        <f>Data!AW363-Data!AW362</f>
        <v>0</v>
      </c>
      <c r="AT363" s="7" t="str">
        <f t="shared" si="123"/>
        <v>2021-W11</v>
      </c>
      <c r="AU363" s="7">
        <f t="shared" si="124"/>
        <v>2</v>
      </c>
      <c r="AV363" s="12">
        <f>Data!G363</f>
        <v>605</v>
      </c>
      <c r="AW363" s="12">
        <f>Data!AU363+Data!C363</f>
        <v>30</v>
      </c>
      <c r="AY363" s="12"/>
    </row>
    <row r="364" spans="1:53" x14ac:dyDescent="0.3">
      <c r="A364" s="20">
        <f>Data!A364</f>
        <v>44272</v>
      </c>
      <c r="B364" s="8">
        <f t="shared" ref="B364" si="125">A364</f>
        <v>44272</v>
      </c>
      <c r="C364" s="9">
        <f>Data!I364-Data!I363</f>
        <v>229</v>
      </c>
      <c r="D364" s="9">
        <f>Data!J364-Data!J363</f>
        <v>0</v>
      </c>
      <c r="E364" s="10">
        <f>Data!K364-Data!K363</f>
        <v>0</v>
      </c>
      <c r="F364" s="11">
        <f>Data!L364-Data!L363</f>
        <v>1110</v>
      </c>
      <c r="G364" s="11">
        <f>Data!M364-Data!M363</f>
        <v>0</v>
      </c>
      <c r="H364" s="11">
        <f>Data!N364-Data!N363</f>
        <v>3</v>
      </c>
      <c r="I364" s="11">
        <f>Data!O364-Data!O363</f>
        <v>1578</v>
      </c>
      <c r="J364" s="11">
        <f>Data!P364-Data!P363</f>
        <v>8</v>
      </c>
      <c r="K364" s="11">
        <f>Data!Q364-Data!Q363</f>
        <v>11</v>
      </c>
      <c r="L364" s="11">
        <f>Data!R364-Data!R363</f>
        <v>536</v>
      </c>
      <c r="M364" s="11">
        <f>Data!S364-Data!S363</f>
        <v>48</v>
      </c>
      <c r="N364" s="11">
        <f>Data!T364-Data!T363</f>
        <v>11</v>
      </c>
      <c r="O364" s="11">
        <f>Data!U364-Data!U363</f>
        <v>119</v>
      </c>
      <c r="P364" s="11">
        <f>Data!V364-Data!V363</f>
        <v>0</v>
      </c>
      <c r="Q364" s="11">
        <f>Data!W364-Data!W363</f>
        <v>0</v>
      </c>
      <c r="R364" s="11">
        <f>Data!X364-Data!X363</f>
        <v>612</v>
      </c>
      <c r="S364" s="11">
        <f>Data!Y364-Data!Y363</f>
        <v>0</v>
      </c>
      <c r="T364" s="11">
        <f>Data!Z364-Data!Z363</f>
        <v>2</v>
      </c>
      <c r="U364" s="11">
        <f>Data!AA364-Data!AA363</f>
        <v>827</v>
      </c>
      <c r="V364" s="11">
        <f>Data!AB364-Data!AB363</f>
        <v>6</v>
      </c>
      <c r="W364" s="11">
        <f>Data!AC364-Data!AC363</f>
        <v>9</v>
      </c>
      <c r="X364" s="11">
        <f>Data!AD364-Data!AD363</f>
        <v>262</v>
      </c>
      <c r="Y364" s="11">
        <f>Data!AE364-Data!AE363</f>
        <v>26</v>
      </c>
      <c r="Z364" s="11">
        <f>Data!AF364-Data!AF363</f>
        <v>5</v>
      </c>
      <c r="AA364" s="11">
        <f>Data!AG364-Data!AG363</f>
        <v>110</v>
      </c>
      <c r="AB364" s="11">
        <f>Data!AH364-Data!AH363</f>
        <v>0</v>
      </c>
      <c r="AC364" s="11">
        <f>Data!AI364-Data!AI363</f>
        <v>0</v>
      </c>
      <c r="AD364" s="11">
        <f>Data!AJ364-Data!AJ363</f>
        <v>498</v>
      </c>
      <c r="AE364" s="11">
        <f>Data!AK364-Data!AK363</f>
        <v>0</v>
      </c>
      <c r="AF364" s="11">
        <f>Data!AL364-Data!AL363</f>
        <v>1</v>
      </c>
      <c r="AG364" s="11">
        <f>Data!AM364-Data!AM363</f>
        <v>751</v>
      </c>
      <c r="AH364" s="11">
        <f>Data!AN364-Data!AN363</f>
        <v>2</v>
      </c>
      <c r="AI364" s="11">
        <f>Data!AO364-Data!AO363</f>
        <v>2</v>
      </c>
      <c r="AJ364" s="11">
        <f>Data!AP364-Data!AP363</f>
        <v>274</v>
      </c>
      <c r="AK364" s="11">
        <f>Data!AQ364-Data!AQ363</f>
        <v>22</v>
      </c>
      <c r="AL364" s="11">
        <f>Data!AR364-Data!AR363</f>
        <v>6</v>
      </c>
      <c r="AM364" s="11">
        <f>Data!E364</f>
        <v>56</v>
      </c>
      <c r="AN364" s="11">
        <f>Data!B364</f>
        <v>3465</v>
      </c>
      <c r="AO364" s="11">
        <f>Data!AS364-Data!AS363</f>
        <v>24721</v>
      </c>
      <c r="AP364" s="11">
        <f>Data!AT364-Data!AT363</f>
        <v>38933</v>
      </c>
      <c r="AQ364" s="11">
        <f>Data!AV364-Data!AV363</f>
        <v>0</v>
      </c>
      <c r="AR364" s="11">
        <f>Data!AW364-Data!AW363</f>
        <v>0</v>
      </c>
      <c r="AT364" s="7" t="str">
        <f t="shared" ref="AT364" si="126">_xlfn.CONCAT(YEAR(A364),"-W",_xlfn.ISOWEEKNUM(A364))</f>
        <v>2021-W11</v>
      </c>
      <c r="AU364" s="7">
        <f t="shared" ref="AU364" si="127">WEEKDAY(A364,2)</f>
        <v>3</v>
      </c>
      <c r="AV364" s="12">
        <f>Data!G364</f>
        <v>630</v>
      </c>
      <c r="AW364" s="12">
        <f>Data!AU364+Data!C364</f>
        <v>13</v>
      </c>
      <c r="AY364" s="12"/>
    </row>
    <row r="365" spans="1:53" x14ac:dyDescent="0.3">
      <c r="A365" s="20">
        <f>Data!A365</f>
        <v>44273</v>
      </c>
      <c r="B365" s="8">
        <f t="shared" ref="B365" si="128">A365</f>
        <v>44273</v>
      </c>
      <c r="C365" s="9">
        <f>Data!I365-Data!I364</f>
        <v>219</v>
      </c>
      <c r="D365" s="9">
        <f>Data!J365-Data!J364</f>
        <v>0</v>
      </c>
      <c r="E365" s="10">
        <f>Data!K365-Data!K364</f>
        <v>0</v>
      </c>
      <c r="F365" s="11">
        <f>Data!L365-Data!L364</f>
        <v>1028</v>
      </c>
      <c r="G365" s="11">
        <f>Data!M365-Data!M364</f>
        <v>0</v>
      </c>
      <c r="H365" s="11">
        <f>Data!N365-Data!N364</f>
        <v>1</v>
      </c>
      <c r="I365" s="11">
        <f>Data!O365-Data!O364</f>
        <v>1310</v>
      </c>
      <c r="J365" s="11">
        <f>Data!P365-Data!P364</f>
        <v>11</v>
      </c>
      <c r="K365" s="11">
        <f>Data!Q365-Data!Q364</f>
        <v>8</v>
      </c>
      <c r="L365" s="11">
        <f>Data!R365-Data!R364</f>
        <v>507</v>
      </c>
      <c r="M365" s="11">
        <f>Data!S365-Data!S364</f>
        <v>34</v>
      </c>
      <c r="N365" s="11">
        <f>Data!T365-Data!T364</f>
        <v>6</v>
      </c>
      <c r="O365" s="11">
        <f>Data!U365-Data!U364</f>
        <v>114</v>
      </c>
      <c r="P365" s="11">
        <f>Data!V365-Data!V364</f>
        <v>0</v>
      </c>
      <c r="Q365" s="11">
        <f>Data!W365-Data!W364</f>
        <v>0</v>
      </c>
      <c r="R365" s="11">
        <f>Data!X365-Data!X364</f>
        <v>520</v>
      </c>
      <c r="S365" s="11">
        <f>Data!Y365-Data!Y364</f>
        <v>0</v>
      </c>
      <c r="T365" s="11">
        <f>Data!Z365-Data!Z364</f>
        <v>0</v>
      </c>
      <c r="U365" s="11">
        <f>Data!AA365-Data!AA364</f>
        <v>659</v>
      </c>
      <c r="V365" s="11">
        <f>Data!AB365-Data!AB364</f>
        <v>6</v>
      </c>
      <c r="W365" s="11">
        <f>Data!AC365-Data!AC364</f>
        <v>1</v>
      </c>
      <c r="X365" s="11">
        <f>Data!AD365-Data!AD364</f>
        <v>207</v>
      </c>
      <c r="Y365" s="11">
        <f>Data!AE365-Data!AE364</f>
        <v>14</v>
      </c>
      <c r="Z365" s="11">
        <f>Data!AF365-Data!AF364</f>
        <v>7</v>
      </c>
      <c r="AA365" s="11">
        <f>Data!AG365-Data!AG364</f>
        <v>105</v>
      </c>
      <c r="AB365" s="11">
        <f>Data!AH365-Data!AH364</f>
        <v>0</v>
      </c>
      <c r="AC365" s="11">
        <f>Data!AI365-Data!AI364</f>
        <v>0</v>
      </c>
      <c r="AD365" s="11">
        <f>Data!AJ365-Data!AJ364</f>
        <v>508</v>
      </c>
      <c r="AE365" s="11">
        <f>Data!AK365-Data!AK364</f>
        <v>0</v>
      </c>
      <c r="AF365" s="11">
        <f>Data!AL365-Data!AL364</f>
        <v>1</v>
      </c>
      <c r="AG365" s="11">
        <f>Data!AM365-Data!AM364</f>
        <v>651</v>
      </c>
      <c r="AH365" s="11">
        <f>Data!AN365-Data!AN364</f>
        <v>5</v>
      </c>
      <c r="AI365" s="11">
        <f>Data!AO365-Data!AO364</f>
        <v>7</v>
      </c>
      <c r="AJ365" s="11">
        <f>Data!AP365-Data!AP364</f>
        <v>300</v>
      </c>
      <c r="AK365" s="11">
        <f>Data!AQ365-Data!AQ364</f>
        <v>20</v>
      </c>
      <c r="AL365" s="11">
        <f>Data!AR365-Data!AR364</f>
        <v>-1</v>
      </c>
      <c r="AM365" s="11">
        <f>Data!E365</f>
        <v>45</v>
      </c>
      <c r="AN365" s="11">
        <f>Data!B365</f>
        <v>3073</v>
      </c>
      <c r="AO365" s="11">
        <f>Data!AS365-Data!AS364</f>
        <v>20235</v>
      </c>
      <c r="AP365" s="11">
        <f>Data!AT365-Data!AT364</f>
        <v>33371</v>
      </c>
      <c r="AQ365" s="11">
        <f>Data!AV365-Data!AV364</f>
        <v>0</v>
      </c>
      <c r="AR365" s="11">
        <f>Data!AW365-Data!AW364</f>
        <v>0</v>
      </c>
      <c r="AT365" s="7" t="str">
        <f t="shared" ref="AT365" si="129">_xlfn.CONCAT(YEAR(A365),"-W",_xlfn.ISOWEEKNUM(A365))</f>
        <v>2021-W11</v>
      </c>
      <c r="AU365" s="7">
        <f t="shared" ref="AU365" si="130">WEEKDAY(A365,2)</f>
        <v>4</v>
      </c>
      <c r="AV365" s="12">
        <f>Data!G365</f>
        <v>645</v>
      </c>
      <c r="AW365" s="12">
        <f>Data!AU365+Data!C365</f>
        <v>5</v>
      </c>
      <c r="AY365" s="12"/>
    </row>
    <row r="366" spans="1:53" x14ac:dyDescent="0.3">
      <c r="A366" s="20">
        <f>Data!A366</f>
        <v>44274</v>
      </c>
      <c r="B366" s="8">
        <f t="shared" ref="B366" si="131">A366</f>
        <v>44274</v>
      </c>
      <c r="C366" s="9">
        <f>Data!I366-Data!I365</f>
        <v>216</v>
      </c>
      <c r="D366" s="9">
        <f>Data!J366-Data!J365</f>
        <v>0</v>
      </c>
      <c r="E366" s="10">
        <f>Data!K366-Data!K365</f>
        <v>0</v>
      </c>
      <c r="F366" s="11">
        <f>Data!L366-Data!L365</f>
        <v>908</v>
      </c>
      <c r="G366" s="11">
        <f>Data!M366-Data!M365</f>
        <v>0</v>
      </c>
      <c r="H366" s="11">
        <f>Data!N366-Data!N365</f>
        <v>-1</v>
      </c>
      <c r="I366" s="11">
        <f>Data!O366-Data!O365</f>
        <v>1144</v>
      </c>
      <c r="J366" s="11">
        <f>Data!P366-Data!P365</f>
        <v>6</v>
      </c>
      <c r="K366" s="11">
        <f>Data!Q366-Data!Q365</f>
        <v>-3</v>
      </c>
      <c r="L366" s="11">
        <f>Data!R366-Data!R365</f>
        <v>466</v>
      </c>
      <c r="M366" s="11">
        <f>Data!S366-Data!S365</f>
        <v>58</v>
      </c>
      <c r="N366" s="11">
        <f>Data!T366-Data!T365</f>
        <v>8</v>
      </c>
      <c r="O366" s="11">
        <f>Data!U366-Data!U365</f>
        <v>104</v>
      </c>
      <c r="P366" s="11">
        <f>Data!V366-Data!V365</f>
        <v>0</v>
      </c>
      <c r="Q366" s="11">
        <f>Data!W366-Data!W365</f>
        <v>0</v>
      </c>
      <c r="R366" s="11">
        <f>Data!X366-Data!X365</f>
        <v>479</v>
      </c>
      <c r="S366" s="11">
        <f>Data!Y366-Data!Y365</f>
        <v>0</v>
      </c>
      <c r="T366" s="11">
        <f>Data!Z366-Data!Z365</f>
        <v>-1</v>
      </c>
      <c r="U366" s="11">
        <f>Data!AA366-Data!AA365</f>
        <v>608</v>
      </c>
      <c r="V366" s="11">
        <f>Data!AB366-Data!AB365</f>
        <v>2</v>
      </c>
      <c r="W366" s="11">
        <f>Data!AC366-Data!AC365</f>
        <v>-2</v>
      </c>
      <c r="X366" s="11">
        <f>Data!AD366-Data!AD365</f>
        <v>229</v>
      </c>
      <c r="Y366" s="11">
        <f>Data!AE366-Data!AE365</f>
        <v>26</v>
      </c>
      <c r="Z366" s="11">
        <f>Data!AF366-Data!AF365</f>
        <v>5</v>
      </c>
      <c r="AA366" s="11">
        <f>Data!AG366-Data!AG365</f>
        <v>112</v>
      </c>
      <c r="AB366" s="11">
        <f>Data!AH366-Data!AH365</f>
        <v>0</v>
      </c>
      <c r="AC366" s="11">
        <f>Data!AI366-Data!AI365</f>
        <v>0</v>
      </c>
      <c r="AD366" s="11">
        <f>Data!AJ366-Data!AJ365</f>
        <v>429</v>
      </c>
      <c r="AE366" s="11">
        <f>Data!AK366-Data!AK365</f>
        <v>0</v>
      </c>
      <c r="AF366" s="11">
        <f>Data!AL366-Data!AL365</f>
        <v>0</v>
      </c>
      <c r="AG366" s="11">
        <f>Data!AM366-Data!AM365</f>
        <v>536</v>
      </c>
      <c r="AH366" s="11">
        <f>Data!AN366-Data!AN365</f>
        <v>4</v>
      </c>
      <c r="AI366" s="11">
        <f>Data!AO366-Data!AO365</f>
        <v>-1</v>
      </c>
      <c r="AJ366" s="11">
        <f>Data!AP366-Data!AP365</f>
        <v>237</v>
      </c>
      <c r="AK366" s="11">
        <f>Data!AQ366-Data!AQ365</f>
        <v>32</v>
      </c>
      <c r="AL366" s="11">
        <f>Data!AR366-Data!AR365</f>
        <v>3</v>
      </c>
      <c r="AM366" s="11">
        <f>Data!E366</f>
        <v>64</v>
      </c>
      <c r="AN366" s="11">
        <f>Data!B366</f>
        <v>2785</v>
      </c>
      <c r="AO366" s="11">
        <f>Data!AS366-Data!AS365</f>
        <v>18947</v>
      </c>
      <c r="AP366" s="11">
        <f>Data!AT366-Data!AT365</f>
        <v>33903</v>
      </c>
      <c r="AQ366" s="11">
        <f>Data!AV366-Data!AV365</f>
        <v>0</v>
      </c>
      <c r="AR366" s="11">
        <f>Data!AW366-Data!AW365</f>
        <v>0</v>
      </c>
      <c r="AT366" s="7" t="str">
        <f t="shared" ref="AT366" si="132">_xlfn.CONCAT(YEAR(A366),"-W",_xlfn.ISOWEEKNUM(A366))</f>
        <v>2021-W11</v>
      </c>
      <c r="AU366" s="7">
        <f t="shared" ref="AU366" si="133">WEEKDAY(A366,2)</f>
        <v>5</v>
      </c>
      <c r="AV366" s="12">
        <f>Data!G366</f>
        <v>649</v>
      </c>
      <c r="AW366" s="12">
        <f>Data!AU366+Data!C366</f>
        <v>16</v>
      </c>
      <c r="AY366" s="12"/>
    </row>
    <row r="367" spans="1:53" x14ac:dyDescent="0.3">
      <c r="A367" s="20">
        <f>Data!A367</f>
        <v>44275</v>
      </c>
      <c r="B367" s="8">
        <f t="shared" ref="B367" si="134">A367</f>
        <v>44275</v>
      </c>
      <c r="C367" s="9">
        <f>Data!I367-Data!I366</f>
        <v>207</v>
      </c>
      <c r="D367" s="9">
        <f>Data!J367-Data!J366</f>
        <v>0</v>
      </c>
      <c r="E367" s="10">
        <f>Data!K367-Data!K366</f>
        <v>0</v>
      </c>
      <c r="F367" s="11">
        <f>Data!L367-Data!L366</f>
        <v>864</v>
      </c>
      <c r="G367" s="11">
        <f>Data!M367-Data!M366</f>
        <v>1</v>
      </c>
      <c r="H367" s="11">
        <f>Data!N367-Data!N366</f>
        <v>0</v>
      </c>
      <c r="I367" s="11">
        <f>Data!O367-Data!O366</f>
        <v>1080</v>
      </c>
      <c r="J367" s="11">
        <f>Data!P367-Data!P366</f>
        <v>5</v>
      </c>
      <c r="K367" s="11">
        <f>Data!Q367-Data!Q366</f>
        <v>2</v>
      </c>
      <c r="L367" s="11">
        <f>Data!R367-Data!R366</f>
        <v>379</v>
      </c>
      <c r="M367" s="11">
        <f>Data!S367-Data!S366</f>
        <v>54</v>
      </c>
      <c r="N367" s="11">
        <f>Data!T367-Data!T366</f>
        <v>21</v>
      </c>
      <c r="O367" s="11">
        <f>Data!U367-Data!U366</f>
        <v>113</v>
      </c>
      <c r="P367" s="11">
        <f>Data!V367-Data!V366</f>
        <v>0</v>
      </c>
      <c r="Q367" s="11">
        <f>Data!W367-Data!W366</f>
        <v>0</v>
      </c>
      <c r="R367" s="11">
        <f>Data!X367-Data!X366</f>
        <v>455</v>
      </c>
      <c r="S367" s="11">
        <f>Data!Y367-Data!Y366</f>
        <v>1</v>
      </c>
      <c r="T367" s="11">
        <f>Data!Z367-Data!Z366</f>
        <v>0</v>
      </c>
      <c r="U367" s="11">
        <f>Data!AA367-Data!AA366</f>
        <v>530</v>
      </c>
      <c r="V367" s="11">
        <f>Data!AB367-Data!AB366</f>
        <v>5</v>
      </c>
      <c r="W367" s="11">
        <f>Data!AC367-Data!AC366</f>
        <v>2</v>
      </c>
      <c r="X367" s="11">
        <f>Data!AD367-Data!AD366</f>
        <v>195</v>
      </c>
      <c r="Y367" s="11">
        <f>Data!AE367-Data!AE366</f>
        <v>24</v>
      </c>
      <c r="Z367" s="11">
        <f>Data!AF367-Data!AF366</f>
        <v>10</v>
      </c>
      <c r="AA367" s="11">
        <f>Data!AG367-Data!AG366</f>
        <v>94</v>
      </c>
      <c r="AB367" s="11">
        <f>Data!AH367-Data!AH366</f>
        <v>0</v>
      </c>
      <c r="AC367" s="11">
        <f>Data!AI367-Data!AI366</f>
        <v>0</v>
      </c>
      <c r="AD367" s="11">
        <f>Data!AJ367-Data!AJ366</f>
        <v>409</v>
      </c>
      <c r="AE367" s="11">
        <f>Data!AK367-Data!AK366</f>
        <v>0</v>
      </c>
      <c r="AF367" s="11">
        <f>Data!AL367-Data!AL366</f>
        <v>0</v>
      </c>
      <c r="AG367" s="11">
        <f>Data!AM367-Data!AM366</f>
        <v>550</v>
      </c>
      <c r="AH367" s="11">
        <f>Data!AN367-Data!AN366</f>
        <v>0</v>
      </c>
      <c r="AI367" s="11">
        <f>Data!AO367-Data!AO366</f>
        <v>0</v>
      </c>
      <c r="AJ367" s="11">
        <f>Data!AP367-Data!AP366</f>
        <v>184</v>
      </c>
      <c r="AK367" s="11">
        <f>Data!AQ367-Data!AQ366</f>
        <v>30</v>
      </c>
      <c r="AL367" s="11">
        <f>Data!AR367-Data!AR366</f>
        <v>11</v>
      </c>
      <c r="AM367" s="11">
        <f>Data!E367</f>
        <v>60</v>
      </c>
      <c r="AN367" s="11">
        <f>Data!B367</f>
        <v>2535</v>
      </c>
      <c r="AO367" s="11">
        <f>Data!AS367-Data!AS366</f>
        <v>17681</v>
      </c>
      <c r="AP367" s="11">
        <f>Data!AT367-Data!AT366</f>
        <v>33377</v>
      </c>
      <c r="AQ367" s="11">
        <f>Data!AV367-Data!AV366</f>
        <v>0</v>
      </c>
      <c r="AR367" s="11">
        <f>Data!AW367-Data!AW366</f>
        <v>0</v>
      </c>
      <c r="AT367" s="7" t="str">
        <f t="shared" ref="AT367" si="135">_xlfn.CONCAT(YEAR(A367),"-W",_xlfn.ISOWEEKNUM(A367))</f>
        <v>2021-W11</v>
      </c>
      <c r="AU367" s="7">
        <f t="shared" ref="AU367" si="136">WEEKDAY(A367,2)</f>
        <v>6</v>
      </c>
      <c r="AV367" s="12">
        <f>Data!G367</f>
        <v>672</v>
      </c>
      <c r="AW367" s="12">
        <f>Data!AU367+Data!C367</f>
        <v>11</v>
      </c>
      <c r="AY367" s="12"/>
    </row>
    <row r="368" spans="1:53" x14ac:dyDescent="0.3">
      <c r="A368" s="20">
        <f>Data!A368</f>
        <v>44276</v>
      </c>
      <c r="B368" s="8">
        <f t="shared" ref="B368:B370" si="137">A368</f>
        <v>44276</v>
      </c>
      <c r="C368" s="9">
        <f>Data!I368-Data!I367</f>
        <v>122</v>
      </c>
      <c r="D368" s="9">
        <f>Data!J368-Data!J367</f>
        <v>0</v>
      </c>
      <c r="E368" s="10">
        <f>Data!K368-Data!K367</f>
        <v>0</v>
      </c>
      <c r="F368" s="11">
        <f>Data!L368-Data!L367</f>
        <v>508</v>
      </c>
      <c r="G368" s="11">
        <f>Data!M368-Data!M367</f>
        <v>0</v>
      </c>
      <c r="H368" s="11">
        <f>Data!N368-Data!N367</f>
        <v>0</v>
      </c>
      <c r="I368" s="11">
        <f>Data!O368-Data!O367</f>
        <v>625</v>
      </c>
      <c r="J368" s="11">
        <f>Data!P368-Data!P367</f>
        <v>5</v>
      </c>
      <c r="K368" s="11">
        <f>Data!Q368-Data!Q367</f>
        <v>6</v>
      </c>
      <c r="L368" s="11">
        <f>Data!R368-Data!R367</f>
        <v>259</v>
      </c>
      <c r="M368" s="11">
        <f>Data!S368-Data!S367</f>
        <v>36</v>
      </c>
      <c r="N368" s="11">
        <f>Data!T368-Data!T367</f>
        <v>-4</v>
      </c>
      <c r="O368" s="11">
        <f>Data!U368-Data!U367</f>
        <v>57</v>
      </c>
      <c r="P368" s="11">
        <f>Data!V368-Data!V367</f>
        <v>0</v>
      </c>
      <c r="Q368" s="11">
        <f>Data!W368-Data!W367</f>
        <v>0</v>
      </c>
      <c r="R368" s="11">
        <f>Data!X368-Data!X367</f>
        <v>274</v>
      </c>
      <c r="S368" s="11">
        <f>Data!Y368-Data!Y367</f>
        <v>0</v>
      </c>
      <c r="T368" s="11">
        <f>Data!Z368-Data!Z367</f>
        <v>0</v>
      </c>
      <c r="U368" s="11">
        <f>Data!AA368-Data!AA367</f>
        <v>287</v>
      </c>
      <c r="V368" s="11">
        <f>Data!AB368-Data!AB367</f>
        <v>4</v>
      </c>
      <c r="W368" s="11">
        <f>Data!AC368-Data!AC367</f>
        <v>5</v>
      </c>
      <c r="X368" s="11">
        <f>Data!AD368-Data!AD367</f>
        <v>119</v>
      </c>
      <c r="Y368" s="11">
        <f>Data!AE368-Data!AE367</f>
        <v>29</v>
      </c>
      <c r="Z368" s="11">
        <f>Data!AF368-Data!AF367</f>
        <v>-9</v>
      </c>
      <c r="AA368" s="11">
        <f>Data!AG368-Data!AG367</f>
        <v>65</v>
      </c>
      <c r="AB368" s="11">
        <f>Data!AH368-Data!AH367</f>
        <v>0</v>
      </c>
      <c r="AC368" s="11">
        <f>Data!AI368-Data!AI367</f>
        <v>0</v>
      </c>
      <c r="AD368" s="11">
        <f>Data!AJ368-Data!AJ367</f>
        <v>234</v>
      </c>
      <c r="AE368" s="11">
        <f>Data!AK368-Data!AK367</f>
        <v>0</v>
      </c>
      <c r="AF368" s="11">
        <f>Data!AL368-Data!AL367</f>
        <v>0</v>
      </c>
      <c r="AG368" s="11">
        <f>Data!AM368-Data!AM367</f>
        <v>338</v>
      </c>
      <c r="AH368" s="11">
        <f>Data!AN368-Data!AN367</f>
        <v>1</v>
      </c>
      <c r="AI368" s="11">
        <f>Data!AO368-Data!AO367</f>
        <v>1</v>
      </c>
      <c r="AJ368" s="11">
        <f>Data!AP368-Data!AP367</f>
        <v>140</v>
      </c>
      <c r="AK368" s="11">
        <f>Data!AQ368-Data!AQ367</f>
        <v>7</v>
      </c>
      <c r="AL368" s="11">
        <f>Data!AR368-Data!AR367</f>
        <v>5</v>
      </c>
      <c r="AM368" s="11">
        <f>Data!E368</f>
        <v>41</v>
      </c>
      <c r="AN368" s="11">
        <f>Data!B368</f>
        <v>1514</v>
      </c>
      <c r="AO368" s="11">
        <f>Data!AS368-Data!AS367</f>
        <v>7593</v>
      </c>
      <c r="AP368" s="11">
        <f>Data!AT368-Data!AT367</f>
        <v>10465</v>
      </c>
      <c r="AQ368" s="11">
        <f>Data!AV368-Data!AV367</f>
        <v>0</v>
      </c>
      <c r="AR368" s="11">
        <f>Data!AW368-Data!AW367</f>
        <v>0</v>
      </c>
      <c r="AS368" s="7">
        <v>343</v>
      </c>
      <c r="AT368" s="7" t="str">
        <f t="shared" ref="AT368:AT370" si="138">_xlfn.CONCAT(YEAR(A368),"-W",_xlfn.ISOWEEKNUM(A368))</f>
        <v>2021-W11</v>
      </c>
      <c r="AU368" s="7">
        <f t="shared" ref="AU368:AU370" si="139">WEEKDAY(A368,2)</f>
        <v>7</v>
      </c>
      <c r="AV368" s="12">
        <f>Data!G368</f>
        <v>674</v>
      </c>
      <c r="AW368" s="12">
        <f>Data!AU368+Data!C368</f>
        <v>12</v>
      </c>
      <c r="AX368" s="7">
        <f>Data!BA368-Data!BA361</f>
        <v>88</v>
      </c>
      <c r="AY368" s="12">
        <f>AV361+AS368-AV368-AX368</f>
        <v>145</v>
      </c>
      <c r="AZ368" s="11">
        <f>SUM(Data!BB362:BB368)</f>
        <v>3457</v>
      </c>
      <c r="BA368" s="112">
        <f>AS368/AZ368</f>
        <v>9.9218975990743419E-2</v>
      </c>
    </row>
    <row r="369" spans="1:53" x14ac:dyDescent="0.3">
      <c r="A369" s="21">
        <f>Data!A369</f>
        <v>44277</v>
      </c>
      <c r="B369" s="13">
        <f t="shared" si="137"/>
        <v>44277</v>
      </c>
      <c r="C369" s="14">
        <f>Data!I369-Data!I368</f>
        <v>113</v>
      </c>
      <c r="D369" s="14">
        <f>Data!J369-Data!J368</f>
        <v>0</v>
      </c>
      <c r="E369" s="15">
        <f>Data!K369-Data!K368</f>
        <v>0</v>
      </c>
      <c r="F369" s="16">
        <f>Data!L369-Data!L368</f>
        <v>578</v>
      </c>
      <c r="G369" s="16">
        <f>Data!M369-Data!M368</f>
        <v>0</v>
      </c>
      <c r="H369" s="16">
        <f>Data!N369-Data!N368</f>
        <v>-2</v>
      </c>
      <c r="I369" s="16">
        <f>Data!O369-Data!O368</f>
        <v>739</v>
      </c>
      <c r="J369" s="16">
        <f>Data!P369-Data!P368</f>
        <v>11</v>
      </c>
      <c r="K369" s="16">
        <f>Data!Q369-Data!Q368</f>
        <v>8</v>
      </c>
      <c r="L369" s="16">
        <f>Data!R369-Data!R368</f>
        <v>270</v>
      </c>
      <c r="M369" s="16">
        <f>Data!S369-Data!S368</f>
        <v>58</v>
      </c>
      <c r="N369" s="16">
        <f>Data!T369-Data!T368</f>
        <v>1</v>
      </c>
      <c r="O369" s="16">
        <f>Data!U369-Data!U368</f>
        <v>64</v>
      </c>
      <c r="P369" s="16">
        <f>Data!V369-Data!V368</f>
        <v>0</v>
      </c>
      <c r="Q369" s="16">
        <f>Data!W369-Data!W368</f>
        <v>0</v>
      </c>
      <c r="R369" s="16">
        <f>Data!X369-Data!X368</f>
        <v>317</v>
      </c>
      <c r="S369" s="16">
        <f>Data!Y369-Data!Y368</f>
        <v>0</v>
      </c>
      <c r="T369" s="16">
        <f>Data!Z369-Data!Z368</f>
        <v>-1</v>
      </c>
      <c r="U369" s="16">
        <f>Data!AA369-Data!AA368</f>
        <v>373</v>
      </c>
      <c r="V369" s="16">
        <f>Data!AB369-Data!AB368</f>
        <v>8</v>
      </c>
      <c r="W369" s="16">
        <f>Data!AC369-Data!AC368</f>
        <v>8</v>
      </c>
      <c r="X369" s="16">
        <f>Data!AD369-Data!AD368</f>
        <v>113</v>
      </c>
      <c r="Y369" s="16">
        <f>Data!AE369-Data!AE368</f>
        <v>38</v>
      </c>
      <c r="Z369" s="16">
        <f>Data!AF369-Data!AF368</f>
        <v>0</v>
      </c>
      <c r="AA369" s="16">
        <f>Data!AG369-Data!AG368</f>
        <v>49</v>
      </c>
      <c r="AB369" s="16">
        <f>Data!AH369-Data!AH368</f>
        <v>0</v>
      </c>
      <c r="AC369" s="16">
        <f>Data!AI369-Data!AI368</f>
        <v>0</v>
      </c>
      <c r="AD369" s="16">
        <f>Data!AJ369-Data!AJ368</f>
        <v>261</v>
      </c>
      <c r="AE369" s="16">
        <f>Data!AK369-Data!AK368</f>
        <v>0</v>
      </c>
      <c r="AF369" s="16">
        <f>Data!AL369-Data!AL368</f>
        <v>-1</v>
      </c>
      <c r="AG369" s="16">
        <f>Data!AM369-Data!AM368</f>
        <v>366</v>
      </c>
      <c r="AH369" s="16">
        <f>Data!AN369-Data!AN368</f>
        <v>3</v>
      </c>
      <c r="AI369" s="16">
        <f>Data!AO369-Data!AO368</f>
        <v>0</v>
      </c>
      <c r="AJ369" s="16">
        <f>Data!AP369-Data!AP368</f>
        <v>157</v>
      </c>
      <c r="AK369" s="16">
        <f>Data!AQ369-Data!AQ368</f>
        <v>20</v>
      </c>
      <c r="AL369" s="16">
        <f>Data!AR369-Data!AR368</f>
        <v>1</v>
      </c>
      <c r="AM369" s="16">
        <f>Data!E369</f>
        <v>69</v>
      </c>
      <c r="AN369" s="16">
        <f>Data!B369</f>
        <v>1707</v>
      </c>
      <c r="AO369" s="16">
        <f>Data!AS369-Data!AS368</f>
        <v>6915</v>
      </c>
      <c r="AP369" s="16">
        <f>Data!AT369-Data!AT368</f>
        <v>7159</v>
      </c>
      <c r="AQ369" s="16">
        <f>Data!AV369-Data!AV368</f>
        <v>0</v>
      </c>
      <c r="AR369" s="16">
        <f>Data!AW369-Data!AW368</f>
        <v>0</v>
      </c>
      <c r="AS369" s="17"/>
      <c r="AT369" s="17" t="str">
        <f t="shared" si="138"/>
        <v>2021-W12</v>
      </c>
      <c r="AU369" s="17">
        <f t="shared" si="139"/>
        <v>1</v>
      </c>
      <c r="AV369" s="18">
        <f>Data!G369</f>
        <v>681</v>
      </c>
      <c r="AW369" s="18">
        <f>Data!AU369+Data!C369</f>
        <v>22</v>
      </c>
      <c r="AX369" s="17"/>
      <c r="AY369" s="17"/>
      <c r="AZ369" s="16"/>
    </row>
    <row r="370" spans="1:53" x14ac:dyDescent="0.3">
      <c r="A370" s="20">
        <f>Data!A370</f>
        <v>44278</v>
      </c>
      <c r="B370" s="8">
        <f t="shared" si="137"/>
        <v>44278</v>
      </c>
      <c r="C370" s="9">
        <f>Data!I370-Data!I369</f>
        <v>240</v>
      </c>
      <c r="D370" s="9">
        <f>Data!J370-Data!J369</f>
        <v>0</v>
      </c>
      <c r="E370" s="10">
        <f>Data!K370-Data!K369</f>
        <v>0</v>
      </c>
      <c r="F370" s="11">
        <f>Data!L370-Data!L369</f>
        <v>1244</v>
      </c>
      <c r="G370" s="11">
        <f>Data!M370-Data!M369</f>
        <v>0</v>
      </c>
      <c r="H370" s="11">
        <f>Data!N370-Data!N369</f>
        <v>-2</v>
      </c>
      <c r="I370" s="11">
        <f>Data!O370-Data!O369</f>
        <v>1467</v>
      </c>
      <c r="J370" s="11">
        <f>Data!P370-Data!P369</f>
        <v>7</v>
      </c>
      <c r="K370" s="11">
        <f>Data!Q370-Data!Q369</f>
        <v>5</v>
      </c>
      <c r="L370" s="11">
        <f>Data!R370-Data!R369</f>
        <v>572</v>
      </c>
      <c r="M370" s="11">
        <f>Data!S370-Data!S369</f>
        <v>44</v>
      </c>
      <c r="N370" s="11">
        <f>Data!T370-Data!T369</f>
        <v>15</v>
      </c>
      <c r="O370" s="11">
        <f>Data!U370-Data!U369</f>
        <v>127</v>
      </c>
      <c r="P370" s="11">
        <f>Data!V370-Data!V369</f>
        <v>0</v>
      </c>
      <c r="Q370" s="11">
        <f>Data!W370-Data!W369</f>
        <v>0</v>
      </c>
      <c r="R370" s="11">
        <f>Data!X370-Data!X369</f>
        <v>648</v>
      </c>
      <c r="S370" s="11">
        <f>Data!Y370-Data!Y369</f>
        <v>0</v>
      </c>
      <c r="T370" s="11">
        <f>Data!Z370-Data!Z369</f>
        <v>-2</v>
      </c>
      <c r="U370" s="11">
        <f>Data!AA370-Data!AA369</f>
        <v>713</v>
      </c>
      <c r="V370" s="11">
        <f>Data!AB370-Data!AB369</f>
        <v>4</v>
      </c>
      <c r="W370" s="11">
        <f>Data!AC370-Data!AC369</f>
        <v>4</v>
      </c>
      <c r="X370" s="11">
        <f>Data!AD370-Data!AD369</f>
        <v>274</v>
      </c>
      <c r="Y370" s="11">
        <f>Data!AE370-Data!AE369</f>
        <v>28</v>
      </c>
      <c r="Z370" s="11">
        <f>Data!AF370-Data!AF369</f>
        <v>5</v>
      </c>
      <c r="AA370" s="11">
        <f>Data!AG370-Data!AG369</f>
        <v>113</v>
      </c>
      <c r="AB370" s="11">
        <f>Data!AH370-Data!AH369</f>
        <v>0</v>
      </c>
      <c r="AC370" s="11">
        <f>Data!AI370-Data!AI369</f>
        <v>0</v>
      </c>
      <c r="AD370" s="11">
        <f>Data!AJ370-Data!AJ369</f>
        <v>596</v>
      </c>
      <c r="AE370" s="11">
        <f>Data!AK370-Data!AK369</f>
        <v>0</v>
      </c>
      <c r="AF370" s="11">
        <f>Data!AL370-Data!AL369</f>
        <v>0</v>
      </c>
      <c r="AG370" s="11">
        <f>Data!AM370-Data!AM369</f>
        <v>753</v>
      </c>
      <c r="AH370" s="11">
        <f>Data!AN370-Data!AN369</f>
        <v>3</v>
      </c>
      <c r="AI370" s="11">
        <f>Data!AO370-Data!AO369</f>
        <v>1</v>
      </c>
      <c r="AJ370" s="11">
        <f>Data!AP370-Data!AP369</f>
        <v>298</v>
      </c>
      <c r="AK370" s="11">
        <f>Data!AQ370-Data!AQ369</f>
        <v>16</v>
      </c>
      <c r="AL370" s="11">
        <f>Data!AR370-Data!AR369</f>
        <v>10</v>
      </c>
      <c r="AM370" s="11">
        <f>Data!E370</f>
        <v>51</v>
      </c>
      <c r="AN370" s="11">
        <f>Data!B370</f>
        <v>3586</v>
      </c>
      <c r="AO370" s="11">
        <f>Data!AS370-Data!AS369</f>
        <v>24091</v>
      </c>
      <c r="AP370" s="11">
        <f>Data!AT370-Data!AT369</f>
        <v>40330</v>
      </c>
      <c r="AQ370" s="11">
        <f>Data!AV370-Data!AV369</f>
        <v>0</v>
      </c>
      <c r="AR370" s="11">
        <f>Data!AW370-Data!AW369</f>
        <v>0</v>
      </c>
      <c r="AT370" s="7" t="str">
        <f t="shared" si="138"/>
        <v>2021-W12</v>
      </c>
      <c r="AU370" s="7">
        <f t="shared" si="139"/>
        <v>2</v>
      </c>
      <c r="AV370" s="12">
        <f>Data!G370</f>
        <v>699</v>
      </c>
      <c r="AW370" s="12">
        <f>Data!AU370+Data!C370</f>
        <v>12</v>
      </c>
      <c r="AY370" s="12"/>
    </row>
    <row r="371" spans="1:53" x14ac:dyDescent="0.3">
      <c r="A371" s="20">
        <f>Data!A371</f>
        <v>44279</v>
      </c>
      <c r="B371" s="8">
        <f t="shared" ref="B371" si="140">A371</f>
        <v>44279</v>
      </c>
      <c r="C371" s="9">
        <f>Data!I371-Data!I370</f>
        <v>217</v>
      </c>
      <c r="D371" s="9">
        <f>Data!J371-Data!J370</f>
        <v>0</v>
      </c>
      <c r="E371" s="10">
        <f>Data!K371-Data!K370</f>
        <v>0</v>
      </c>
      <c r="F371" s="11">
        <f>Data!L371-Data!L370</f>
        <v>1050</v>
      </c>
      <c r="G371" s="11">
        <f>Data!M371-Data!M370</f>
        <v>1</v>
      </c>
      <c r="H371" s="11">
        <f>Data!N371-Data!N370</f>
        <v>1</v>
      </c>
      <c r="I371" s="11">
        <f>Data!O371-Data!O370</f>
        <v>1305</v>
      </c>
      <c r="J371" s="11">
        <f>Data!P371-Data!P370</f>
        <v>10</v>
      </c>
      <c r="K371" s="11">
        <f>Data!Q371-Data!Q370</f>
        <v>2</v>
      </c>
      <c r="L371" s="11">
        <f>Data!R371-Data!R370</f>
        <v>468</v>
      </c>
      <c r="M371" s="11">
        <f>Data!S371-Data!S370</f>
        <v>56</v>
      </c>
      <c r="N371" s="11">
        <f>Data!T371-Data!T370</f>
        <v>-3</v>
      </c>
      <c r="O371" s="11">
        <f>Data!U371-Data!U370</f>
        <v>123</v>
      </c>
      <c r="P371" s="11">
        <f>Data!V371-Data!V370</f>
        <v>0</v>
      </c>
      <c r="Q371" s="11">
        <f>Data!W371-Data!W370</f>
        <v>0</v>
      </c>
      <c r="R371" s="11">
        <f>Data!X371-Data!X370</f>
        <v>564</v>
      </c>
      <c r="S371" s="11">
        <f>Data!Y371-Data!Y370</f>
        <v>1</v>
      </c>
      <c r="T371" s="11">
        <f>Data!Z371-Data!Z370</f>
        <v>0</v>
      </c>
      <c r="U371" s="11">
        <f>Data!AA371-Data!AA370</f>
        <v>650</v>
      </c>
      <c r="V371" s="11">
        <f>Data!AB371-Data!AB370</f>
        <v>7</v>
      </c>
      <c r="W371" s="11">
        <f>Data!AC371-Data!AC370</f>
        <v>1</v>
      </c>
      <c r="X371" s="11">
        <f>Data!AD371-Data!AD370</f>
        <v>242</v>
      </c>
      <c r="Y371" s="11">
        <f>Data!AE371-Data!AE370</f>
        <v>31</v>
      </c>
      <c r="Z371" s="11">
        <f>Data!AF371-Data!AF370</f>
        <v>-2</v>
      </c>
      <c r="AA371" s="11">
        <f>Data!AG371-Data!AG370</f>
        <v>94</v>
      </c>
      <c r="AB371" s="11">
        <f>Data!AH371-Data!AH370</f>
        <v>0</v>
      </c>
      <c r="AC371" s="11">
        <f>Data!AI371-Data!AI370</f>
        <v>0</v>
      </c>
      <c r="AD371" s="11">
        <f>Data!AJ371-Data!AJ370</f>
        <v>486</v>
      </c>
      <c r="AE371" s="11">
        <f>Data!AK371-Data!AK370</f>
        <v>0</v>
      </c>
      <c r="AF371" s="11">
        <f>Data!AL371-Data!AL370</f>
        <v>1</v>
      </c>
      <c r="AG371" s="11">
        <f>Data!AM371-Data!AM370</f>
        <v>656</v>
      </c>
      <c r="AH371" s="11">
        <f>Data!AN371-Data!AN370</f>
        <v>3</v>
      </c>
      <c r="AI371" s="11">
        <f>Data!AO371-Data!AO370</f>
        <v>1</v>
      </c>
      <c r="AJ371" s="11">
        <f>Data!AP371-Data!AP370</f>
        <v>226</v>
      </c>
      <c r="AK371" s="11">
        <f>Data!AQ371-Data!AQ370</f>
        <v>25</v>
      </c>
      <c r="AL371" s="11">
        <f>Data!AR371-Data!AR370</f>
        <v>-1</v>
      </c>
      <c r="AM371" s="11">
        <f>Data!E371</f>
        <v>67</v>
      </c>
      <c r="AN371" s="11">
        <f>Data!B371</f>
        <v>3062</v>
      </c>
      <c r="AO371" s="11">
        <f>Data!AS371-Data!AS370</f>
        <v>19904</v>
      </c>
      <c r="AP371" s="11">
        <f>Data!AT371-Data!AT370</f>
        <v>35938</v>
      </c>
      <c r="AQ371" s="11">
        <f>Data!AV371-Data!AV370</f>
        <v>0</v>
      </c>
      <c r="AR371" s="11">
        <f>Data!AW371-Data!AW370</f>
        <v>0</v>
      </c>
      <c r="AT371" s="7" t="str">
        <f t="shared" ref="AT371" si="141">_xlfn.CONCAT(YEAR(A371),"-W",_xlfn.ISOWEEKNUM(A371))</f>
        <v>2021-W12</v>
      </c>
      <c r="AU371" s="7">
        <f t="shared" ref="AU371" si="142">WEEKDAY(A371,2)</f>
        <v>3</v>
      </c>
      <c r="AV371" s="12">
        <f>Data!G371</f>
        <v>699</v>
      </c>
      <c r="AW371" s="12">
        <f>Data!AU371+Data!C371</f>
        <v>11</v>
      </c>
      <c r="AY371" s="12"/>
    </row>
    <row r="372" spans="1:53" x14ac:dyDescent="0.3">
      <c r="A372" s="20">
        <f>Data!A372</f>
        <v>44280</v>
      </c>
      <c r="B372" s="8">
        <f t="shared" ref="B372" si="143">A372</f>
        <v>44280</v>
      </c>
      <c r="C372" s="9">
        <f>Data!I372-Data!I371</f>
        <v>185</v>
      </c>
      <c r="D372" s="9">
        <f>Data!J372-Data!J371</f>
        <v>0</v>
      </c>
      <c r="E372" s="10">
        <f>Data!K372-Data!K371</f>
        <v>0</v>
      </c>
      <c r="F372" s="11">
        <f>Data!L372-Data!L371</f>
        <v>877</v>
      </c>
      <c r="G372" s="11">
        <f>Data!M372-Data!M371</f>
        <v>0</v>
      </c>
      <c r="H372" s="11">
        <f>Data!N372-Data!N371</f>
        <v>1</v>
      </c>
      <c r="I372" s="11">
        <f>Data!O372-Data!O371</f>
        <v>1117</v>
      </c>
      <c r="J372" s="11">
        <f>Data!P372-Data!P371</f>
        <v>9</v>
      </c>
      <c r="K372" s="11">
        <f>Data!Q372-Data!Q371</f>
        <v>4</v>
      </c>
      <c r="L372" s="11">
        <f>Data!R372-Data!R371</f>
        <v>398</v>
      </c>
      <c r="M372" s="11">
        <f>Data!S372-Data!S371</f>
        <v>43</v>
      </c>
      <c r="N372" s="11">
        <f>Data!T372-Data!T371</f>
        <v>2</v>
      </c>
      <c r="O372" s="11">
        <f>Data!U372-Data!U371</f>
        <v>105</v>
      </c>
      <c r="P372" s="11">
        <f>Data!V372-Data!V371</f>
        <v>0</v>
      </c>
      <c r="Q372" s="11">
        <f>Data!W372-Data!W371</f>
        <v>0</v>
      </c>
      <c r="R372" s="11">
        <f>Data!X372-Data!X371</f>
        <v>470</v>
      </c>
      <c r="S372" s="11">
        <f>Data!Y372-Data!Y371</f>
        <v>0</v>
      </c>
      <c r="T372" s="11">
        <f>Data!Z372-Data!Z371</f>
        <v>2</v>
      </c>
      <c r="U372" s="11">
        <f>Data!AA372-Data!AA371</f>
        <v>571</v>
      </c>
      <c r="V372" s="11">
        <f>Data!AB372-Data!AB371</f>
        <v>8</v>
      </c>
      <c r="W372" s="11">
        <f>Data!AC372-Data!AC371</f>
        <v>-1</v>
      </c>
      <c r="X372" s="11">
        <f>Data!AD372-Data!AD371</f>
        <v>199</v>
      </c>
      <c r="Y372" s="11">
        <f>Data!AE372-Data!AE371</f>
        <v>31</v>
      </c>
      <c r="Z372" s="11">
        <f>Data!AF372-Data!AF371</f>
        <v>0</v>
      </c>
      <c r="AA372" s="11">
        <f>Data!AG372-Data!AG371</f>
        <v>80</v>
      </c>
      <c r="AB372" s="11">
        <f>Data!AH372-Data!AH371</f>
        <v>0</v>
      </c>
      <c r="AC372" s="11">
        <f>Data!AI372-Data!AI371</f>
        <v>0</v>
      </c>
      <c r="AD372" s="11">
        <f>Data!AJ372-Data!AJ371</f>
        <v>407</v>
      </c>
      <c r="AE372" s="11">
        <f>Data!AK372-Data!AK371</f>
        <v>0</v>
      </c>
      <c r="AF372" s="11">
        <f>Data!AL372-Data!AL371</f>
        <v>-1</v>
      </c>
      <c r="AG372" s="11">
        <f>Data!AM372-Data!AM371</f>
        <v>546</v>
      </c>
      <c r="AH372" s="11">
        <f>Data!AN372-Data!AN371</f>
        <v>1</v>
      </c>
      <c r="AI372" s="11">
        <f>Data!AO372-Data!AO371</f>
        <v>5</v>
      </c>
      <c r="AJ372" s="11">
        <f>Data!AP372-Data!AP371</f>
        <v>199</v>
      </c>
      <c r="AK372" s="11">
        <f>Data!AQ372-Data!AQ371</f>
        <v>12</v>
      </c>
      <c r="AL372" s="11">
        <f>Data!AR372-Data!AR371</f>
        <v>2</v>
      </c>
      <c r="AM372" s="11">
        <f>Data!E372</f>
        <v>52</v>
      </c>
      <c r="AN372" s="11">
        <f>Data!B372</f>
        <v>2588</v>
      </c>
      <c r="AO372" s="11">
        <f>Data!AS372-Data!AS371</f>
        <v>16483</v>
      </c>
      <c r="AP372" s="11">
        <f>Data!AT372-Data!AT371</f>
        <v>36410</v>
      </c>
      <c r="AQ372" s="11">
        <f>Data!AV372-Data!AV371</f>
        <v>0</v>
      </c>
      <c r="AR372" s="11">
        <f>Data!AW372-Data!AW371</f>
        <v>0</v>
      </c>
      <c r="AT372" s="7" t="str">
        <f t="shared" ref="AT372" si="144">_xlfn.CONCAT(YEAR(A372),"-W",_xlfn.ISOWEEKNUM(A372))</f>
        <v>2021-W12</v>
      </c>
      <c r="AU372" s="7">
        <f t="shared" ref="AU372" si="145">WEEKDAY(A372,2)</f>
        <v>4</v>
      </c>
      <c r="AV372" s="12">
        <f>Data!G372</f>
        <v>706</v>
      </c>
      <c r="AW372" s="12">
        <f>Data!AU372+Data!C372</f>
        <v>9</v>
      </c>
      <c r="AY372" s="12"/>
    </row>
    <row r="373" spans="1:53" x14ac:dyDescent="0.3">
      <c r="A373" s="20">
        <f>Data!A373</f>
        <v>44281</v>
      </c>
      <c r="B373" s="8">
        <f t="shared" ref="B373" si="146">A373</f>
        <v>44281</v>
      </c>
      <c r="C373" s="9">
        <f>Data!I373-Data!I372</f>
        <v>112</v>
      </c>
      <c r="D373" s="9">
        <f>Data!J373-Data!J372</f>
        <v>0</v>
      </c>
      <c r="E373" s="10">
        <f>Data!K373-Data!K372</f>
        <v>0</v>
      </c>
      <c r="F373" s="11">
        <f>Data!L373-Data!L372</f>
        <v>481</v>
      </c>
      <c r="G373" s="11">
        <f>Data!M373-Data!M372</f>
        <v>2</v>
      </c>
      <c r="H373" s="11">
        <f>Data!N373-Data!N372</f>
        <v>1</v>
      </c>
      <c r="I373" s="11">
        <f>Data!O373-Data!O372</f>
        <v>627</v>
      </c>
      <c r="J373" s="11">
        <f>Data!P373-Data!P372</f>
        <v>8</v>
      </c>
      <c r="K373" s="11">
        <f>Data!Q373-Data!Q372</f>
        <v>-3</v>
      </c>
      <c r="L373" s="11">
        <f>Data!R373-Data!R372</f>
        <v>248</v>
      </c>
      <c r="M373" s="11">
        <f>Data!S373-Data!S372</f>
        <v>43</v>
      </c>
      <c r="N373" s="11">
        <f>Data!T373-Data!T372</f>
        <v>3</v>
      </c>
      <c r="O373" s="11">
        <f>Data!U373-Data!U372</f>
        <v>58</v>
      </c>
      <c r="P373" s="11">
        <f>Data!V373-Data!V372</f>
        <v>0</v>
      </c>
      <c r="Q373" s="11">
        <f>Data!W373-Data!W372</f>
        <v>0</v>
      </c>
      <c r="R373" s="11">
        <f>Data!X373-Data!X372</f>
        <v>250</v>
      </c>
      <c r="S373" s="11">
        <f>Data!Y373-Data!Y372</f>
        <v>2</v>
      </c>
      <c r="T373" s="11">
        <f>Data!Z373-Data!Z372</f>
        <v>0</v>
      </c>
      <c r="U373" s="11">
        <f>Data!AA373-Data!AA372</f>
        <v>295</v>
      </c>
      <c r="V373" s="11">
        <f>Data!AB373-Data!AB372</f>
        <v>7</v>
      </c>
      <c r="W373" s="11">
        <f>Data!AC373-Data!AC372</f>
        <v>-4</v>
      </c>
      <c r="X373" s="11">
        <f>Data!AD373-Data!AD372</f>
        <v>112</v>
      </c>
      <c r="Y373" s="11">
        <f>Data!AE373-Data!AE372</f>
        <v>21</v>
      </c>
      <c r="Z373" s="11">
        <f>Data!AF373-Data!AF372</f>
        <v>2</v>
      </c>
      <c r="AA373" s="11">
        <f>Data!AG373-Data!AG372</f>
        <v>54</v>
      </c>
      <c r="AB373" s="11">
        <f>Data!AH373-Data!AH372</f>
        <v>0</v>
      </c>
      <c r="AC373" s="11">
        <f>Data!AI373-Data!AI372</f>
        <v>0</v>
      </c>
      <c r="AD373" s="11">
        <f>Data!AJ373-Data!AJ372</f>
        <v>231</v>
      </c>
      <c r="AE373" s="11">
        <f>Data!AK373-Data!AK372</f>
        <v>0</v>
      </c>
      <c r="AF373" s="11">
        <f>Data!AL373-Data!AL372</f>
        <v>1</v>
      </c>
      <c r="AG373" s="11">
        <f>Data!AM373-Data!AM372</f>
        <v>332</v>
      </c>
      <c r="AH373" s="11">
        <f>Data!AN373-Data!AN372</f>
        <v>1</v>
      </c>
      <c r="AI373" s="11">
        <f>Data!AO373-Data!AO372</f>
        <v>1</v>
      </c>
      <c r="AJ373" s="11">
        <f>Data!AP373-Data!AP372</f>
        <v>136</v>
      </c>
      <c r="AK373" s="11">
        <f>Data!AQ373-Data!AQ372</f>
        <v>22</v>
      </c>
      <c r="AL373" s="11">
        <f>Data!AR373-Data!AR372</f>
        <v>1</v>
      </c>
      <c r="AM373" s="11">
        <f>Data!E373</f>
        <v>53</v>
      </c>
      <c r="AN373" s="11">
        <f>Data!B373</f>
        <v>1496</v>
      </c>
      <c r="AO373" s="11">
        <f>Data!AS373-Data!AS372</f>
        <v>5911</v>
      </c>
      <c r="AP373" s="11">
        <f>Data!AT373-Data!AT372</f>
        <v>5631</v>
      </c>
      <c r="AQ373" s="11">
        <f>Data!AV373-Data!AV372</f>
        <v>0</v>
      </c>
      <c r="AR373" s="11">
        <f>Data!AW373-Data!AW372</f>
        <v>0</v>
      </c>
      <c r="AT373" s="7" t="str">
        <f t="shared" ref="AT373" si="147">_xlfn.CONCAT(YEAR(A373),"-W",_xlfn.ISOWEEKNUM(A373))</f>
        <v>2021-W12</v>
      </c>
      <c r="AU373" s="7">
        <f t="shared" ref="AU373" si="148">WEEKDAY(A373,2)</f>
        <v>5</v>
      </c>
      <c r="AV373" s="12">
        <f>Data!G373</f>
        <v>707</v>
      </c>
      <c r="AW373" s="12">
        <f>Data!AU373+Data!C373</f>
        <v>7</v>
      </c>
      <c r="AY373" s="12"/>
    </row>
    <row r="374" spans="1:53" x14ac:dyDescent="0.3">
      <c r="A374" s="20">
        <f>Data!A374</f>
        <v>44282</v>
      </c>
      <c r="B374" s="8">
        <f t="shared" ref="B374" si="149">A374</f>
        <v>44282</v>
      </c>
      <c r="C374" s="9">
        <f>Data!I374-Data!I373</f>
        <v>240</v>
      </c>
      <c r="D374" s="9">
        <f>Data!J374-Data!J373</f>
        <v>0</v>
      </c>
      <c r="E374" s="10">
        <f>Data!K374-Data!K373</f>
        <v>0</v>
      </c>
      <c r="F374" s="11">
        <f>Data!L374-Data!L373</f>
        <v>1050</v>
      </c>
      <c r="G374" s="11">
        <f>Data!M374-Data!M373</f>
        <v>1</v>
      </c>
      <c r="H374" s="11">
        <f>Data!N374-Data!N373</f>
        <v>2</v>
      </c>
      <c r="I374" s="11">
        <f>Data!O374-Data!O373</f>
        <v>1339</v>
      </c>
      <c r="J374" s="11">
        <f>Data!P374-Data!P373</f>
        <v>7</v>
      </c>
      <c r="K374" s="11">
        <f>Data!Q374-Data!Q373</f>
        <v>5</v>
      </c>
      <c r="L374" s="11">
        <f>Data!R374-Data!R373</f>
        <v>484</v>
      </c>
      <c r="M374" s="11">
        <f>Data!S374-Data!S373</f>
        <v>64</v>
      </c>
      <c r="N374" s="11">
        <f>Data!T374-Data!T373</f>
        <v>14</v>
      </c>
      <c r="O374" s="11">
        <f>Data!U374-Data!U373</f>
        <v>130</v>
      </c>
      <c r="P374" s="11">
        <f>Data!V374-Data!V373</f>
        <v>0</v>
      </c>
      <c r="Q374" s="11">
        <f>Data!W374-Data!W373</f>
        <v>0</v>
      </c>
      <c r="R374" s="11">
        <f>Data!X374-Data!X373</f>
        <v>531</v>
      </c>
      <c r="S374" s="11">
        <f>Data!Y374-Data!Y373</f>
        <v>1</v>
      </c>
      <c r="T374" s="11">
        <f>Data!Z374-Data!Z373</f>
        <v>2</v>
      </c>
      <c r="U374" s="11">
        <f>Data!AA374-Data!AA373</f>
        <v>704</v>
      </c>
      <c r="V374" s="11">
        <f>Data!AB374-Data!AB373</f>
        <v>3</v>
      </c>
      <c r="W374" s="11">
        <f>Data!AC374-Data!AC373</f>
        <v>4</v>
      </c>
      <c r="X374" s="11">
        <f>Data!AD374-Data!AD373</f>
        <v>204</v>
      </c>
      <c r="Y374" s="11">
        <f>Data!AE374-Data!AE373</f>
        <v>38</v>
      </c>
      <c r="Z374" s="11">
        <f>Data!AF374-Data!AF373</f>
        <v>7</v>
      </c>
      <c r="AA374" s="11">
        <f>Data!AG374-Data!AG373</f>
        <v>110</v>
      </c>
      <c r="AB374" s="11">
        <f>Data!AH374-Data!AH373</f>
        <v>0</v>
      </c>
      <c r="AC374" s="11">
        <f>Data!AI374-Data!AI373</f>
        <v>0</v>
      </c>
      <c r="AD374" s="11">
        <f>Data!AJ374-Data!AJ373</f>
        <v>519</v>
      </c>
      <c r="AE374" s="11">
        <f>Data!AK374-Data!AK373</f>
        <v>0</v>
      </c>
      <c r="AF374" s="11">
        <f>Data!AL374-Data!AL373</f>
        <v>0</v>
      </c>
      <c r="AG374" s="11">
        <f>Data!AM374-Data!AM373</f>
        <v>635</v>
      </c>
      <c r="AH374" s="11">
        <f>Data!AN374-Data!AN373</f>
        <v>4</v>
      </c>
      <c r="AI374" s="11">
        <f>Data!AO374-Data!AO373</f>
        <v>1</v>
      </c>
      <c r="AJ374" s="11">
        <f>Data!AP374-Data!AP373</f>
        <v>280</v>
      </c>
      <c r="AK374" s="11">
        <f>Data!AQ374-Data!AQ373</f>
        <v>26</v>
      </c>
      <c r="AL374" s="11">
        <f>Data!AR374-Data!AR373</f>
        <v>7</v>
      </c>
      <c r="AM374" s="11">
        <f>Data!E374</f>
        <v>72</v>
      </c>
      <c r="AN374" s="11">
        <f>Data!B374</f>
        <v>3133</v>
      </c>
      <c r="AO374" s="11">
        <f>Data!AS374-Data!AS373</f>
        <v>19538</v>
      </c>
      <c r="AP374" s="11">
        <f>Data!AT374-Data!AT373</f>
        <v>38620</v>
      </c>
      <c r="AQ374" s="11">
        <f>Data!AV374-Data!AV373</f>
        <v>0</v>
      </c>
      <c r="AR374" s="11">
        <f>Data!AW374-Data!AW373</f>
        <v>0</v>
      </c>
      <c r="AT374" s="7" t="str">
        <f t="shared" ref="AT374" si="150">_xlfn.CONCAT(YEAR(A374),"-W",_xlfn.ISOWEEKNUM(A374))</f>
        <v>2021-W12</v>
      </c>
      <c r="AU374" s="7">
        <f t="shared" ref="AU374" si="151">WEEKDAY(A374,2)</f>
        <v>6</v>
      </c>
      <c r="AV374" s="12">
        <f>Data!G374</f>
        <v>728</v>
      </c>
      <c r="AW374" s="12">
        <f>Data!AU374+Data!C374</f>
        <v>9</v>
      </c>
      <c r="AY374" s="12"/>
    </row>
    <row r="375" spans="1:53" x14ac:dyDescent="0.3">
      <c r="A375" s="20">
        <f>Data!A375</f>
        <v>44283</v>
      </c>
      <c r="B375" s="8">
        <f t="shared" ref="B375:B377" si="152">A375</f>
        <v>44283</v>
      </c>
      <c r="C375" s="9">
        <f>Data!I375-Data!I374</f>
        <v>146</v>
      </c>
      <c r="D375" s="9">
        <f>Data!J375-Data!J374</f>
        <v>0</v>
      </c>
      <c r="E375" s="10">
        <f>Data!K375-Data!K374</f>
        <v>0</v>
      </c>
      <c r="F375" s="11">
        <f>Data!L375-Data!L374</f>
        <v>447</v>
      </c>
      <c r="G375" s="11">
        <f>Data!M375-Data!M374</f>
        <v>1</v>
      </c>
      <c r="H375" s="11">
        <f>Data!N375-Data!N374</f>
        <v>-2</v>
      </c>
      <c r="I375" s="11">
        <f>Data!O375-Data!O374</f>
        <v>608</v>
      </c>
      <c r="J375" s="11">
        <f>Data!P375-Data!P374</f>
        <v>9</v>
      </c>
      <c r="K375" s="11">
        <f>Data!Q375-Data!Q374</f>
        <v>9</v>
      </c>
      <c r="L375" s="11">
        <f>Data!R375-Data!R374</f>
        <v>230</v>
      </c>
      <c r="M375" s="11">
        <f>Data!S375-Data!S374</f>
        <v>44</v>
      </c>
      <c r="N375" s="11">
        <f>Data!T375-Data!T374</f>
        <v>0</v>
      </c>
      <c r="O375" s="11">
        <f>Data!U375-Data!U374</f>
        <v>80</v>
      </c>
      <c r="P375" s="11">
        <f>Data!V375-Data!V374</f>
        <v>0</v>
      </c>
      <c r="Q375" s="11">
        <f>Data!W375-Data!W374</f>
        <v>0</v>
      </c>
      <c r="R375" s="11">
        <f>Data!X375-Data!X374</f>
        <v>221</v>
      </c>
      <c r="S375" s="11">
        <f>Data!Y375-Data!Y374</f>
        <v>1</v>
      </c>
      <c r="T375" s="11">
        <f>Data!Z375-Data!Z374</f>
        <v>-1</v>
      </c>
      <c r="U375" s="11">
        <f>Data!AA375-Data!AA374</f>
        <v>305</v>
      </c>
      <c r="V375" s="11">
        <f>Data!AB375-Data!AB374</f>
        <v>7</v>
      </c>
      <c r="W375" s="11">
        <f>Data!AC375-Data!AC374</f>
        <v>4</v>
      </c>
      <c r="X375" s="11">
        <f>Data!AD375-Data!AD374</f>
        <v>123</v>
      </c>
      <c r="Y375" s="11">
        <f>Data!AE375-Data!AE374</f>
        <v>24</v>
      </c>
      <c r="Z375" s="11">
        <f>Data!AF375-Data!AF374</f>
        <v>1</v>
      </c>
      <c r="AA375" s="11">
        <f>Data!AG375-Data!AG374</f>
        <v>66</v>
      </c>
      <c r="AB375" s="11">
        <f>Data!AH375-Data!AH374</f>
        <v>0</v>
      </c>
      <c r="AC375" s="11">
        <f>Data!AI375-Data!AI374</f>
        <v>0</v>
      </c>
      <c r="AD375" s="11">
        <f>Data!AJ375-Data!AJ374</f>
        <v>226</v>
      </c>
      <c r="AE375" s="11">
        <f>Data!AK375-Data!AK374</f>
        <v>0</v>
      </c>
      <c r="AF375" s="11">
        <f>Data!AL375-Data!AL374</f>
        <v>-1</v>
      </c>
      <c r="AG375" s="11">
        <f>Data!AM375-Data!AM374</f>
        <v>302</v>
      </c>
      <c r="AH375" s="11">
        <f>Data!AN375-Data!AN374</f>
        <v>2</v>
      </c>
      <c r="AI375" s="11">
        <f>Data!AO375-Data!AO374</f>
        <v>5</v>
      </c>
      <c r="AJ375" s="11">
        <f>Data!AP375-Data!AP374</f>
        <v>107</v>
      </c>
      <c r="AK375" s="11">
        <f>Data!AQ375-Data!AQ374</f>
        <v>20</v>
      </c>
      <c r="AL375" s="11">
        <f>Data!AR375-Data!AR374</f>
        <v>-1</v>
      </c>
      <c r="AM375" s="11">
        <f>Data!E375</f>
        <v>54</v>
      </c>
      <c r="AN375" s="11">
        <f>Data!B375</f>
        <v>1449</v>
      </c>
      <c r="AO375" s="11">
        <f>Data!AS375-Data!AS374</f>
        <v>8426</v>
      </c>
      <c r="AP375" s="11">
        <f>Data!AT375-Data!AT374</f>
        <v>12852</v>
      </c>
      <c r="AQ375" s="11">
        <f>Data!AV375-Data!AV374</f>
        <v>0</v>
      </c>
      <c r="AR375" s="11">
        <f>Data!AW375-Data!AW374</f>
        <v>0</v>
      </c>
      <c r="AS375" s="7">
        <v>339</v>
      </c>
      <c r="AT375" s="7" t="str">
        <f t="shared" ref="AT375:AT377" si="153">_xlfn.CONCAT(YEAR(A375),"-W",_xlfn.ISOWEEKNUM(A375))</f>
        <v>2021-W12</v>
      </c>
      <c r="AU375" s="7">
        <f t="shared" ref="AU375:AU377" si="154">WEEKDAY(A375,2)</f>
        <v>7</v>
      </c>
      <c r="AV375" s="12">
        <f>Data!G375</f>
        <v>735</v>
      </c>
      <c r="AW375" s="12">
        <f>Data!AU375+Data!C375</f>
        <v>13</v>
      </c>
      <c r="AX375" s="7">
        <f>Data!BA375-Data!BA368</f>
        <v>87</v>
      </c>
      <c r="AY375" s="12">
        <f>AV368+AS375-AV375-AX375</f>
        <v>191</v>
      </c>
      <c r="AZ375" s="11">
        <f>SUM(Data!BB369:BB375)</f>
        <v>3538</v>
      </c>
      <c r="BA375" s="112">
        <f>AS375/AZ375</f>
        <v>9.5816845675522899E-2</v>
      </c>
    </row>
    <row r="376" spans="1:53" x14ac:dyDescent="0.3">
      <c r="A376" s="21">
        <f>Data!A376</f>
        <v>44284</v>
      </c>
      <c r="B376" s="13">
        <f t="shared" si="152"/>
        <v>44284</v>
      </c>
      <c r="C376" s="14">
        <f>Data!I376-Data!I375</f>
        <v>98</v>
      </c>
      <c r="D376" s="14">
        <f>Data!J376-Data!J375</f>
        <v>0</v>
      </c>
      <c r="E376" s="15">
        <f>Data!K376-Data!K375</f>
        <v>0</v>
      </c>
      <c r="F376" s="16">
        <f>Data!L376-Data!L375</f>
        <v>535</v>
      </c>
      <c r="G376" s="16">
        <f>Data!M376-Data!M375</f>
        <v>0</v>
      </c>
      <c r="H376" s="16">
        <f>Data!N376-Data!N375</f>
        <v>2</v>
      </c>
      <c r="I376" s="16">
        <f>Data!O376-Data!O375</f>
        <v>766</v>
      </c>
      <c r="J376" s="16">
        <f>Data!P376-Data!P375</f>
        <v>14</v>
      </c>
      <c r="K376" s="16">
        <f>Data!Q376-Data!Q375</f>
        <v>-9</v>
      </c>
      <c r="L376" s="16">
        <f>Data!R376-Data!R375</f>
        <v>324</v>
      </c>
      <c r="M376" s="16">
        <f>Data!S376-Data!S375</f>
        <v>51</v>
      </c>
      <c r="N376" s="16">
        <f>Data!T376-Data!T375</f>
        <v>10</v>
      </c>
      <c r="O376" s="16">
        <f>Data!U376-Data!U375</f>
        <v>60</v>
      </c>
      <c r="P376" s="16">
        <f>Data!V376-Data!V375</f>
        <v>0</v>
      </c>
      <c r="Q376" s="16">
        <f>Data!W376-Data!W375</f>
        <v>0</v>
      </c>
      <c r="R376" s="16">
        <f>Data!X376-Data!X375</f>
        <v>309</v>
      </c>
      <c r="S376" s="16">
        <f>Data!Y376-Data!Y375</f>
        <v>0</v>
      </c>
      <c r="T376" s="16">
        <f>Data!Z376-Data!Z375</f>
        <v>1</v>
      </c>
      <c r="U376" s="16">
        <f>Data!AA376-Data!AA375</f>
        <v>384</v>
      </c>
      <c r="V376" s="16">
        <f>Data!AB376-Data!AB375</f>
        <v>8</v>
      </c>
      <c r="W376" s="16">
        <f>Data!AC376-Data!AC375</f>
        <v>-7</v>
      </c>
      <c r="X376" s="16">
        <f>Data!AD376-Data!AD375</f>
        <v>169</v>
      </c>
      <c r="Y376" s="16">
        <f>Data!AE376-Data!AE375</f>
        <v>22</v>
      </c>
      <c r="Z376" s="16">
        <f>Data!AF376-Data!AF375</f>
        <v>2</v>
      </c>
      <c r="AA376" s="16">
        <f>Data!AG376-Data!AG375</f>
        <v>38</v>
      </c>
      <c r="AB376" s="16">
        <f>Data!AH376-Data!AH375</f>
        <v>0</v>
      </c>
      <c r="AC376" s="16">
        <f>Data!AI376-Data!AI375</f>
        <v>0</v>
      </c>
      <c r="AD376" s="16">
        <f>Data!AJ376-Data!AJ375</f>
        <v>226</v>
      </c>
      <c r="AE376" s="16">
        <f>Data!AK376-Data!AK375</f>
        <v>0</v>
      </c>
      <c r="AF376" s="16">
        <f>Data!AL376-Data!AL375</f>
        <v>1</v>
      </c>
      <c r="AG376" s="16">
        <f>Data!AM376-Data!AM375</f>
        <v>382</v>
      </c>
      <c r="AH376" s="16">
        <f>Data!AN376-Data!AN375</f>
        <v>6</v>
      </c>
      <c r="AI376" s="16">
        <f>Data!AO376-Data!AO375</f>
        <v>-2</v>
      </c>
      <c r="AJ376" s="16">
        <f>Data!AP376-Data!AP375</f>
        <v>155</v>
      </c>
      <c r="AK376" s="16">
        <f>Data!AQ376-Data!AQ375</f>
        <v>29</v>
      </c>
      <c r="AL376" s="16">
        <f>Data!AR376-Data!AR375</f>
        <v>8</v>
      </c>
      <c r="AM376" s="16">
        <f>Data!E376</f>
        <v>65</v>
      </c>
      <c r="AN376" s="16">
        <f>Data!B376</f>
        <v>1724</v>
      </c>
      <c r="AO376" s="16">
        <f>Data!AS376-Data!AS375</f>
        <v>6724</v>
      </c>
      <c r="AP376" s="16">
        <f>Data!AT376-Data!AT375</f>
        <v>8883</v>
      </c>
      <c r="AQ376" s="16">
        <f>Data!AV376-Data!AV375</f>
        <v>0</v>
      </c>
      <c r="AR376" s="16">
        <f>Data!AW376-Data!AW375</f>
        <v>0</v>
      </c>
      <c r="AS376" s="17"/>
      <c r="AT376" s="17" t="str">
        <f t="shared" si="153"/>
        <v>2021-W13</v>
      </c>
      <c r="AU376" s="17">
        <f t="shared" si="154"/>
        <v>1</v>
      </c>
      <c r="AV376" s="18">
        <f>Data!G376</f>
        <v>738</v>
      </c>
      <c r="AW376" s="18">
        <f>Data!AU376+Data!C376</f>
        <v>22</v>
      </c>
      <c r="AX376" s="17"/>
      <c r="AY376" s="17"/>
      <c r="AZ376" s="16"/>
    </row>
    <row r="377" spans="1:53" x14ac:dyDescent="0.3">
      <c r="A377" s="20">
        <f>Data!A377</f>
        <v>44285</v>
      </c>
      <c r="B377" s="8">
        <f t="shared" si="152"/>
        <v>44285</v>
      </c>
      <c r="C377" s="9">
        <f>Data!I377-Data!I376</f>
        <v>304</v>
      </c>
      <c r="D377" s="9">
        <f>Data!J377-Data!J376</f>
        <v>0</v>
      </c>
      <c r="E377" s="10">
        <f>Data!K377-Data!K376</f>
        <v>0</v>
      </c>
      <c r="F377" s="11">
        <f>Data!L377-Data!L376</f>
        <v>1497</v>
      </c>
      <c r="G377" s="11">
        <f>Data!M377-Data!M376</f>
        <v>1</v>
      </c>
      <c r="H377" s="11">
        <f>Data!N377-Data!N376</f>
        <v>-1</v>
      </c>
      <c r="I377" s="11">
        <f>Data!O377-Data!O376</f>
        <v>1849</v>
      </c>
      <c r="J377" s="11">
        <f>Data!P377-Data!P376</f>
        <v>11</v>
      </c>
      <c r="K377" s="11">
        <f>Data!Q377-Data!Q376</f>
        <v>8</v>
      </c>
      <c r="L377" s="11">
        <f>Data!R377-Data!R376</f>
        <v>664</v>
      </c>
      <c r="M377" s="11">
        <f>Data!S377-Data!S376</f>
        <v>60</v>
      </c>
      <c r="N377" s="11">
        <f>Data!T377-Data!T376</f>
        <v>-4</v>
      </c>
      <c r="O377" s="11">
        <f>Data!U377-Data!U376</f>
        <v>172</v>
      </c>
      <c r="P377" s="11">
        <f>Data!V377-Data!V376</f>
        <v>0</v>
      </c>
      <c r="Q377" s="11">
        <f>Data!W377-Data!W376</f>
        <v>0</v>
      </c>
      <c r="R377" s="11">
        <f>Data!X377-Data!X376</f>
        <v>823</v>
      </c>
      <c r="S377" s="11">
        <f>Data!Y377-Data!Y376</f>
        <v>1</v>
      </c>
      <c r="T377" s="11">
        <f>Data!Z377-Data!Z376</f>
        <v>-1</v>
      </c>
      <c r="U377" s="11">
        <f>Data!AA377-Data!AA376</f>
        <v>952</v>
      </c>
      <c r="V377" s="11">
        <f>Data!AB377-Data!AB376</f>
        <v>7</v>
      </c>
      <c r="W377" s="11">
        <f>Data!AC377-Data!AC376</f>
        <v>1</v>
      </c>
      <c r="X377" s="11">
        <f>Data!AD377-Data!AD376</f>
        <v>319</v>
      </c>
      <c r="Y377" s="11">
        <f>Data!AE377-Data!AE376</f>
        <v>27</v>
      </c>
      <c r="Z377" s="11">
        <f>Data!AF377-Data!AF376</f>
        <v>-1</v>
      </c>
      <c r="AA377" s="11">
        <f>Data!AG377-Data!AG376</f>
        <v>132</v>
      </c>
      <c r="AB377" s="11">
        <f>Data!AH377-Data!AH376</f>
        <v>0</v>
      </c>
      <c r="AC377" s="11">
        <f>Data!AI377-Data!AI376</f>
        <v>0</v>
      </c>
      <c r="AD377" s="11">
        <f>Data!AJ377-Data!AJ376</f>
        <v>674</v>
      </c>
      <c r="AE377" s="11">
        <f>Data!AK377-Data!AK376</f>
        <v>0</v>
      </c>
      <c r="AF377" s="11">
        <f>Data!AL377-Data!AL376</f>
        <v>0</v>
      </c>
      <c r="AG377" s="11">
        <f>Data!AM377-Data!AM376</f>
        <v>896</v>
      </c>
      <c r="AH377" s="11">
        <f>Data!AN377-Data!AN376</f>
        <v>4</v>
      </c>
      <c r="AI377" s="11">
        <f>Data!AO377-Data!AO376</f>
        <v>7</v>
      </c>
      <c r="AJ377" s="11">
        <f>Data!AP377-Data!AP376</f>
        <v>345</v>
      </c>
      <c r="AK377" s="11">
        <f>Data!AQ377-Data!AQ376</f>
        <v>33</v>
      </c>
      <c r="AL377" s="11">
        <f>Data!AR377-Data!AR376</f>
        <v>-3</v>
      </c>
      <c r="AM377" s="11">
        <f>Data!E377</f>
        <v>72</v>
      </c>
      <c r="AN377" s="11">
        <f>Data!B377</f>
        <v>4340</v>
      </c>
      <c r="AO377" s="11">
        <f>Data!AS377-Data!AS376</f>
        <v>23158</v>
      </c>
      <c r="AP377" s="11">
        <f>Data!AT377-Data!AT376</f>
        <v>42821</v>
      </c>
      <c r="AQ377" s="11">
        <f>Data!AV377-Data!AV376</f>
        <v>0</v>
      </c>
      <c r="AR377" s="11">
        <f>Data!AW377-Data!AW376</f>
        <v>0</v>
      </c>
      <c r="AT377" s="7" t="str">
        <f t="shared" si="153"/>
        <v>2021-W13</v>
      </c>
      <c r="AU377" s="7">
        <f t="shared" si="154"/>
        <v>2</v>
      </c>
      <c r="AV377" s="12">
        <f>Data!G377</f>
        <v>741</v>
      </c>
      <c r="AW377" s="12">
        <f>Data!AU377+Data!C377</f>
        <v>23</v>
      </c>
      <c r="AY377" s="12"/>
    </row>
    <row r="378" spans="1:53" x14ac:dyDescent="0.3">
      <c r="A378" s="20">
        <f>Data!A378</f>
        <v>44286</v>
      </c>
      <c r="B378" s="8">
        <f t="shared" ref="B378" si="155">A378</f>
        <v>44286</v>
      </c>
      <c r="C378" s="9">
        <f>Data!I378-Data!I377</f>
        <v>237</v>
      </c>
      <c r="D378" s="9">
        <f>Data!J378-Data!J377</f>
        <v>0</v>
      </c>
      <c r="E378" s="10">
        <f>Data!K378-Data!K377</f>
        <v>0</v>
      </c>
      <c r="F378" s="11">
        <f>Data!L378-Data!L377</f>
        <v>1196</v>
      </c>
      <c r="G378" s="11">
        <f>Data!M378-Data!M377</f>
        <v>1</v>
      </c>
      <c r="H378" s="11">
        <f>Data!N378-Data!N377</f>
        <v>-2</v>
      </c>
      <c r="I378" s="11">
        <f>Data!O378-Data!O377</f>
        <v>1500</v>
      </c>
      <c r="J378" s="11">
        <f>Data!P378-Data!P377</f>
        <v>11</v>
      </c>
      <c r="K378" s="11">
        <f>Data!Q378-Data!Q377</f>
        <v>2</v>
      </c>
      <c r="L378" s="11">
        <f>Data!R378-Data!R377</f>
        <v>653</v>
      </c>
      <c r="M378" s="11">
        <f>Data!S378-Data!S377</f>
        <v>64</v>
      </c>
      <c r="N378" s="11">
        <f>Data!T378-Data!T377</f>
        <v>-2</v>
      </c>
      <c r="O378" s="11">
        <f>Data!U378-Data!U377</f>
        <v>122</v>
      </c>
      <c r="P378" s="11">
        <f>Data!V378-Data!V377</f>
        <v>0</v>
      </c>
      <c r="Q378" s="11">
        <f>Data!W378-Data!W377</f>
        <v>0</v>
      </c>
      <c r="R378" s="11">
        <f>Data!X378-Data!X377</f>
        <v>644</v>
      </c>
      <c r="S378" s="11">
        <f>Data!Y378-Data!Y377</f>
        <v>1</v>
      </c>
      <c r="T378" s="11">
        <f>Data!Z378-Data!Z377</f>
        <v>-1</v>
      </c>
      <c r="U378" s="11">
        <f>Data!AA378-Data!AA377</f>
        <v>740</v>
      </c>
      <c r="V378" s="11">
        <f>Data!AB378-Data!AB377</f>
        <v>6</v>
      </c>
      <c r="W378" s="11">
        <f>Data!AC378-Data!AC377</f>
        <v>2</v>
      </c>
      <c r="X378" s="11">
        <f>Data!AD378-Data!AD377</f>
        <v>286</v>
      </c>
      <c r="Y378" s="11">
        <f>Data!AE378-Data!AE377</f>
        <v>37</v>
      </c>
      <c r="Z378" s="11">
        <f>Data!AF378-Data!AF377</f>
        <v>2</v>
      </c>
      <c r="AA378" s="11">
        <f>Data!AG378-Data!AG377</f>
        <v>115</v>
      </c>
      <c r="AB378" s="11">
        <f>Data!AH378-Data!AH377</f>
        <v>0</v>
      </c>
      <c r="AC378" s="11">
        <f>Data!AI378-Data!AI377</f>
        <v>0</v>
      </c>
      <c r="AD378" s="11">
        <f>Data!AJ378-Data!AJ377</f>
        <v>551</v>
      </c>
      <c r="AE378" s="11">
        <f>Data!AK378-Data!AK377</f>
        <v>0</v>
      </c>
      <c r="AF378" s="11">
        <f>Data!AL378-Data!AL377</f>
        <v>-1</v>
      </c>
      <c r="AG378" s="11">
        <f>Data!AM378-Data!AM377</f>
        <v>760</v>
      </c>
      <c r="AH378" s="11">
        <f>Data!AN378-Data!AN377</f>
        <v>5</v>
      </c>
      <c r="AI378" s="11">
        <f>Data!AO378-Data!AO377</f>
        <v>0</v>
      </c>
      <c r="AJ378" s="11">
        <f>Data!AP378-Data!AP377</f>
        <v>367</v>
      </c>
      <c r="AK378" s="11">
        <f>Data!AQ378-Data!AQ377</f>
        <v>27</v>
      </c>
      <c r="AL378" s="11">
        <f>Data!AR378-Data!AR377</f>
        <v>-4</v>
      </c>
      <c r="AM378" s="11">
        <f>Data!E378</f>
        <v>76</v>
      </c>
      <c r="AN378" s="11">
        <f>Data!B378</f>
        <v>3616</v>
      </c>
      <c r="AO378" s="11">
        <f>Data!AS378-Data!AS377</f>
        <v>19477</v>
      </c>
      <c r="AP378" s="11">
        <f>Data!AT378-Data!AT377</f>
        <v>36458</v>
      </c>
      <c r="AQ378" s="11">
        <f>Data!AV378-Data!AV377</f>
        <v>0</v>
      </c>
      <c r="AR378" s="11">
        <f>Data!AW378-Data!AW377</f>
        <v>0</v>
      </c>
      <c r="AT378" s="7" t="str">
        <f t="shared" ref="AT378" si="156">_xlfn.CONCAT(YEAR(A378),"-W",_xlfn.ISOWEEKNUM(A378))</f>
        <v>2021-W13</v>
      </c>
      <c r="AU378" s="7">
        <f t="shared" ref="AU378" si="157">WEEKDAY(A378,2)</f>
        <v>3</v>
      </c>
      <c r="AV378" s="12">
        <f>Data!G378</f>
        <v>739</v>
      </c>
      <c r="AW378" s="12">
        <f>Data!AU378+Data!C378</f>
        <v>22</v>
      </c>
      <c r="AY378" s="12"/>
    </row>
    <row r="379" spans="1:53" x14ac:dyDescent="0.3">
      <c r="A379" s="20">
        <f>Data!A379</f>
        <v>44287</v>
      </c>
      <c r="B379" s="8">
        <f t="shared" ref="B379" si="158">A379</f>
        <v>44287</v>
      </c>
      <c r="C379" s="9">
        <f>Data!I379-Data!I378</f>
        <v>262</v>
      </c>
      <c r="D379" s="9">
        <f>Data!J379-Data!J378</f>
        <v>0</v>
      </c>
      <c r="E379" s="10">
        <f>Data!K379-Data!K378</f>
        <v>0</v>
      </c>
      <c r="F379" s="11">
        <f>Data!L379-Data!L378</f>
        <v>1235</v>
      </c>
      <c r="G379" s="11">
        <f>Data!M379-Data!M378</f>
        <v>0</v>
      </c>
      <c r="H379" s="11">
        <f>Data!N379-Data!N378</f>
        <v>1</v>
      </c>
      <c r="I379" s="11">
        <f>Data!O379-Data!O378</f>
        <v>1389</v>
      </c>
      <c r="J379" s="11">
        <f>Data!P379-Data!P378</f>
        <v>8</v>
      </c>
      <c r="K379" s="11">
        <f>Data!Q379-Data!Q378</f>
        <v>0</v>
      </c>
      <c r="L379" s="11">
        <f>Data!R379-Data!R378</f>
        <v>592</v>
      </c>
      <c r="M379" s="11">
        <f>Data!S379-Data!S378</f>
        <v>59</v>
      </c>
      <c r="N379" s="11">
        <f>Data!T379-Data!T378</f>
        <v>15</v>
      </c>
      <c r="O379" s="11">
        <f>Data!U379-Data!U378</f>
        <v>137</v>
      </c>
      <c r="P379" s="11">
        <f>Data!V379-Data!V378</f>
        <v>0</v>
      </c>
      <c r="Q379" s="11">
        <f>Data!W379-Data!W378</f>
        <v>0</v>
      </c>
      <c r="R379" s="11">
        <f>Data!X379-Data!X378</f>
        <v>657</v>
      </c>
      <c r="S379" s="11">
        <f>Data!Y379-Data!Y378</f>
        <v>0</v>
      </c>
      <c r="T379" s="11">
        <f>Data!Z379-Data!Z378</f>
        <v>0</v>
      </c>
      <c r="U379" s="11">
        <f>Data!AA379-Data!AA378</f>
        <v>685</v>
      </c>
      <c r="V379" s="11">
        <f>Data!AB379-Data!AB378</f>
        <v>5</v>
      </c>
      <c r="W379" s="11">
        <f>Data!AC379-Data!AC378</f>
        <v>4</v>
      </c>
      <c r="X379" s="11">
        <f>Data!AD379-Data!AD378</f>
        <v>259</v>
      </c>
      <c r="Y379" s="11">
        <f>Data!AE379-Data!AE378</f>
        <v>30</v>
      </c>
      <c r="Z379" s="11">
        <f>Data!AF379-Data!AF378</f>
        <v>13</v>
      </c>
      <c r="AA379" s="11">
        <f>Data!AG379-Data!AG378</f>
        <v>124</v>
      </c>
      <c r="AB379" s="11">
        <f>Data!AH379-Data!AH378</f>
        <v>0</v>
      </c>
      <c r="AC379" s="11">
        <f>Data!AI379-Data!AI378</f>
        <v>0</v>
      </c>
      <c r="AD379" s="11">
        <f>Data!AJ379-Data!AJ378</f>
        <v>578</v>
      </c>
      <c r="AE379" s="11">
        <f>Data!AK379-Data!AK378</f>
        <v>0</v>
      </c>
      <c r="AF379" s="11">
        <f>Data!AL379-Data!AL378</f>
        <v>1</v>
      </c>
      <c r="AG379" s="11">
        <f>Data!AM379-Data!AM378</f>
        <v>704</v>
      </c>
      <c r="AH379" s="11">
        <f>Data!AN379-Data!AN378</f>
        <v>3</v>
      </c>
      <c r="AI379" s="11">
        <f>Data!AO379-Data!AO378</f>
        <v>-4</v>
      </c>
      <c r="AJ379" s="11">
        <f>Data!AP379-Data!AP378</f>
        <v>333</v>
      </c>
      <c r="AK379" s="11">
        <f>Data!AQ379-Data!AQ378</f>
        <v>29</v>
      </c>
      <c r="AL379" s="11">
        <f>Data!AR379-Data!AR378</f>
        <v>2</v>
      </c>
      <c r="AM379" s="11">
        <f>Data!E379</f>
        <v>67</v>
      </c>
      <c r="AN379" s="11">
        <f>Data!B379</f>
        <v>3491</v>
      </c>
      <c r="AO379" s="11">
        <f>Data!AS379-Data!AS378</f>
        <v>17628</v>
      </c>
      <c r="AP379" s="11">
        <f>Data!AT379-Data!AT378</f>
        <v>35830</v>
      </c>
      <c r="AQ379" s="11">
        <f>Data!AV379-Data!AV378</f>
        <v>0</v>
      </c>
      <c r="AR379" s="11">
        <f>Data!AW379-Data!AW378</f>
        <v>0</v>
      </c>
      <c r="AT379" s="7" t="str">
        <f t="shared" ref="AT379" si="159">_xlfn.CONCAT(YEAR(A379),"-W",_xlfn.ISOWEEKNUM(A379))</f>
        <v>2021-W13</v>
      </c>
      <c r="AU379" s="7">
        <f t="shared" ref="AU379" si="160">WEEKDAY(A379,2)</f>
        <v>4</v>
      </c>
      <c r="AV379" s="12">
        <f>Data!G379</f>
        <v>755</v>
      </c>
      <c r="AW379" s="12">
        <f>Data!AU379+Data!C379</f>
        <v>11</v>
      </c>
      <c r="AY379" s="12"/>
    </row>
    <row r="380" spans="1:53" x14ac:dyDescent="0.3">
      <c r="A380" s="20">
        <f>Data!A380</f>
        <v>44288</v>
      </c>
      <c r="B380" s="8">
        <f t="shared" ref="B380" si="161">A380</f>
        <v>44288</v>
      </c>
      <c r="C380" s="9">
        <f>Data!I380-Data!I379</f>
        <v>254</v>
      </c>
      <c r="D380" s="9">
        <f>Data!J380-Data!J379</f>
        <v>0</v>
      </c>
      <c r="E380" s="10">
        <f>Data!K380-Data!K379</f>
        <v>0</v>
      </c>
      <c r="F380" s="11">
        <f>Data!L380-Data!L379</f>
        <v>1101</v>
      </c>
      <c r="G380" s="11">
        <f>Data!M380-Data!M379</f>
        <v>1</v>
      </c>
      <c r="H380" s="11">
        <f>Data!N380-Data!N379</f>
        <v>3</v>
      </c>
      <c r="I380" s="11">
        <f>Data!O380-Data!O379</f>
        <v>1198</v>
      </c>
      <c r="J380" s="11">
        <f>Data!P380-Data!P379</f>
        <v>7</v>
      </c>
      <c r="K380" s="11">
        <f>Data!Q380-Data!Q379</f>
        <v>5</v>
      </c>
      <c r="L380" s="11">
        <f>Data!R380-Data!R379</f>
        <v>496</v>
      </c>
      <c r="M380" s="11">
        <f>Data!S380-Data!S379</f>
        <v>64</v>
      </c>
      <c r="N380" s="11">
        <f>Data!T380-Data!T379</f>
        <v>-10</v>
      </c>
      <c r="O380" s="11">
        <f>Data!U380-Data!U379</f>
        <v>137</v>
      </c>
      <c r="P380" s="11">
        <f>Data!V380-Data!V379</f>
        <v>0</v>
      </c>
      <c r="Q380" s="11">
        <f>Data!W380-Data!W379</f>
        <v>0</v>
      </c>
      <c r="R380" s="11">
        <f>Data!X380-Data!X379</f>
        <v>611</v>
      </c>
      <c r="S380" s="11">
        <f>Data!Y380-Data!Y379</f>
        <v>1</v>
      </c>
      <c r="T380" s="11">
        <f>Data!Z380-Data!Z379</f>
        <v>3</v>
      </c>
      <c r="U380" s="11">
        <f>Data!AA380-Data!AA379</f>
        <v>582</v>
      </c>
      <c r="V380" s="11">
        <f>Data!AB380-Data!AB379</f>
        <v>2</v>
      </c>
      <c r="W380" s="11">
        <f>Data!AC380-Data!AC379</f>
        <v>4</v>
      </c>
      <c r="X380" s="11">
        <f>Data!AD380-Data!AD379</f>
        <v>219</v>
      </c>
      <c r="Y380" s="11">
        <f>Data!AE380-Data!AE379</f>
        <v>31</v>
      </c>
      <c r="Z380" s="11">
        <f>Data!AF380-Data!AF379</f>
        <v>-4</v>
      </c>
      <c r="AA380" s="11">
        <f>Data!AG380-Data!AG379</f>
        <v>117</v>
      </c>
      <c r="AB380" s="11">
        <f>Data!AH380-Data!AH379</f>
        <v>0</v>
      </c>
      <c r="AC380" s="11">
        <f>Data!AI380-Data!AI379</f>
        <v>0</v>
      </c>
      <c r="AD380" s="11">
        <f>Data!AJ380-Data!AJ379</f>
        <v>490</v>
      </c>
      <c r="AE380" s="11">
        <f>Data!AK380-Data!AK379</f>
        <v>0</v>
      </c>
      <c r="AF380" s="11">
        <f>Data!AL380-Data!AL379</f>
        <v>0</v>
      </c>
      <c r="AG380" s="11">
        <f>Data!AM380-Data!AM379</f>
        <v>616</v>
      </c>
      <c r="AH380" s="11">
        <f>Data!AN380-Data!AN379</f>
        <v>5</v>
      </c>
      <c r="AI380" s="11">
        <f>Data!AO380-Data!AO379</f>
        <v>1</v>
      </c>
      <c r="AJ380" s="11">
        <f>Data!AP380-Data!AP379</f>
        <v>277</v>
      </c>
      <c r="AK380" s="11">
        <f>Data!AQ380-Data!AQ379</f>
        <v>33</v>
      </c>
      <c r="AL380" s="11">
        <f>Data!AR380-Data!AR379</f>
        <v>-6</v>
      </c>
      <c r="AM380" s="11">
        <f>Data!E380</f>
        <v>72</v>
      </c>
      <c r="AN380" s="11">
        <f>Data!B380</f>
        <v>3080</v>
      </c>
      <c r="AO380" s="11">
        <f>Data!AS380-Data!AS379</f>
        <v>19049</v>
      </c>
      <c r="AP380" s="11">
        <f>Data!AT380-Data!AT379</f>
        <v>37854</v>
      </c>
      <c r="AQ380" s="11">
        <f>Data!AV380-Data!AV379</f>
        <v>0</v>
      </c>
      <c r="AR380" s="11">
        <f>Data!AW380-Data!AW379</f>
        <v>0</v>
      </c>
      <c r="AT380" s="7" t="str">
        <f t="shared" ref="AT380" si="162">_xlfn.CONCAT(YEAR(A380),"-W",_xlfn.ISOWEEKNUM(A380))</f>
        <v>2021-W13</v>
      </c>
      <c r="AU380" s="7">
        <f t="shared" ref="AU380" si="163">WEEKDAY(A380,2)</f>
        <v>5</v>
      </c>
      <c r="AV380" s="12">
        <f>Data!G380</f>
        <v>753</v>
      </c>
      <c r="AW380" s="12">
        <f>Data!AU380+Data!C380</f>
        <v>15</v>
      </c>
      <c r="AY380" s="12"/>
    </row>
    <row r="381" spans="1:53" x14ac:dyDescent="0.3">
      <c r="A381" s="20">
        <f>Data!A381</f>
        <v>44289</v>
      </c>
      <c r="B381" s="8">
        <f t="shared" ref="B381:B384" si="164">A381</f>
        <v>44289</v>
      </c>
      <c r="C381" s="9">
        <f>Data!I381-Data!I380</f>
        <v>245</v>
      </c>
      <c r="D381" s="9">
        <f>Data!J381-Data!J380</f>
        <v>0</v>
      </c>
      <c r="E381" s="10">
        <f>Data!K381-Data!K380</f>
        <v>0</v>
      </c>
      <c r="F381" s="11">
        <f>Data!L381-Data!L380</f>
        <v>1057</v>
      </c>
      <c r="G381" s="11">
        <f>Data!M381-Data!M380</f>
        <v>0</v>
      </c>
      <c r="H381" s="11">
        <f>Data!N381-Data!N380</f>
        <v>1</v>
      </c>
      <c r="I381" s="11">
        <f>Data!O381-Data!O380</f>
        <v>1354</v>
      </c>
      <c r="J381" s="11">
        <f>Data!P381-Data!P380</f>
        <v>9</v>
      </c>
      <c r="K381" s="11">
        <f>Data!Q381-Data!Q380</f>
        <v>-2</v>
      </c>
      <c r="L381" s="11">
        <f>Data!R381-Data!R380</f>
        <v>558</v>
      </c>
      <c r="M381" s="11">
        <f>Data!S381-Data!S380</f>
        <v>61</v>
      </c>
      <c r="N381" s="11">
        <f>Data!T381-Data!T380</f>
        <v>3</v>
      </c>
      <c r="O381" s="11">
        <f>Data!U381-Data!U380</f>
        <v>117</v>
      </c>
      <c r="P381" s="11">
        <f>Data!V381-Data!V380</f>
        <v>0</v>
      </c>
      <c r="Q381" s="11">
        <f>Data!W381-Data!W380</f>
        <v>0</v>
      </c>
      <c r="R381" s="11">
        <f>Data!X381-Data!X380</f>
        <v>558</v>
      </c>
      <c r="S381" s="11">
        <f>Data!Y381-Data!Y380</f>
        <v>0</v>
      </c>
      <c r="T381" s="11">
        <f>Data!Z381-Data!Z380</f>
        <v>1</v>
      </c>
      <c r="U381" s="11">
        <f>Data!AA381-Data!AA380</f>
        <v>657</v>
      </c>
      <c r="V381" s="11">
        <f>Data!AB381-Data!AB380</f>
        <v>5</v>
      </c>
      <c r="W381" s="11">
        <f>Data!AC381-Data!AC380</f>
        <v>-1</v>
      </c>
      <c r="X381" s="11">
        <f>Data!AD381-Data!AD380</f>
        <v>251</v>
      </c>
      <c r="Y381" s="11">
        <f>Data!AE381-Data!AE380</f>
        <v>33</v>
      </c>
      <c r="Z381" s="11">
        <f>Data!AF381-Data!AF380</f>
        <v>3</v>
      </c>
      <c r="AA381" s="11">
        <f>Data!AG381-Data!AG380</f>
        <v>128</v>
      </c>
      <c r="AB381" s="11">
        <f>Data!AH381-Data!AH380</f>
        <v>0</v>
      </c>
      <c r="AC381" s="11">
        <f>Data!AI381-Data!AI380</f>
        <v>0</v>
      </c>
      <c r="AD381" s="11">
        <f>Data!AJ381-Data!AJ380</f>
        <v>499</v>
      </c>
      <c r="AE381" s="11">
        <f>Data!AK381-Data!AK380</f>
        <v>0</v>
      </c>
      <c r="AF381" s="11">
        <f>Data!AL381-Data!AL380</f>
        <v>0</v>
      </c>
      <c r="AG381" s="11">
        <f>Data!AM381-Data!AM380</f>
        <v>697</v>
      </c>
      <c r="AH381" s="11">
        <f>Data!AN381-Data!AN380</f>
        <v>4</v>
      </c>
      <c r="AI381" s="11">
        <f>Data!AO381-Data!AO380</f>
        <v>-1</v>
      </c>
      <c r="AJ381" s="11">
        <f>Data!AP381-Data!AP380</f>
        <v>307</v>
      </c>
      <c r="AK381" s="11">
        <f>Data!AQ381-Data!AQ380</f>
        <v>28</v>
      </c>
      <c r="AL381" s="11">
        <f>Data!AR381-Data!AR380</f>
        <v>0</v>
      </c>
      <c r="AM381" s="11">
        <f>Data!E381</f>
        <v>70</v>
      </c>
      <c r="AN381" s="11">
        <f>Data!B381</f>
        <v>3232</v>
      </c>
      <c r="AO381" s="11">
        <f>Data!AS381-Data!AS380</f>
        <v>19427</v>
      </c>
      <c r="AP381" s="11">
        <f>Data!AT381-Data!AT380</f>
        <v>42694</v>
      </c>
      <c r="AQ381" s="11">
        <f>Data!AV381-Data!AV380</f>
        <v>0</v>
      </c>
      <c r="AR381" s="11">
        <f>Data!AW381-Data!AW380</f>
        <v>0</v>
      </c>
      <c r="AT381" s="7" t="str">
        <f t="shared" ref="AT381:AT384" si="165">_xlfn.CONCAT(YEAR(A381),"-W",_xlfn.ISOWEEKNUM(A381))</f>
        <v>2021-W13</v>
      </c>
      <c r="AU381" s="7">
        <f t="shared" ref="AU381:AU384" si="166">WEEKDAY(A381,2)</f>
        <v>6</v>
      </c>
      <c r="AV381" s="12">
        <f>Data!G381</f>
        <v>755</v>
      </c>
      <c r="AW381" s="12">
        <f>Data!AU381+Data!C381</f>
        <v>5</v>
      </c>
      <c r="AY381" s="12"/>
    </row>
    <row r="382" spans="1:53" x14ac:dyDescent="0.3">
      <c r="A382" s="20">
        <f>Data!A382</f>
        <v>44290</v>
      </c>
      <c r="B382" s="8">
        <f t="shared" si="164"/>
        <v>44290</v>
      </c>
      <c r="C382" s="9">
        <f>Data!I382-Data!I381</f>
        <v>166</v>
      </c>
      <c r="D382" s="9">
        <f>Data!J382-Data!J381</f>
        <v>1</v>
      </c>
      <c r="E382" s="10">
        <f>Data!K382-Data!K381</f>
        <v>0</v>
      </c>
      <c r="F382" s="11">
        <f>Data!L382-Data!L381</f>
        <v>634</v>
      </c>
      <c r="G382" s="11">
        <f>Data!M382-Data!M381</f>
        <v>0</v>
      </c>
      <c r="H382" s="11">
        <f>Data!N382-Data!N381</f>
        <v>0</v>
      </c>
      <c r="I382" s="11">
        <f>Data!O382-Data!O381</f>
        <v>805</v>
      </c>
      <c r="J382" s="11">
        <f>Data!P382-Data!P381</f>
        <v>12</v>
      </c>
      <c r="K382" s="11">
        <f>Data!Q382-Data!Q381</f>
        <v>4</v>
      </c>
      <c r="L382" s="11">
        <f>Data!R382-Data!R381</f>
        <v>346</v>
      </c>
      <c r="M382" s="11">
        <f>Data!S382-Data!S381</f>
        <v>65</v>
      </c>
      <c r="N382" s="11">
        <f>Data!T382-Data!T381</f>
        <v>-10</v>
      </c>
      <c r="O382" s="11">
        <f>Data!U382-Data!U381</f>
        <v>90</v>
      </c>
      <c r="P382" s="11">
        <f>Data!V382-Data!V381</f>
        <v>0</v>
      </c>
      <c r="Q382" s="11">
        <f>Data!W382-Data!W381</f>
        <v>0</v>
      </c>
      <c r="R382" s="11">
        <f>Data!X382-Data!X381</f>
        <v>349</v>
      </c>
      <c r="S382" s="11">
        <f>Data!Y382-Data!Y381</f>
        <v>0</v>
      </c>
      <c r="T382" s="11">
        <f>Data!Z382-Data!Z381</f>
        <v>0</v>
      </c>
      <c r="U382" s="11">
        <f>Data!AA382-Data!AA381</f>
        <v>390</v>
      </c>
      <c r="V382" s="11">
        <f>Data!AB382-Data!AB381</f>
        <v>9</v>
      </c>
      <c r="W382" s="11">
        <f>Data!AC382-Data!AC381</f>
        <v>3</v>
      </c>
      <c r="X382" s="11">
        <f>Data!AD382-Data!AD381</f>
        <v>156</v>
      </c>
      <c r="Y382" s="11">
        <f>Data!AE382-Data!AE381</f>
        <v>39</v>
      </c>
      <c r="Z382" s="11">
        <f>Data!AF382-Data!AF381</f>
        <v>-4</v>
      </c>
      <c r="AA382" s="11">
        <f>Data!AG382-Data!AG381</f>
        <v>76</v>
      </c>
      <c r="AB382" s="11">
        <f>Data!AH382-Data!AH381</f>
        <v>1</v>
      </c>
      <c r="AC382" s="11">
        <f>Data!AI382-Data!AI381</f>
        <v>0</v>
      </c>
      <c r="AD382" s="11">
        <f>Data!AJ382-Data!AJ381</f>
        <v>285</v>
      </c>
      <c r="AE382" s="11">
        <f>Data!AK382-Data!AK381</f>
        <v>0</v>
      </c>
      <c r="AF382" s="11">
        <f>Data!AL382-Data!AL381</f>
        <v>0</v>
      </c>
      <c r="AG382" s="11">
        <f>Data!AM382-Data!AM381</f>
        <v>416</v>
      </c>
      <c r="AH382" s="11">
        <f>Data!AN382-Data!AN381</f>
        <v>3</v>
      </c>
      <c r="AI382" s="11">
        <f>Data!AO382-Data!AO381</f>
        <v>1</v>
      </c>
      <c r="AJ382" s="11">
        <f>Data!AP382-Data!AP381</f>
        <v>190</v>
      </c>
      <c r="AK382" s="11">
        <f>Data!AQ382-Data!AQ381</f>
        <v>26</v>
      </c>
      <c r="AL382" s="11">
        <f>Data!AR382-Data!AR381</f>
        <v>-6</v>
      </c>
      <c r="AM382" s="11">
        <f>Data!E382</f>
        <v>78</v>
      </c>
      <c r="AN382" s="11">
        <f>Data!B382</f>
        <v>1955</v>
      </c>
      <c r="AO382" s="11">
        <f>Data!AS382-Data!AS381</f>
        <v>8375</v>
      </c>
      <c r="AP382" s="11">
        <f>Data!AT382-Data!AT381</f>
        <v>14919</v>
      </c>
      <c r="AQ382" s="11">
        <f>Data!AV382-Data!AV381</f>
        <v>0</v>
      </c>
      <c r="AR382" s="11">
        <f>Data!AW382-Data!AW381</f>
        <v>0</v>
      </c>
      <c r="AS382" s="7">
        <v>342</v>
      </c>
      <c r="AT382" s="7" t="str">
        <f t="shared" si="165"/>
        <v>2021-W13</v>
      </c>
      <c r="AU382" s="7">
        <f t="shared" si="166"/>
        <v>7</v>
      </c>
      <c r="AV382" s="12">
        <f>Data!G382</f>
        <v>749</v>
      </c>
      <c r="AW382" s="12">
        <f>Data!AU382+Data!C382</f>
        <v>8</v>
      </c>
      <c r="AX382" s="7">
        <f>Data!BA382-Data!BA375</f>
        <v>97</v>
      </c>
      <c r="AY382" s="12">
        <f>AV375+AS382-AV382-AX382</f>
        <v>231</v>
      </c>
      <c r="AZ382" s="11">
        <f>SUM(Data!BB376:BB382)</f>
        <v>3515</v>
      </c>
      <c r="BA382" s="112">
        <f>AS382/AZ382</f>
        <v>9.7297297297297303E-2</v>
      </c>
    </row>
    <row r="383" spans="1:53" x14ac:dyDescent="0.3">
      <c r="A383" s="21">
        <f>Data!A383</f>
        <v>44291</v>
      </c>
      <c r="B383" s="13">
        <f t="shared" si="164"/>
        <v>44291</v>
      </c>
      <c r="C383" s="14">
        <f>Data!I383-Data!I382</f>
        <v>100</v>
      </c>
      <c r="D383" s="14">
        <f>Data!J383-Data!J382</f>
        <v>0</v>
      </c>
      <c r="E383" s="15">
        <f>Data!K383-Data!K382</f>
        <v>0</v>
      </c>
      <c r="F383" s="16">
        <f>Data!L383-Data!L382</f>
        <v>627</v>
      </c>
      <c r="G383" s="16">
        <f>Data!M383-Data!M382</f>
        <v>0</v>
      </c>
      <c r="H383" s="16">
        <f>Data!N383-Data!N382</f>
        <v>-1</v>
      </c>
      <c r="I383" s="16">
        <f>Data!O383-Data!O382</f>
        <v>807</v>
      </c>
      <c r="J383" s="16">
        <f>Data!P383-Data!P382</f>
        <v>6</v>
      </c>
      <c r="K383" s="16">
        <f>Data!Q383-Data!Q382</f>
        <v>0</v>
      </c>
      <c r="L383" s="16">
        <f>Data!R383-Data!R382</f>
        <v>332</v>
      </c>
      <c r="M383" s="16">
        <f>Data!S383-Data!S382</f>
        <v>67</v>
      </c>
      <c r="N383" s="16">
        <f>Data!T383-Data!T382</f>
        <v>11</v>
      </c>
      <c r="O383" s="16">
        <f>Data!U383-Data!U382</f>
        <v>57</v>
      </c>
      <c r="P383" s="16">
        <f>Data!V383-Data!V382</f>
        <v>0</v>
      </c>
      <c r="Q383" s="16">
        <f>Data!W383-Data!W382</f>
        <v>0</v>
      </c>
      <c r="R383" s="16">
        <f>Data!X383-Data!X382</f>
        <v>335</v>
      </c>
      <c r="S383" s="16">
        <f>Data!Y383-Data!Y382</f>
        <v>0</v>
      </c>
      <c r="T383" s="16">
        <f>Data!Z383-Data!Z382</f>
        <v>-1</v>
      </c>
      <c r="U383" s="16">
        <f>Data!AA383-Data!AA382</f>
        <v>424</v>
      </c>
      <c r="V383" s="16">
        <f>Data!AB383-Data!AB382</f>
        <v>5</v>
      </c>
      <c r="W383" s="16">
        <f>Data!AC383-Data!AC382</f>
        <v>-1</v>
      </c>
      <c r="X383" s="16">
        <f>Data!AD383-Data!AD382</f>
        <v>151</v>
      </c>
      <c r="Y383" s="16">
        <f>Data!AE383-Data!AE382</f>
        <v>34</v>
      </c>
      <c r="Z383" s="16">
        <f>Data!AF383-Data!AF382</f>
        <v>1</v>
      </c>
      <c r="AA383" s="16">
        <f>Data!AG383-Data!AG382</f>
        <v>43</v>
      </c>
      <c r="AB383" s="16">
        <f>Data!AH383-Data!AH382</f>
        <v>0</v>
      </c>
      <c r="AC383" s="16">
        <f>Data!AI383-Data!AI382</f>
        <v>0</v>
      </c>
      <c r="AD383" s="16">
        <f>Data!AJ383-Data!AJ382</f>
        <v>292</v>
      </c>
      <c r="AE383" s="16">
        <f>Data!AK383-Data!AK382</f>
        <v>0</v>
      </c>
      <c r="AF383" s="16">
        <f>Data!AL383-Data!AL382</f>
        <v>0</v>
      </c>
      <c r="AG383" s="16">
        <f>Data!AM383-Data!AM382</f>
        <v>383</v>
      </c>
      <c r="AH383" s="16">
        <f>Data!AN383-Data!AN382</f>
        <v>1</v>
      </c>
      <c r="AI383" s="16">
        <f>Data!AO383-Data!AO382</f>
        <v>1</v>
      </c>
      <c r="AJ383" s="16">
        <f>Data!AP383-Data!AP382</f>
        <v>181</v>
      </c>
      <c r="AK383" s="16">
        <f>Data!AQ383-Data!AQ382</f>
        <v>33</v>
      </c>
      <c r="AL383" s="16">
        <f>Data!AR383-Data!AR382</f>
        <v>10</v>
      </c>
      <c r="AM383" s="16">
        <f>Data!E383</f>
        <v>73</v>
      </c>
      <c r="AN383" s="16">
        <f>Data!B383</f>
        <v>1866</v>
      </c>
      <c r="AO383" s="16">
        <f>Data!AS383-Data!AS382</f>
        <v>6652</v>
      </c>
      <c r="AP383" s="16">
        <f>Data!AT383-Data!AT382</f>
        <v>9680</v>
      </c>
      <c r="AQ383" s="16">
        <f>Data!AV383-Data!AV382</f>
        <v>0</v>
      </c>
      <c r="AR383" s="16">
        <f>Data!AW383-Data!AW382</f>
        <v>0</v>
      </c>
      <c r="AS383" s="17"/>
      <c r="AT383" s="17" t="str">
        <f t="shared" si="165"/>
        <v>2021-W14</v>
      </c>
      <c r="AU383" s="17">
        <f t="shared" si="166"/>
        <v>1</v>
      </c>
      <c r="AV383" s="18">
        <f>Data!G383</f>
        <v>759</v>
      </c>
      <c r="AW383" s="18">
        <f>Data!AU383+Data!C383</f>
        <v>20</v>
      </c>
      <c r="AX383" s="17"/>
      <c r="AY383" s="17"/>
      <c r="AZ383" s="16"/>
    </row>
    <row r="384" spans="1:53" x14ac:dyDescent="0.3">
      <c r="A384" s="20">
        <f>Data!A384</f>
        <v>44292</v>
      </c>
      <c r="B384" s="8">
        <f t="shared" si="164"/>
        <v>44292</v>
      </c>
      <c r="C384" s="9">
        <f>Data!I384-Data!I383</f>
        <v>289</v>
      </c>
      <c r="D384" s="9">
        <f>Data!J384-Data!J383</f>
        <v>0</v>
      </c>
      <c r="E384" s="10">
        <f>Data!K384-Data!K383</f>
        <v>0</v>
      </c>
      <c r="F384" s="11">
        <f>Data!L384-Data!L383</f>
        <v>1440</v>
      </c>
      <c r="G384" s="11">
        <f>Data!M384-Data!M383</f>
        <v>0</v>
      </c>
      <c r="H384" s="11">
        <f>Data!N384-Data!N383</f>
        <v>1</v>
      </c>
      <c r="I384" s="11">
        <f>Data!O384-Data!O383</f>
        <v>1912</v>
      </c>
      <c r="J384" s="11">
        <f>Data!P384-Data!P383</f>
        <v>9</v>
      </c>
      <c r="K384" s="11">
        <f>Data!Q384-Data!Q383</f>
        <v>-5</v>
      </c>
      <c r="L384" s="11">
        <f>Data!R384-Data!R383</f>
        <v>663</v>
      </c>
      <c r="M384" s="11">
        <f>Data!S384-Data!S383</f>
        <v>70</v>
      </c>
      <c r="N384" s="11">
        <f>Data!T384-Data!T383</f>
        <v>-4</v>
      </c>
      <c r="O384" s="11">
        <f>Data!U384-Data!U383</f>
        <v>152</v>
      </c>
      <c r="P384" s="11">
        <f>Data!V384-Data!V383</f>
        <v>0</v>
      </c>
      <c r="Q384" s="11">
        <f>Data!W384-Data!W383</f>
        <v>0</v>
      </c>
      <c r="R384" s="11">
        <f>Data!X384-Data!X383</f>
        <v>734</v>
      </c>
      <c r="S384" s="11">
        <f>Data!Y384-Data!Y383</f>
        <v>0</v>
      </c>
      <c r="T384" s="11">
        <f>Data!Z384-Data!Z383</f>
        <v>1</v>
      </c>
      <c r="U384" s="11">
        <f>Data!AA384-Data!AA383</f>
        <v>991</v>
      </c>
      <c r="V384" s="11">
        <f>Data!AB384-Data!AB383</f>
        <v>6</v>
      </c>
      <c r="W384" s="11">
        <f>Data!AC384-Data!AC383</f>
        <v>-2</v>
      </c>
      <c r="X384" s="11">
        <f>Data!AD384-Data!AD383</f>
        <v>299</v>
      </c>
      <c r="Y384" s="11">
        <f>Data!AE384-Data!AE383</f>
        <v>48</v>
      </c>
      <c r="Z384" s="11">
        <f>Data!AF384-Data!AF383</f>
        <v>-7</v>
      </c>
      <c r="AA384" s="11">
        <f>Data!AG384-Data!AG383</f>
        <v>137</v>
      </c>
      <c r="AB384" s="11">
        <f>Data!AH384-Data!AH383</f>
        <v>0</v>
      </c>
      <c r="AC384" s="11">
        <f>Data!AI384-Data!AI383</f>
        <v>0</v>
      </c>
      <c r="AD384" s="11">
        <f>Data!AJ384-Data!AJ383</f>
        <v>706</v>
      </c>
      <c r="AE384" s="11">
        <f>Data!AK384-Data!AK383</f>
        <v>0</v>
      </c>
      <c r="AF384" s="11">
        <f>Data!AL384-Data!AL383</f>
        <v>0</v>
      </c>
      <c r="AG384" s="11">
        <f>Data!AM384-Data!AM383</f>
        <v>921</v>
      </c>
      <c r="AH384" s="11">
        <f>Data!AN384-Data!AN383</f>
        <v>3</v>
      </c>
      <c r="AI384" s="11">
        <f>Data!AO384-Data!AO383</f>
        <v>-3</v>
      </c>
      <c r="AJ384" s="11">
        <f>Data!AP384-Data!AP383</f>
        <v>364</v>
      </c>
      <c r="AK384" s="11">
        <f>Data!AQ384-Data!AQ383</f>
        <v>22</v>
      </c>
      <c r="AL384" s="11">
        <f>Data!AR384-Data!AR383</f>
        <v>3</v>
      </c>
      <c r="AM384" s="11">
        <f>Data!E384</f>
        <v>79</v>
      </c>
      <c r="AN384" s="11">
        <f>Data!B384</f>
        <v>4309</v>
      </c>
      <c r="AO384" s="11">
        <f>Data!AS384-Data!AS383</f>
        <v>24543</v>
      </c>
      <c r="AP384" s="11">
        <f>Data!AT384-Data!AT383</f>
        <v>50639</v>
      </c>
      <c r="AQ384" s="11">
        <f>Data!AV384-Data!AV383</f>
        <v>0</v>
      </c>
      <c r="AR384" s="11">
        <f>Data!AW384-Data!AW383</f>
        <v>0</v>
      </c>
      <c r="AT384" s="7" t="str">
        <f t="shared" si="165"/>
        <v>2021-W14</v>
      </c>
      <c r="AU384" s="7">
        <f t="shared" si="166"/>
        <v>2</v>
      </c>
      <c r="AV384" s="12">
        <f>Data!G384</f>
        <v>751</v>
      </c>
      <c r="AW384" s="12">
        <f>Data!AU384+Data!C384</f>
        <v>33</v>
      </c>
      <c r="AY384" s="12"/>
    </row>
    <row r="385" spans="1:53" x14ac:dyDescent="0.3">
      <c r="A385" s="20">
        <f>Data!A385</f>
        <v>44293</v>
      </c>
      <c r="B385" s="8">
        <f t="shared" ref="B385" si="167">A385</f>
        <v>44293</v>
      </c>
      <c r="C385" s="9">
        <f>Data!I385-Data!I384</f>
        <v>240</v>
      </c>
      <c r="D385" s="9">
        <f>Data!J385-Data!J384</f>
        <v>0</v>
      </c>
      <c r="E385" s="10">
        <f>Data!K385-Data!K384</f>
        <v>0</v>
      </c>
      <c r="F385" s="11">
        <f>Data!L385-Data!L384</f>
        <v>1088</v>
      </c>
      <c r="G385" s="11">
        <f>Data!M385-Data!M384</f>
        <v>0</v>
      </c>
      <c r="H385" s="11">
        <f>Data!N385-Data!N384</f>
        <v>0</v>
      </c>
      <c r="I385" s="11">
        <f>Data!O385-Data!O384</f>
        <v>1542</v>
      </c>
      <c r="J385" s="11">
        <f>Data!P385-Data!P384</f>
        <v>12</v>
      </c>
      <c r="K385" s="11">
        <f>Data!Q385-Data!Q384</f>
        <v>-6</v>
      </c>
      <c r="L385" s="11">
        <f>Data!R385-Data!R384</f>
        <v>567</v>
      </c>
      <c r="M385" s="11">
        <f>Data!S385-Data!S384</f>
        <v>63</v>
      </c>
      <c r="N385" s="11">
        <f>Data!T385-Data!T384</f>
        <v>4</v>
      </c>
      <c r="O385" s="11">
        <f>Data!U385-Data!U384</f>
        <v>111</v>
      </c>
      <c r="P385" s="11">
        <f>Data!V385-Data!V384</f>
        <v>0</v>
      </c>
      <c r="Q385" s="11">
        <f>Data!W385-Data!W384</f>
        <v>0</v>
      </c>
      <c r="R385" s="11">
        <f>Data!X385-Data!X384</f>
        <v>583</v>
      </c>
      <c r="S385" s="11">
        <f>Data!Y385-Data!Y384</f>
        <v>0</v>
      </c>
      <c r="T385" s="11">
        <f>Data!Z385-Data!Z384</f>
        <v>0</v>
      </c>
      <c r="U385" s="11">
        <f>Data!AA385-Data!AA384</f>
        <v>762</v>
      </c>
      <c r="V385" s="11">
        <f>Data!AB385-Data!AB384</f>
        <v>5</v>
      </c>
      <c r="W385" s="11">
        <f>Data!AC385-Data!AC384</f>
        <v>-3</v>
      </c>
      <c r="X385" s="11">
        <f>Data!AD385-Data!AD384</f>
        <v>269</v>
      </c>
      <c r="Y385" s="11">
        <f>Data!AE385-Data!AE384</f>
        <v>33</v>
      </c>
      <c r="Z385" s="11">
        <f>Data!AF385-Data!AF384</f>
        <v>8</v>
      </c>
      <c r="AA385" s="11">
        <f>Data!AG385-Data!AG384</f>
        <v>129</v>
      </c>
      <c r="AB385" s="11">
        <f>Data!AH385-Data!AH384</f>
        <v>0</v>
      </c>
      <c r="AC385" s="11">
        <f>Data!AI385-Data!AI384</f>
        <v>0</v>
      </c>
      <c r="AD385" s="11">
        <f>Data!AJ385-Data!AJ384</f>
        <v>505</v>
      </c>
      <c r="AE385" s="11">
        <f>Data!AK385-Data!AK384</f>
        <v>0</v>
      </c>
      <c r="AF385" s="11">
        <f>Data!AL385-Data!AL384</f>
        <v>0</v>
      </c>
      <c r="AG385" s="11">
        <f>Data!AM385-Data!AM384</f>
        <v>780</v>
      </c>
      <c r="AH385" s="11">
        <f>Data!AN385-Data!AN384</f>
        <v>7</v>
      </c>
      <c r="AI385" s="11">
        <f>Data!AO385-Data!AO384</f>
        <v>-3</v>
      </c>
      <c r="AJ385" s="11">
        <f>Data!AP385-Data!AP384</f>
        <v>298</v>
      </c>
      <c r="AK385" s="11">
        <f>Data!AQ385-Data!AQ384</f>
        <v>30</v>
      </c>
      <c r="AL385" s="11">
        <f>Data!AR385-Data!AR384</f>
        <v>-4</v>
      </c>
      <c r="AM385" s="11">
        <f>Data!E385</f>
        <v>75</v>
      </c>
      <c r="AN385" s="11">
        <f>Data!B385</f>
        <v>3445</v>
      </c>
      <c r="AO385" s="11">
        <f>Data!AS385-Data!AS384</f>
        <v>20419</v>
      </c>
      <c r="AP385" s="11">
        <f>Data!AT385-Data!AT384</f>
        <v>34760</v>
      </c>
      <c r="AQ385" s="11">
        <f>Data!AV385-Data!AV384</f>
        <v>0</v>
      </c>
      <c r="AR385" s="11">
        <f>Data!AW385-Data!AW384</f>
        <v>0</v>
      </c>
      <c r="AT385" s="7" t="str">
        <f t="shared" ref="AT385" si="168">_xlfn.CONCAT(YEAR(A385),"-W",_xlfn.ISOWEEKNUM(A385))</f>
        <v>2021-W14</v>
      </c>
      <c r="AU385" s="7">
        <f t="shared" ref="AU385" si="169">WEEKDAY(A385,2)</f>
        <v>3</v>
      </c>
      <c r="AV385" s="12">
        <f>Data!G385</f>
        <v>749</v>
      </c>
      <c r="AW385" s="12">
        <f>Data!AU385+Data!C385</f>
        <v>12</v>
      </c>
      <c r="AY385" s="12"/>
    </row>
    <row r="386" spans="1:53" x14ac:dyDescent="0.3">
      <c r="A386" s="20">
        <f>Data!A386</f>
        <v>44294</v>
      </c>
      <c r="B386" s="8">
        <f t="shared" ref="B386" si="170">A386</f>
        <v>44294</v>
      </c>
      <c r="C386" s="9">
        <f>Data!I386-Data!I385</f>
        <v>235</v>
      </c>
      <c r="D386" s="9">
        <f>Data!J386-Data!J385</f>
        <v>0</v>
      </c>
      <c r="E386" s="10">
        <f>Data!K386-Data!K385</f>
        <v>0</v>
      </c>
      <c r="F386" s="11">
        <f>Data!L386-Data!L385</f>
        <v>1082</v>
      </c>
      <c r="G386" s="11">
        <f>Data!M386-Data!M385</f>
        <v>1</v>
      </c>
      <c r="H386" s="11">
        <f>Data!N386-Data!N385</f>
        <v>-1</v>
      </c>
      <c r="I386" s="11">
        <f>Data!O386-Data!O385</f>
        <v>1284</v>
      </c>
      <c r="J386" s="11">
        <f>Data!P386-Data!P385</f>
        <v>11</v>
      </c>
      <c r="K386" s="11">
        <f>Data!Q386-Data!Q385</f>
        <v>16</v>
      </c>
      <c r="L386" s="11">
        <f>Data!R386-Data!R385</f>
        <v>531</v>
      </c>
      <c r="M386" s="11">
        <f>Data!S386-Data!S385</f>
        <v>61</v>
      </c>
      <c r="N386" s="11">
        <f>Data!T386-Data!T385</f>
        <v>12</v>
      </c>
      <c r="O386" s="11">
        <f>Data!U386-Data!U385</f>
        <v>124</v>
      </c>
      <c r="P386" s="11">
        <f>Data!V386-Data!V385</f>
        <v>0</v>
      </c>
      <c r="Q386" s="11">
        <f>Data!W386-Data!W385</f>
        <v>0</v>
      </c>
      <c r="R386" s="11">
        <f>Data!X386-Data!X385</f>
        <v>547</v>
      </c>
      <c r="S386" s="11">
        <f>Data!Y386-Data!Y385</f>
        <v>1</v>
      </c>
      <c r="T386" s="11">
        <f>Data!Z386-Data!Z385</f>
        <v>-1</v>
      </c>
      <c r="U386" s="11">
        <f>Data!AA386-Data!AA385</f>
        <v>638</v>
      </c>
      <c r="V386" s="11">
        <f>Data!AB386-Data!AB385</f>
        <v>8</v>
      </c>
      <c r="W386" s="11">
        <f>Data!AC386-Data!AC385</f>
        <v>12</v>
      </c>
      <c r="X386" s="11">
        <f>Data!AD386-Data!AD385</f>
        <v>249</v>
      </c>
      <c r="Y386" s="11">
        <f>Data!AE386-Data!AE385</f>
        <v>31</v>
      </c>
      <c r="Z386" s="11">
        <f>Data!AF386-Data!AF385</f>
        <v>1</v>
      </c>
      <c r="AA386" s="11">
        <f>Data!AG386-Data!AG385</f>
        <v>112</v>
      </c>
      <c r="AB386" s="11">
        <f>Data!AH386-Data!AH385</f>
        <v>0</v>
      </c>
      <c r="AC386" s="11">
        <f>Data!AI386-Data!AI385</f>
        <v>0</v>
      </c>
      <c r="AD386" s="11">
        <f>Data!AJ386-Data!AJ385</f>
        <v>536</v>
      </c>
      <c r="AE386" s="11">
        <f>Data!AK386-Data!AK385</f>
        <v>0</v>
      </c>
      <c r="AF386" s="11">
        <f>Data!AL386-Data!AL385</f>
        <v>0</v>
      </c>
      <c r="AG386" s="11">
        <f>Data!AM386-Data!AM385</f>
        <v>647</v>
      </c>
      <c r="AH386" s="11">
        <f>Data!AN386-Data!AN385</f>
        <v>3</v>
      </c>
      <c r="AI386" s="11">
        <f>Data!AO386-Data!AO385</f>
        <v>4</v>
      </c>
      <c r="AJ386" s="11">
        <f>Data!AP386-Data!AP385</f>
        <v>282</v>
      </c>
      <c r="AK386" s="11">
        <f>Data!AQ386-Data!AQ385</f>
        <v>30</v>
      </c>
      <c r="AL386" s="11">
        <f>Data!AR386-Data!AR385</f>
        <v>11</v>
      </c>
      <c r="AM386" s="11">
        <f>Data!E386</f>
        <v>73</v>
      </c>
      <c r="AN386" s="11">
        <f>Data!B386</f>
        <v>3228</v>
      </c>
      <c r="AO386" s="11">
        <f>Data!AS386-Data!AS385</f>
        <v>18058</v>
      </c>
      <c r="AP386" s="11">
        <f>Data!AT386-Data!AT385</f>
        <v>40398</v>
      </c>
      <c r="AQ386" s="11">
        <f>Data!AV386-Data!AV385</f>
        <v>0</v>
      </c>
      <c r="AR386" s="11">
        <f>Data!AW386-Data!AW385</f>
        <v>0</v>
      </c>
      <c r="AT386" s="7" t="str">
        <f t="shared" ref="AT386" si="171">_xlfn.CONCAT(YEAR(A386),"-W",_xlfn.ISOWEEKNUM(A386))</f>
        <v>2021-W14</v>
      </c>
      <c r="AU386" s="7">
        <f t="shared" ref="AU386" si="172">WEEKDAY(A386,2)</f>
        <v>4</v>
      </c>
      <c r="AV386" s="12">
        <f>Data!G386</f>
        <v>776</v>
      </c>
      <c r="AW386" s="12">
        <f>Data!AU386+Data!C386</f>
        <v>11</v>
      </c>
      <c r="AY386" s="12"/>
    </row>
    <row r="387" spans="1:53" x14ac:dyDescent="0.3">
      <c r="A387" s="20">
        <f>Data!A387</f>
        <v>44295</v>
      </c>
      <c r="B387" s="8">
        <f t="shared" ref="B387" si="173">A387</f>
        <v>44295</v>
      </c>
      <c r="C387" s="9">
        <f>Data!I387-Data!I386</f>
        <v>225</v>
      </c>
      <c r="D387" s="9">
        <f>Data!J387-Data!J386</f>
        <v>0</v>
      </c>
      <c r="E387" s="10">
        <f>Data!K387-Data!K386</f>
        <v>0</v>
      </c>
      <c r="F387" s="11">
        <f>Data!L387-Data!L386</f>
        <v>944</v>
      </c>
      <c r="G387" s="11">
        <f>Data!M387-Data!M386</f>
        <v>0</v>
      </c>
      <c r="H387" s="11">
        <f>Data!N387-Data!N386</f>
        <v>0</v>
      </c>
      <c r="I387" s="11">
        <f>Data!O387-Data!O386</f>
        <v>1149</v>
      </c>
      <c r="J387" s="11">
        <f>Data!P387-Data!P386</f>
        <v>7</v>
      </c>
      <c r="K387" s="11">
        <f>Data!Q387-Data!Q386</f>
        <v>11</v>
      </c>
      <c r="L387" s="11">
        <f>Data!R387-Data!R386</f>
        <v>422</v>
      </c>
      <c r="M387" s="11">
        <f>Data!S387-Data!S386</f>
        <v>71</v>
      </c>
      <c r="N387" s="11">
        <f>Data!T387-Data!T386</f>
        <v>3</v>
      </c>
      <c r="O387" s="11">
        <f>Data!U387-Data!U386</f>
        <v>126</v>
      </c>
      <c r="P387" s="11">
        <f>Data!V387-Data!V386</f>
        <v>0</v>
      </c>
      <c r="Q387" s="11">
        <f>Data!W387-Data!W386</f>
        <v>0</v>
      </c>
      <c r="R387" s="11">
        <f>Data!X387-Data!X386</f>
        <v>479</v>
      </c>
      <c r="S387" s="11">
        <f>Data!Y387-Data!Y386</f>
        <v>0</v>
      </c>
      <c r="T387" s="11">
        <f>Data!Z387-Data!Z386</f>
        <v>1</v>
      </c>
      <c r="U387" s="11">
        <f>Data!AA387-Data!AA386</f>
        <v>556</v>
      </c>
      <c r="V387" s="11">
        <f>Data!AB387-Data!AB386</f>
        <v>4</v>
      </c>
      <c r="W387" s="11">
        <f>Data!AC387-Data!AC386</f>
        <v>7</v>
      </c>
      <c r="X387" s="11">
        <f>Data!AD387-Data!AD386</f>
        <v>197</v>
      </c>
      <c r="Y387" s="11">
        <f>Data!AE387-Data!AE386</f>
        <v>45</v>
      </c>
      <c r="Z387" s="11">
        <f>Data!AF387-Data!AF386</f>
        <v>-2</v>
      </c>
      <c r="AA387" s="11">
        <f>Data!AG387-Data!AG386</f>
        <v>99</v>
      </c>
      <c r="AB387" s="11">
        <f>Data!AH387-Data!AH386</f>
        <v>0</v>
      </c>
      <c r="AC387" s="11">
        <f>Data!AI387-Data!AI386</f>
        <v>0</v>
      </c>
      <c r="AD387" s="11">
        <f>Data!AJ387-Data!AJ386</f>
        <v>465</v>
      </c>
      <c r="AE387" s="11">
        <f>Data!AK387-Data!AK386</f>
        <v>0</v>
      </c>
      <c r="AF387" s="11">
        <f>Data!AL387-Data!AL386</f>
        <v>-1</v>
      </c>
      <c r="AG387" s="11">
        <f>Data!AM387-Data!AM386</f>
        <v>593</v>
      </c>
      <c r="AH387" s="11">
        <f>Data!AN387-Data!AN386</f>
        <v>3</v>
      </c>
      <c r="AI387" s="11">
        <f>Data!AO387-Data!AO386</f>
        <v>4</v>
      </c>
      <c r="AJ387" s="11">
        <f>Data!AP387-Data!AP386</f>
        <v>225</v>
      </c>
      <c r="AK387" s="11">
        <f>Data!AQ387-Data!AQ386</f>
        <v>26</v>
      </c>
      <c r="AL387" s="11">
        <f>Data!AR387-Data!AR386</f>
        <v>5</v>
      </c>
      <c r="AM387" s="11">
        <f>Data!E387</f>
        <v>78</v>
      </c>
      <c r="AN387" s="11">
        <f>Data!B387</f>
        <v>2747</v>
      </c>
      <c r="AO387" s="11">
        <f>Data!AS387-Data!AS386</f>
        <v>18390</v>
      </c>
      <c r="AP387" s="11">
        <f>Data!AT387-Data!AT386</f>
        <v>38980</v>
      </c>
      <c r="AQ387" s="11">
        <f>Data!AV387-Data!AV386</f>
        <v>0</v>
      </c>
      <c r="AR387" s="11">
        <f>Data!AW387-Data!AW386</f>
        <v>0</v>
      </c>
      <c r="AT387" s="7" t="str">
        <f t="shared" ref="AT387" si="174">_xlfn.CONCAT(YEAR(A387),"-W",_xlfn.ISOWEEKNUM(A387))</f>
        <v>2021-W14</v>
      </c>
      <c r="AU387" s="7">
        <f t="shared" ref="AU387" si="175">WEEKDAY(A387,2)</f>
        <v>5</v>
      </c>
      <c r="AV387" s="12">
        <f>Data!G387</f>
        <v>790</v>
      </c>
      <c r="AW387" s="12">
        <f>Data!AU387+Data!C387</f>
        <v>10</v>
      </c>
      <c r="AY387" s="12"/>
    </row>
    <row r="388" spans="1:53" x14ac:dyDescent="0.3">
      <c r="A388" s="20">
        <f>Data!A388</f>
        <v>44296</v>
      </c>
      <c r="B388" s="8">
        <f t="shared" ref="B388" si="176">A388</f>
        <v>44296</v>
      </c>
      <c r="C388" s="9">
        <f>Data!I388-Data!I387</f>
        <v>240</v>
      </c>
      <c r="D388" s="9">
        <f>Data!J388-Data!J387</f>
        <v>0</v>
      </c>
      <c r="E388" s="10">
        <f>Data!K388-Data!K387</f>
        <v>0</v>
      </c>
      <c r="F388" s="11">
        <f>Data!L388-Data!L387</f>
        <v>929</v>
      </c>
      <c r="G388" s="11">
        <f>Data!M388-Data!M387</f>
        <v>0</v>
      </c>
      <c r="H388" s="11">
        <f>Data!N388-Data!N387</f>
        <v>1</v>
      </c>
      <c r="I388" s="11">
        <f>Data!O388-Data!O387</f>
        <v>1148</v>
      </c>
      <c r="J388" s="11">
        <f>Data!P388-Data!P387</f>
        <v>12</v>
      </c>
      <c r="K388" s="11">
        <f>Data!Q388-Data!Q387</f>
        <v>-12</v>
      </c>
      <c r="L388" s="11">
        <f>Data!R388-Data!R387</f>
        <v>462</v>
      </c>
      <c r="M388" s="11">
        <f>Data!S388-Data!S387</f>
        <v>63</v>
      </c>
      <c r="N388" s="11">
        <f>Data!T388-Data!T387</f>
        <v>2</v>
      </c>
      <c r="O388" s="11">
        <f>Data!U388-Data!U387</f>
        <v>125</v>
      </c>
      <c r="P388" s="11">
        <f>Data!V388-Data!V387</f>
        <v>0</v>
      </c>
      <c r="Q388" s="11">
        <f>Data!W388-Data!W387</f>
        <v>0</v>
      </c>
      <c r="R388" s="11">
        <f>Data!X388-Data!X387</f>
        <v>452</v>
      </c>
      <c r="S388" s="11">
        <f>Data!Y388-Data!Y387</f>
        <v>0</v>
      </c>
      <c r="T388" s="11">
        <f>Data!Z388-Data!Z387</f>
        <v>-1</v>
      </c>
      <c r="U388" s="11">
        <f>Data!AA388-Data!AA387</f>
        <v>576</v>
      </c>
      <c r="V388" s="11">
        <f>Data!AB388-Data!AB387</f>
        <v>9</v>
      </c>
      <c r="W388" s="11">
        <f>Data!AC388-Data!AC387</f>
        <v>-9</v>
      </c>
      <c r="X388" s="11">
        <f>Data!AD388-Data!AD387</f>
        <v>209</v>
      </c>
      <c r="Y388" s="11">
        <f>Data!AE388-Data!AE387</f>
        <v>33</v>
      </c>
      <c r="Z388" s="11">
        <f>Data!AF388-Data!AF387</f>
        <v>-4</v>
      </c>
      <c r="AA388" s="11">
        <f>Data!AG388-Data!AG387</f>
        <v>115</v>
      </c>
      <c r="AB388" s="11">
        <f>Data!AH388-Data!AH387</f>
        <v>0</v>
      </c>
      <c r="AC388" s="11">
        <f>Data!AI388-Data!AI387</f>
        <v>0</v>
      </c>
      <c r="AD388" s="11">
        <f>Data!AJ388-Data!AJ387</f>
        <v>477</v>
      </c>
      <c r="AE388" s="11">
        <f>Data!AK388-Data!AK387</f>
        <v>0</v>
      </c>
      <c r="AF388" s="11">
        <f>Data!AL388-Data!AL387</f>
        <v>2</v>
      </c>
      <c r="AG388" s="11">
        <f>Data!AM388-Data!AM387</f>
        <v>571</v>
      </c>
      <c r="AH388" s="11">
        <f>Data!AN388-Data!AN387</f>
        <v>3</v>
      </c>
      <c r="AI388" s="11">
        <f>Data!AO388-Data!AO387</f>
        <v>-3</v>
      </c>
      <c r="AJ388" s="11">
        <f>Data!AP388-Data!AP387</f>
        <v>253</v>
      </c>
      <c r="AK388" s="11">
        <f>Data!AQ388-Data!AQ387</f>
        <v>30</v>
      </c>
      <c r="AL388" s="11">
        <f>Data!AR388-Data!AR387</f>
        <v>6</v>
      </c>
      <c r="AM388" s="11">
        <f>Data!E388</f>
        <v>75</v>
      </c>
      <c r="AN388" s="11">
        <f>Data!B388</f>
        <v>2801</v>
      </c>
      <c r="AO388" s="11">
        <f>Data!AS388-Data!AS387</f>
        <v>18466</v>
      </c>
      <c r="AP388" s="11">
        <f>Data!AT388-Data!AT387</f>
        <v>47405</v>
      </c>
      <c r="AQ388" s="11">
        <f>Data!AV388-Data!AV387</f>
        <v>0</v>
      </c>
      <c r="AR388" s="11">
        <f>Data!AW388-Data!AW387</f>
        <v>0</v>
      </c>
      <c r="AT388" s="7" t="str">
        <f t="shared" ref="AT388" si="177">_xlfn.CONCAT(YEAR(A388),"-W",_xlfn.ISOWEEKNUM(A388))</f>
        <v>2021-W14</v>
      </c>
      <c r="AU388" s="7">
        <f t="shared" ref="AU388" si="178">WEEKDAY(A388,2)</f>
        <v>6</v>
      </c>
      <c r="AV388" s="12">
        <f>Data!G388</f>
        <v>781</v>
      </c>
      <c r="AW388" s="12">
        <f>Data!AU388+Data!C388</f>
        <v>4</v>
      </c>
      <c r="AY388" s="12"/>
    </row>
    <row r="389" spans="1:53" x14ac:dyDescent="0.3">
      <c r="A389" s="20">
        <f>Data!A389</f>
        <v>44297</v>
      </c>
      <c r="B389" s="8">
        <f t="shared" ref="B389" si="179">A389</f>
        <v>44297</v>
      </c>
      <c r="C389" s="9">
        <f>Data!I389-Data!I388</f>
        <v>151</v>
      </c>
      <c r="D389" s="9">
        <f>Data!J389-Data!J388</f>
        <v>0</v>
      </c>
      <c r="E389" s="10">
        <f>Data!K389-Data!K388</f>
        <v>0</v>
      </c>
      <c r="F389" s="11">
        <f>Data!L389-Data!L388</f>
        <v>609</v>
      </c>
      <c r="G389" s="11">
        <f>Data!M389-Data!M388</f>
        <v>1</v>
      </c>
      <c r="H389" s="11">
        <f>Data!N389-Data!N388</f>
        <v>-1</v>
      </c>
      <c r="I389" s="11">
        <f>Data!O389-Data!O388</f>
        <v>702</v>
      </c>
      <c r="J389" s="11">
        <f>Data!P389-Data!P388</f>
        <v>5</v>
      </c>
      <c r="K389" s="11">
        <f>Data!Q389-Data!Q388</f>
        <v>6</v>
      </c>
      <c r="L389" s="11">
        <f>Data!R389-Data!R388</f>
        <v>285</v>
      </c>
      <c r="M389" s="11">
        <f>Data!S389-Data!S388</f>
        <v>46</v>
      </c>
      <c r="N389" s="11">
        <f>Data!T389-Data!T388</f>
        <v>-6</v>
      </c>
      <c r="O389" s="11">
        <f>Data!U389-Data!U388</f>
        <v>83</v>
      </c>
      <c r="P389" s="11">
        <f>Data!V389-Data!V388</f>
        <v>0</v>
      </c>
      <c r="Q389" s="11">
        <f>Data!W389-Data!W388</f>
        <v>0</v>
      </c>
      <c r="R389" s="11">
        <f>Data!X389-Data!X388</f>
        <v>343</v>
      </c>
      <c r="S389" s="11">
        <f>Data!Y389-Data!Y388</f>
        <v>1</v>
      </c>
      <c r="T389" s="11">
        <f>Data!Z389-Data!Z388</f>
        <v>-1</v>
      </c>
      <c r="U389" s="11">
        <f>Data!AA389-Data!AA388</f>
        <v>351</v>
      </c>
      <c r="V389" s="11">
        <f>Data!AB389-Data!AB388</f>
        <v>3</v>
      </c>
      <c r="W389" s="11">
        <f>Data!AC389-Data!AC388</f>
        <v>4</v>
      </c>
      <c r="X389" s="11">
        <f>Data!AD389-Data!AD388</f>
        <v>130</v>
      </c>
      <c r="Y389" s="11">
        <f>Data!AE389-Data!AE388</f>
        <v>24</v>
      </c>
      <c r="Z389" s="11">
        <f>Data!AF389-Data!AF388</f>
        <v>-2</v>
      </c>
      <c r="AA389" s="11">
        <f>Data!AG389-Data!AG388</f>
        <v>68</v>
      </c>
      <c r="AB389" s="11">
        <f>Data!AH389-Data!AH388</f>
        <v>0</v>
      </c>
      <c r="AC389" s="11">
        <f>Data!AI389-Data!AI388</f>
        <v>0</v>
      </c>
      <c r="AD389" s="11">
        <f>Data!AJ389-Data!AJ388</f>
        <v>266</v>
      </c>
      <c r="AE389" s="11">
        <f>Data!AK389-Data!AK388</f>
        <v>0</v>
      </c>
      <c r="AF389" s="11">
        <f>Data!AL389-Data!AL388</f>
        <v>0</v>
      </c>
      <c r="AG389" s="11">
        <f>Data!AM389-Data!AM388</f>
        <v>351</v>
      </c>
      <c r="AH389" s="11">
        <f>Data!AN389-Data!AN388</f>
        <v>2</v>
      </c>
      <c r="AI389" s="11">
        <f>Data!AO389-Data!AO388</f>
        <v>2</v>
      </c>
      <c r="AJ389" s="11">
        <f>Data!AP389-Data!AP388</f>
        <v>155</v>
      </c>
      <c r="AK389" s="11">
        <f>Data!AQ389-Data!AQ388</f>
        <v>22</v>
      </c>
      <c r="AL389" s="11">
        <f>Data!AR389-Data!AR388</f>
        <v>-4</v>
      </c>
      <c r="AM389" s="11">
        <f>Data!E389</f>
        <v>52</v>
      </c>
      <c r="AN389" s="11">
        <f>Data!B389</f>
        <v>1718</v>
      </c>
      <c r="AO389" s="11">
        <f>Data!AS389-Data!AS388</f>
        <v>6858</v>
      </c>
      <c r="AP389" s="11">
        <f>Data!AT389-Data!AT388</f>
        <v>22029</v>
      </c>
      <c r="AQ389" s="11">
        <f>Data!AV389-Data!AV388</f>
        <v>0</v>
      </c>
      <c r="AR389" s="11">
        <f>Data!AW389-Data!AW388</f>
        <v>0</v>
      </c>
      <c r="AS389" s="7">
        <v>350</v>
      </c>
      <c r="AT389" s="7" t="str">
        <f t="shared" ref="AT389" si="180">_xlfn.CONCAT(YEAR(A389),"-W",_xlfn.ISOWEEKNUM(A389))</f>
        <v>2021-W14</v>
      </c>
      <c r="AU389" s="7">
        <f t="shared" ref="AU389" si="181">WEEKDAY(A389,2)</f>
        <v>7</v>
      </c>
      <c r="AV389" s="12">
        <f>Data!G389</f>
        <v>780</v>
      </c>
      <c r="AW389" s="12">
        <f>Data!AU389+Data!C389</f>
        <v>3</v>
      </c>
      <c r="AX389" s="7">
        <f>Data!BA389-Data!BA382</f>
        <v>98</v>
      </c>
      <c r="AY389" s="12">
        <f>AV382+AS389-AV389-AX389</f>
        <v>221</v>
      </c>
      <c r="AZ389" s="11">
        <f>SUM(Data!BB383:BB389)</f>
        <v>3707</v>
      </c>
      <c r="BA389" s="112">
        <f>AS389/AZ389</f>
        <v>9.4415969786889667E-2</v>
      </c>
    </row>
    <row r="390" spans="1:53" x14ac:dyDescent="0.3">
      <c r="A390" s="21">
        <f>Data!A390</f>
        <v>44298</v>
      </c>
      <c r="B390" s="13">
        <f t="shared" ref="B390:B391" si="182">A390</f>
        <v>44298</v>
      </c>
      <c r="C390" s="14">
        <f>Data!I390-Data!I389</f>
        <v>155</v>
      </c>
      <c r="D390" s="14">
        <f>Data!J390-Data!J389</f>
        <v>0</v>
      </c>
      <c r="E390" s="15">
        <f>Data!K390-Data!K389</f>
        <v>0</v>
      </c>
      <c r="F390" s="16">
        <f>Data!L390-Data!L389</f>
        <v>485</v>
      </c>
      <c r="G390" s="16">
        <f>Data!M390-Data!M389</f>
        <v>0</v>
      </c>
      <c r="H390" s="16">
        <f>Data!N390-Data!N389</f>
        <v>3</v>
      </c>
      <c r="I390" s="16">
        <f>Data!O390-Data!O389</f>
        <v>673</v>
      </c>
      <c r="J390" s="16">
        <f>Data!P390-Data!P389</f>
        <v>13</v>
      </c>
      <c r="K390" s="16">
        <f>Data!Q390-Data!Q389</f>
        <v>2</v>
      </c>
      <c r="L390" s="16">
        <f>Data!R390-Data!R389</f>
        <v>288</v>
      </c>
      <c r="M390" s="16">
        <f>Data!S390-Data!S389</f>
        <v>63</v>
      </c>
      <c r="N390" s="16">
        <f>Data!T390-Data!T389</f>
        <v>-4</v>
      </c>
      <c r="O390" s="16">
        <f>Data!U390-Data!U389</f>
        <v>77</v>
      </c>
      <c r="P390" s="16">
        <f>Data!V390-Data!V389</f>
        <v>0</v>
      </c>
      <c r="Q390" s="16">
        <f>Data!W390-Data!W389</f>
        <v>0</v>
      </c>
      <c r="R390" s="16">
        <f>Data!X390-Data!X389</f>
        <v>243</v>
      </c>
      <c r="S390" s="16">
        <f>Data!Y390-Data!Y389</f>
        <v>0</v>
      </c>
      <c r="T390" s="16">
        <f>Data!Z390-Data!Z389</f>
        <v>1</v>
      </c>
      <c r="U390" s="16">
        <f>Data!AA390-Data!AA389</f>
        <v>368</v>
      </c>
      <c r="V390" s="16">
        <f>Data!AB390-Data!AB389</f>
        <v>9</v>
      </c>
      <c r="W390" s="16">
        <f>Data!AC390-Data!AC389</f>
        <v>2</v>
      </c>
      <c r="X390" s="16">
        <f>Data!AD390-Data!AD389</f>
        <v>129</v>
      </c>
      <c r="Y390" s="16">
        <f>Data!AE390-Data!AE389</f>
        <v>33</v>
      </c>
      <c r="Z390" s="16">
        <f>Data!AF390-Data!AF389</f>
        <v>-5</v>
      </c>
      <c r="AA390" s="16">
        <f>Data!AG390-Data!AG389</f>
        <v>78</v>
      </c>
      <c r="AB390" s="16">
        <f>Data!AH390-Data!AH389</f>
        <v>0</v>
      </c>
      <c r="AC390" s="16">
        <f>Data!AI390-Data!AI389</f>
        <v>0</v>
      </c>
      <c r="AD390" s="16">
        <f>Data!AJ390-Data!AJ389</f>
        <v>242</v>
      </c>
      <c r="AE390" s="16">
        <f>Data!AK390-Data!AK389</f>
        <v>0</v>
      </c>
      <c r="AF390" s="16">
        <f>Data!AL390-Data!AL389</f>
        <v>2</v>
      </c>
      <c r="AG390" s="16">
        <f>Data!AM390-Data!AM389</f>
        <v>305</v>
      </c>
      <c r="AH390" s="16">
        <f>Data!AN390-Data!AN389</f>
        <v>4</v>
      </c>
      <c r="AI390" s="16">
        <f>Data!AO390-Data!AO389</f>
        <v>0</v>
      </c>
      <c r="AJ390" s="16">
        <f>Data!AP390-Data!AP389</f>
        <v>159</v>
      </c>
      <c r="AK390" s="16">
        <f>Data!AQ390-Data!AQ389</f>
        <v>30</v>
      </c>
      <c r="AL390" s="16">
        <f>Data!AR390-Data!AR389</f>
        <v>1</v>
      </c>
      <c r="AM390" s="16">
        <f>Data!E390</f>
        <v>76</v>
      </c>
      <c r="AN390" s="16">
        <f>Data!B390</f>
        <v>1606</v>
      </c>
      <c r="AO390" s="16">
        <f>Data!AS390-Data!AS389</f>
        <v>6988</v>
      </c>
      <c r="AP390" s="16">
        <f>Data!AT390-Data!AT389</f>
        <v>13684</v>
      </c>
      <c r="AQ390" s="16">
        <f>Data!AV390-Data!AV389</f>
        <v>0</v>
      </c>
      <c r="AR390" s="16">
        <f>Data!AW390-Data!AW389</f>
        <v>0</v>
      </c>
      <c r="AS390" s="17"/>
      <c r="AT390" s="17" t="str">
        <f t="shared" ref="AT390:AT391" si="183">_xlfn.CONCAT(YEAR(A390),"-W",_xlfn.ISOWEEKNUM(A390))</f>
        <v>2021-W15</v>
      </c>
      <c r="AU390" s="17">
        <f t="shared" ref="AU390:AU391" si="184">WEEKDAY(A390,2)</f>
        <v>1</v>
      </c>
      <c r="AV390" s="18">
        <f>Data!G390</f>
        <v>781</v>
      </c>
      <c r="AW390" s="18">
        <f>Data!AU390+Data!C390</f>
        <v>10</v>
      </c>
      <c r="AX390" s="17"/>
      <c r="AY390" s="17"/>
      <c r="AZ390" s="16"/>
    </row>
    <row r="391" spans="1:53" x14ac:dyDescent="0.3">
      <c r="A391" s="20">
        <f>Data!A391</f>
        <v>44299</v>
      </c>
      <c r="B391" s="8">
        <f t="shared" si="182"/>
        <v>44299</v>
      </c>
      <c r="C391" s="9">
        <f>Data!I391-Data!I390</f>
        <v>443</v>
      </c>
      <c r="D391" s="9">
        <f>Data!J391-Data!J390</f>
        <v>0</v>
      </c>
      <c r="E391" s="10">
        <f>Data!K391-Data!K390</f>
        <v>0</v>
      </c>
      <c r="F391" s="11">
        <f>Data!L391-Data!L390</f>
        <v>1266</v>
      </c>
      <c r="G391" s="11">
        <f>Data!M391-Data!M390</f>
        <v>0</v>
      </c>
      <c r="H391" s="11">
        <f>Data!N391-Data!N390</f>
        <v>2</v>
      </c>
      <c r="I391" s="11">
        <f>Data!O391-Data!O390</f>
        <v>1704</v>
      </c>
      <c r="J391" s="11">
        <f>Data!P391-Data!P390</f>
        <v>16</v>
      </c>
      <c r="K391" s="11">
        <f>Data!Q391-Data!Q390</f>
        <v>6</v>
      </c>
      <c r="L391" s="11">
        <f>Data!R391-Data!R390</f>
        <v>601</v>
      </c>
      <c r="M391" s="11">
        <f>Data!S391-Data!S390</f>
        <v>77</v>
      </c>
      <c r="N391" s="11">
        <f>Data!T391-Data!T390</f>
        <v>13</v>
      </c>
      <c r="O391" s="11">
        <f>Data!U391-Data!U390</f>
        <v>235</v>
      </c>
      <c r="P391" s="11">
        <f>Data!V391-Data!V390</f>
        <v>0</v>
      </c>
      <c r="Q391" s="11">
        <f>Data!W391-Data!W390</f>
        <v>0</v>
      </c>
      <c r="R391" s="11">
        <f>Data!X391-Data!X390</f>
        <v>624</v>
      </c>
      <c r="S391" s="11">
        <f>Data!Y391-Data!Y390</f>
        <v>0</v>
      </c>
      <c r="T391" s="11">
        <f>Data!Z391-Data!Z390</f>
        <v>2</v>
      </c>
      <c r="U391" s="11">
        <f>Data!AA391-Data!AA390</f>
        <v>884</v>
      </c>
      <c r="V391" s="11">
        <f>Data!AB391-Data!AB390</f>
        <v>10</v>
      </c>
      <c r="W391" s="11">
        <f>Data!AC391-Data!AC390</f>
        <v>5</v>
      </c>
      <c r="X391" s="11">
        <f>Data!AD391-Data!AD390</f>
        <v>267</v>
      </c>
      <c r="Y391" s="11">
        <f>Data!AE391-Data!AE390</f>
        <v>43</v>
      </c>
      <c r="Z391" s="11">
        <f>Data!AF391-Data!AF390</f>
        <v>7</v>
      </c>
      <c r="AA391" s="11">
        <f>Data!AG391-Data!AG390</f>
        <v>208</v>
      </c>
      <c r="AB391" s="11">
        <f>Data!AH391-Data!AH390</f>
        <v>0</v>
      </c>
      <c r="AC391" s="11">
        <f>Data!AI391-Data!AI390</f>
        <v>0</v>
      </c>
      <c r="AD391" s="11">
        <f>Data!AJ391-Data!AJ390</f>
        <v>642</v>
      </c>
      <c r="AE391" s="11">
        <f>Data!AK391-Data!AK390</f>
        <v>0</v>
      </c>
      <c r="AF391" s="11">
        <f>Data!AL391-Data!AL390</f>
        <v>0</v>
      </c>
      <c r="AG391" s="11">
        <f>Data!AM391-Data!AM390</f>
        <v>819</v>
      </c>
      <c r="AH391" s="11">
        <f>Data!AN391-Data!AN390</f>
        <v>6</v>
      </c>
      <c r="AI391" s="11">
        <f>Data!AO391-Data!AO390</f>
        <v>1</v>
      </c>
      <c r="AJ391" s="11">
        <f>Data!AP391-Data!AP390</f>
        <v>333</v>
      </c>
      <c r="AK391" s="11">
        <f>Data!AQ391-Data!AQ390</f>
        <v>34</v>
      </c>
      <c r="AL391" s="11">
        <f>Data!AR391-Data!AR390</f>
        <v>6</v>
      </c>
      <c r="AM391" s="11">
        <f>Data!E391</f>
        <v>93</v>
      </c>
      <c r="AN391" s="11">
        <f>Data!B391</f>
        <v>4033</v>
      </c>
      <c r="AO391" s="11">
        <f>Data!AS391-Data!AS390</f>
        <v>24958</v>
      </c>
      <c r="AP391" s="11">
        <f>Data!AT391-Data!AT390</f>
        <v>51112</v>
      </c>
      <c r="AQ391" s="11">
        <f>Data!AV391-Data!AV390</f>
        <v>0</v>
      </c>
      <c r="AR391" s="11">
        <f>Data!AW391-Data!AW390</f>
        <v>0</v>
      </c>
      <c r="AT391" s="7" t="str">
        <f t="shared" si="183"/>
        <v>2021-W15</v>
      </c>
      <c r="AU391" s="7">
        <f t="shared" si="184"/>
        <v>2</v>
      </c>
      <c r="AV391" s="12">
        <f>Data!G391</f>
        <v>802</v>
      </c>
      <c r="AW391" s="12">
        <f>Data!AU391+Data!C391</f>
        <v>19</v>
      </c>
      <c r="AY391" s="12"/>
    </row>
    <row r="392" spans="1:53" x14ac:dyDescent="0.3">
      <c r="A392" s="20">
        <f>Data!A392</f>
        <v>44300</v>
      </c>
      <c r="B392" s="8">
        <f t="shared" ref="B392" si="185">A392</f>
        <v>44300</v>
      </c>
      <c r="C392" s="9">
        <f>Data!I392-Data!I391</f>
        <v>254</v>
      </c>
      <c r="D392" s="9">
        <f>Data!J392-Data!J391</f>
        <v>0</v>
      </c>
      <c r="E392" s="10">
        <f>Data!K392-Data!K391</f>
        <v>0</v>
      </c>
      <c r="F392" s="11">
        <f>Data!L392-Data!L391</f>
        <v>1032</v>
      </c>
      <c r="G392" s="11">
        <f>Data!M392-Data!M391</f>
        <v>3</v>
      </c>
      <c r="H392" s="11">
        <f>Data!N392-Data!N391</f>
        <v>-1</v>
      </c>
      <c r="I392" s="11">
        <f>Data!O392-Data!O391</f>
        <v>1316</v>
      </c>
      <c r="J392" s="11">
        <f>Data!P392-Data!P391</f>
        <v>16</v>
      </c>
      <c r="K392" s="11">
        <f>Data!Q392-Data!Q391</f>
        <v>5</v>
      </c>
      <c r="L392" s="11">
        <f>Data!R392-Data!R391</f>
        <v>478</v>
      </c>
      <c r="M392" s="11">
        <f>Data!S392-Data!S391</f>
        <v>62</v>
      </c>
      <c r="N392" s="11">
        <f>Data!T392-Data!T391</f>
        <v>3</v>
      </c>
      <c r="O392" s="11">
        <f>Data!U392-Data!U391</f>
        <v>160</v>
      </c>
      <c r="P392" s="11">
        <f>Data!V392-Data!V391</f>
        <v>0</v>
      </c>
      <c r="Q392" s="11">
        <f>Data!W392-Data!W391</f>
        <v>0</v>
      </c>
      <c r="R392" s="11">
        <f>Data!X392-Data!X391</f>
        <v>540</v>
      </c>
      <c r="S392" s="11">
        <f>Data!Y392-Data!Y391</f>
        <v>0</v>
      </c>
      <c r="T392" s="11">
        <f>Data!Z392-Data!Z391</f>
        <v>0</v>
      </c>
      <c r="U392" s="11">
        <f>Data!AA392-Data!AA391</f>
        <v>644</v>
      </c>
      <c r="V392" s="11">
        <f>Data!AB392-Data!AB391</f>
        <v>10</v>
      </c>
      <c r="W392" s="11">
        <f>Data!AC392-Data!AC391</f>
        <v>6</v>
      </c>
      <c r="X392" s="11">
        <f>Data!AD392-Data!AD391</f>
        <v>217</v>
      </c>
      <c r="Y392" s="11">
        <f>Data!AE392-Data!AE391</f>
        <v>32</v>
      </c>
      <c r="Z392" s="11">
        <f>Data!AF392-Data!AF391</f>
        <v>-8</v>
      </c>
      <c r="AA392" s="11">
        <f>Data!AG392-Data!AG391</f>
        <v>94</v>
      </c>
      <c r="AB392" s="11">
        <f>Data!AH392-Data!AH391</f>
        <v>0</v>
      </c>
      <c r="AC392" s="11">
        <f>Data!AI392-Data!AI391</f>
        <v>0</v>
      </c>
      <c r="AD392" s="11">
        <f>Data!AJ392-Data!AJ391</f>
        <v>492</v>
      </c>
      <c r="AE392" s="11">
        <f>Data!AK392-Data!AK391</f>
        <v>3</v>
      </c>
      <c r="AF392" s="11">
        <f>Data!AL392-Data!AL391</f>
        <v>-1</v>
      </c>
      <c r="AG392" s="11">
        <f>Data!AM392-Data!AM391</f>
        <v>672</v>
      </c>
      <c r="AH392" s="11">
        <f>Data!AN392-Data!AN391</f>
        <v>6</v>
      </c>
      <c r="AI392" s="11">
        <f>Data!AO392-Data!AO391</f>
        <v>-1</v>
      </c>
      <c r="AJ392" s="11">
        <f>Data!AP392-Data!AP391</f>
        <v>261</v>
      </c>
      <c r="AK392" s="11">
        <f>Data!AQ392-Data!AQ391</f>
        <v>30</v>
      </c>
      <c r="AL392" s="11">
        <f>Data!AR392-Data!AR391</f>
        <v>11</v>
      </c>
      <c r="AM392" s="11">
        <f>Data!E392</f>
        <v>81</v>
      </c>
      <c r="AN392" s="11">
        <f>Data!B392</f>
        <v>3089</v>
      </c>
      <c r="AO392" s="11">
        <f>Data!AS392-Data!AS391</f>
        <v>18469</v>
      </c>
      <c r="AP392" s="11">
        <f>Data!AT392-Data!AT391</f>
        <v>45241</v>
      </c>
      <c r="AQ392" s="11">
        <f>Data!AV392-Data!AV391</f>
        <v>0</v>
      </c>
      <c r="AR392" s="11">
        <f>Data!AW392-Data!AW391</f>
        <v>0</v>
      </c>
      <c r="AT392" s="7" t="str">
        <f t="shared" ref="AT392" si="186">_xlfn.CONCAT(YEAR(A392),"-W",_xlfn.ISOWEEKNUM(A392))</f>
        <v>2021-W15</v>
      </c>
      <c r="AU392" s="7">
        <f t="shared" ref="AU392" si="187">WEEKDAY(A392,2)</f>
        <v>3</v>
      </c>
      <c r="AV392" s="12">
        <f>Data!G392</f>
        <v>809</v>
      </c>
      <c r="AW392" s="12">
        <f>Data!AU392+Data!C392</f>
        <v>12</v>
      </c>
      <c r="AY392" s="12"/>
    </row>
    <row r="393" spans="1:53" x14ac:dyDescent="0.3">
      <c r="A393" s="20">
        <f>Data!A393</f>
        <v>44301</v>
      </c>
      <c r="B393" s="8">
        <f t="shared" ref="B393" si="188">A393</f>
        <v>44301</v>
      </c>
      <c r="C393" s="9">
        <f>Data!I393-Data!I392</f>
        <v>404</v>
      </c>
      <c r="D393" s="9">
        <f>Data!J393-Data!J392</f>
        <v>0</v>
      </c>
      <c r="E393" s="10">
        <f>Data!K393-Data!K392</f>
        <v>0</v>
      </c>
      <c r="F393" s="11">
        <f>Data!L393-Data!L392</f>
        <v>1282</v>
      </c>
      <c r="G393" s="11">
        <f>Data!M393-Data!M392</f>
        <v>1</v>
      </c>
      <c r="H393" s="11">
        <f>Data!N393-Data!N392</f>
        <v>-2</v>
      </c>
      <c r="I393" s="11">
        <f>Data!O393-Data!O392</f>
        <v>1551</v>
      </c>
      <c r="J393" s="11">
        <f>Data!P393-Data!P392</f>
        <v>22</v>
      </c>
      <c r="K393" s="11">
        <f>Data!Q393-Data!Q392</f>
        <v>-1</v>
      </c>
      <c r="L393" s="11">
        <f>Data!R393-Data!R392</f>
        <v>587</v>
      </c>
      <c r="M393" s="11">
        <f>Data!S393-Data!S392</f>
        <v>81</v>
      </c>
      <c r="N393" s="11">
        <f>Data!T393-Data!T392</f>
        <v>13</v>
      </c>
      <c r="O393" s="11">
        <f>Data!U393-Data!U392</f>
        <v>211</v>
      </c>
      <c r="P393" s="11">
        <f>Data!V393-Data!V392</f>
        <v>0</v>
      </c>
      <c r="Q393" s="11">
        <f>Data!W393-Data!W392</f>
        <v>0</v>
      </c>
      <c r="R393" s="11">
        <f>Data!X393-Data!X392</f>
        <v>681</v>
      </c>
      <c r="S393" s="11">
        <f>Data!Y393-Data!Y392</f>
        <v>0</v>
      </c>
      <c r="T393" s="11">
        <f>Data!Z393-Data!Z392</f>
        <v>-1</v>
      </c>
      <c r="U393" s="11">
        <f>Data!AA393-Data!AA392</f>
        <v>779</v>
      </c>
      <c r="V393" s="11">
        <f>Data!AB393-Data!AB392</f>
        <v>18</v>
      </c>
      <c r="W393" s="11">
        <f>Data!AC393-Data!AC392</f>
        <v>-4</v>
      </c>
      <c r="X393" s="11">
        <f>Data!AD393-Data!AD392</f>
        <v>270</v>
      </c>
      <c r="Y393" s="11">
        <f>Data!AE393-Data!AE392</f>
        <v>35</v>
      </c>
      <c r="Z393" s="11">
        <f>Data!AF393-Data!AF392</f>
        <v>14</v>
      </c>
      <c r="AA393" s="11">
        <f>Data!AG393-Data!AG392</f>
        <v>193</v>
      </c>
      <c r="AB393" s="11">
        <f>Data!AH393-Data!AH392</f>
        <v>0</v>
      </c>
      <c r="AC393" s="11">
        <f>Data!AI393-Data!AI392</f>
        <v>0</v>
      </c>
      <c r="AD393" s="11">
        <f>Data!AJ393-Data!AJ392</f>
        <v>601</v>
      </c>
      <c r="AE393" s="11">
        <f>Data!AK393-Data!AK392</f>
        <v>1</v>
      </c>
      <c r="AF393" s="11">
        <f>Data!AL393-Data!AL392</f>
        <v>-1</v>
      </c>
      <c r="AG393" s="11">
        <f>Data!AM393-Data!AM392</f>
        <v>772</v>
      </c>
      <c r="AH393" s="11">
        <f>Data!AN393-Data!AN392</f>
        <v>4</v>
      </c>
      <c r="AI393" s="11">
        <f>Data!AO393-Data!AO392</f>
        <v>3</v>
      </c>
      <c r="AJ393" s="11">
        <f>Data!AP393-Data!AP392</f>
        <v>317</v>
      </c>
      <c r="AK393" s="11">
        <f>Data!AQ393-Data!AQ392</f>
        <v>46</v>
      </c>
      <c r="AL393" s="11">
        <f>Data!AR393-Data!AR392</f>
        <v>-1</v>
      </c>
      <c r="AM393" s="11">
        <f>Data!E393</f>
        <v>104</v>
      </c>
      <c r="AN393" s="11">
        <f>Data!B393</f>
        <v>3833</v>
      </c>
      <c r="AO393" s="11">
        <f>Data!AS393-Data!AS392</f>
        <v>20814</v>
      </c>
      <c r="AP393" s="11">
        <f>Data!AT393-Data!AT392</f>
        <v>44184</v>
      </c>
      <c r="AQ393" s="11">
        <f>Data!AV393-Data!AV392</f>
        <v>0</v>
      </c>
      <c r="AR393" s="11">
        <f>Data!AW393-Data!AW392</f>
        <v>0</v>
      </c>
      <c r="AT393" s="7" t="str">
        <f t="shared" ref="AT393" si="189">_xlfn.CONCAT(YEAR(A393),"-W",_xlfn.ISOWEEKNUM(A393))</f>
        <v>2021-W15</v>
      </c>
      <c r="AU393" s="7">
        <f t="shared" ref="AU393" si="190">WEEKDAY(A393,2)</f>
        <v>4</v>
      </c>
      <c r="AV393" s="12">
        <f>Data!G393</f>
        <v>819</v>
      </c>
      <c r="AW393" s="12">
        <f>Data!AU393+Data!C393</f>
        <v>17</v>
      </c>
      <c r="AY393" s="12"/>
    </row>
    <row r="394" spans="1:53" x14ac:dyDescent="0.3">
      <c r="A394" s="20">
        <f>Data!A394</f>
        <v>44302</v>
      </c>
      <c r="B394" s="8">
        <f t="shared" ref="B394" si="191">A394</f>
        <v>44302</v>
      </c>
      <c r="C394" s="9">
        <f>Data!I394-Data!I393</f>
        <v>314</v>
      </c>
      <c r="D394" s="9">
        <f>Data!J394-Data!J393</f>
        <v>0</v>
      </c>
      <c r="E394" s="10">
        <f>Data!K394-Data!K393</f>
        <v>0</v>
      </c>
      <c r="F394" s="11">
        <f>Data!L394-Data!L393</f>
        <v>958</v>
      </c>
      <c r="G394" s="11">
        <f>Data!M394-Data!M393</f>
        <v>1</v>
      </c>
      <c r="H394" s="11">
        <f>Data!N394-Data!N393</f>
        <v>0</v>
      </c>
      <c r="I394" s="11">
        <f>Data!O394-Data!O393</f>
        <v>1228</v>
      </c>
      <c r="J394" s="11">
        <f>Data!P394-Data!P393</f>
        <v>17</v>
      </c>
      <c r="K394" s="11">
        <f>Data!Q394-Data!Q393</f>
        <v>-2</v>
      </c>
      <c r="L394" s="11">
        <f>Data!R394-Data!R393</f>
        <v>528</v>
      </c>
      <c r="M394" s="11">
        <f>Data!S394-Data!S393</f>
        <v>73</v>
      </c>
      <c r="N394" s="11">
        <f>Data!T394-Data!T393</f>
        <v>7</v>
      </c>
      <c r="O394" s="11">
        <f>Data!U394-Data!U393</f>
        <v>190</v>
      </c>
      <c r="P394" s="11">
        <f>Data!V394-Data!V393</f>
        <v>0</v>
      </c>
      <c r="Q394" s="11">
        <f>Data!W394-Data!W393</f>
        <v>0</v>
      </c>
      <c r="R394" s="11">
        <f>Data!X394-Data!X393</f>
        <v>514</v>
      </c>
      <c r="S394" s="11">
        <f>Data!Y394-Data!Y393</f>
        <v>0</v>
      </c>
      <c r="T394" s="11">
        <f>Data!Z394-Data!Z393</f>
        <v>0</v>
      </c>
      <c r="U394" s="11">
        <f>Data!AA394-Data!AA393</f>
        <v>612</v>
      </c>
      <c r="V394" s="11">
        <f>Data!AB394-Data!AB393</f>
        <v>12</v>
      </c>
      <c r="W394" s="11">
        <f>Data!AC394-Data!AC393</f>
        <v>-4</v>
      </c>
      <c r="X394" s="11">
        <f>Data!AD394-Data!AD393</f>
        <v>253</v>
      </c>
      <c r="Y394" s="11">
        <f>Data!AE394-Data!AE393</f>
        <v>41</v>
      </c>
      <c r="Z394" s="11">
        <f>Data!AF394-Data!AF393</f>
        <v>-4</v>
      </c>
      <c r="AA394" s="11">
        <f>Data!AG394-Data!AG393</f>
        <v>124</v>
      </c>
      <c r="AB394" s="11">
        <f>Data!AH394-Data!AH393</f>
        <v>0</v>
      </c>
      <c r="AC394" s="11">
        <f>Data!AI394-Data!AI393</f>
        <v>0</v>
      </c>
      <c r="AD394" s="11">
        <f>Data!AJ394-Data!AJ393</f>
        <v>444</v>
      </c>
      <c r="AE394" s="11">
        <f>Data!AK394-Data!AK393</f>
        <v>1</v>
      </c>
      <c r="AF394" s="11">
        <f>Data!AL394-Data!AL393</f>
        <v>0</v>
      </c>
      <c r="AG394" s="11">
        <f>Data!AM394-Data!AM393</f>
        <v>616</v>
      </c>
      <c r="AH394" s="11">
        <f>Data!AN394-Data!AN393</f>
        <v>5</v>
      </c>
      <c r="AI394" s="11">
        <f>Data!AO394-Data!AO393</f>
        <v>2</v>
      </c>
      <c r="AJ394" s="11">
        <f>Data!AP394-Data!AP393</f>
        <v>275</v>
      </c>
      <c r="AK394" s="11">
        <f>Data!AQ394-Data!AQ393</f>
        <v>32</v>
      </c>
      <c r="AL394" s="11">
        <f>Data!AR394-Data!AR393</f>
        <v>11</v>
      </c>
      <c r="AM394" s="11">
        <f>Data!E394</f>
        <v>91</v>
      </c>
      <c r="AN394" s="11">
        <f>Data!B394</f>
        <v>3067</v>
      </c>
      <c r="AO394" s="11">
        <f>Data!AS394-Data!AS393</f>
        <v>19874</v>
      </c>
      <c r="AP394" s="11">
        <f>Data!AT394-Data!AT393</f>
        <v>45335</v>
      </c>
      <c r="AQ394" s="11">
        <f>Data!AV394-Data!AV393</f>
        <v>0</v>
      </c>
      <c r="AR394" s="11">
        <f>Data!AW394-Data!AW393</f>
        <v>0</v>
      </c>
      <c r="AT394" s="7" t="str">
        <f t="shared" ref="AT394" si="192">_xlfn.CONCAT(YEAR(A394),"-W",_xlfn.ISOWEEKNUM(A394))</f>
        <v>2021-W15</v>
      </c>
      <c r="AU394" s="7">
        <f t="shared" ref="AU394" si="193">WEEKDAY(A394,2)</f>
        <v>5</v>
      </c>
      <c r="AV394" s="12">
        <f>Data!G394</f>
        <v>824</v>
      </c>
      <c r="AW394" s="12">
        <f>Data!AU394+Data!C394</f>
        <v>15</v>
      </c>
      <c r="AY394" s="12"/>
    </row>
    <row r="395" spans="1:53" x14ac:dyDescent="0.3">
      <c r="A395" s="20">
        <f>Data!A395</f>
        <v>44303</v>
      </c>
      <c r="B395" s="8">
        <f t="shared" ref="B395" si="194">A395</f>
        <v>44303</v>
      </c>
      <c r="C395" s="9">
        <f>Data!I395-Data!I394</f>
        <v>220</v>
      </c>
      <c r="D395" s="9">
        <f>Data!J395-Data!J394</f>
        <v>0</v>
      </c>
      <c r="E395" s="10">
        <f>Data!K395-Data!K394</f>
        <v>0</v>
      </c>
      <c r="F395" s="11">
        <f>Data!L395-Data!L394</f>
        <v>800</v>
      </c>
      <c r="G395" s="11">
        <f>Data!M395-Data!M394</f>
        <v>0</v>
      </c>
      <c r="H395" s="11">
        <f>Data!N395-Data!N394</f>
        <v>-2</v>
      </c>
      <c r="I395" s="11">
        <f>Data!O395-Data!O394</f>
        <v>994</v>
      </c>
      <c r="J395" s="11">
        <f>Data!P395-Data!P394</f>
        <v>7</v>
      </c>
      <c r="K395" s="11">
        <f>Data!Q395-Data!Q394</f>
        <v>9</v>
      </c>
      <c r="L395" s="11">
        <f>Data!R395-Data!R394</f>
        <v>395</v>
      </c>
      <c r="M395" s="11">
        <f>Data!S395-Data!S394</f>
        <v>60</v>
      </c>
      <c r="N395" s="11">
        <f>Data!T395-Data!T394</f>
        <v>6</v>
      </c>
      <c r="O395" s="11">
        <f>Data!U395-Data!U394</f>
        <v>113</v>
      </c>
      <c r="P395" s="11">
        <f>Data!V395-Data!V394</f>
        <v>0</v>
      </c>
      <c r="Q395" s="11">
        <f>Data!W395-Data!W394</f>
        <v>0</v>
      </c>
      <c r="R395" s="11">
        <f>Data!X395-Data!X394</f>
        <v>402</v>
      </c>
      <c r="S395" s="11">
        <f>Data!Y395-Data!Y394</f>
        <v>0</v>
      </c>
      <c r="T395" s="11">
        <f>Data!Z395-Data!Z394</f>
        <v>0</v>
      </c>
      <c r="U395" s="11">
        <f>Data!AA395-Data!AA394</f>
        <v>492</v>
      </c>
      <c r="V395" s="11">
        <f>Data!AB395-Data!AB394</f>
        <v>4</v>
      </c>
      <c r="W395" s="11">
        <f>Data!AC395-Data!AC394</f>
        <v>7</v>
      </c>
      <c r="X395" s="11">
        <f>Data!AD395-Data!AD394</f>
        <v>175</v>
      </c>
      <c r="Y395" s="11">
        <f>Data!AE395-Data!AE394</f>
        <v>33</v>
      </c>
      <c r="Z395" s="11">
        <f>Data!AF395-Data!AF394</f>
        <v>4</v>
      </c>
      <c r="AA395" s="11">
        <f>Data!AG395-Data!AG394</f>
        <v>107</v>
      </c>
      <c r="AB395" s="11">
        <f>Data!AH395-Data!AH394</f>
        <v>0</v>
      </c>
      <c r="AC395" s="11">
        <f>Data!AI395-Data!AI394</f>
        <v>0</v>
      </c>
      <c r="AD395" s="11">
        <f>Data!AJ395-Data!AJ394</f>
        <v>398</v>
      </c>
      <c r="AE395" s="11">
        <f>Data!AK395-Data!AK394</f>
        <v>0</v>
      </c>
      <c r="AF395" s="11">
        <f>Data!AL395-Data!AL394</f>
        <v>-2</v>
      </c>
      <c r="AG395" s="11">
        <f>Data!AM395-Data!AM394</f>
        <v>502</v>
      </c>
      <c r="AH395" s="11">
        <f>Data!AN395-Data!AN394</f>
        <v>3</v>
      </c>
      <c r="AI395" s="11">
        <f>Data!AO395-Data!AO394</f>
        <v>2</v>
      </c>
      <c r="AJ395" s="11">
        <f>Data!AP395-Data!AP394</f>
        <v>220</v>
      </c>
      <c r="AK395" s="11">
        <f>Data!AQ395-Data!AQ394</f>
        <v>27</v>
      </c>
      <c r="AL395" s="11">
        <f>Data!AR395-Data!AR394</f>
        <v>2</v>
      </c>
      <c r="AM395" s="11">
        <f>Data!E395</f>
        <v>67</v>
      </c>
      <c r="AN395" s="11">
        <f>Data!B395</f>
        <v>2411</v>
      </c>
      <c r="AO395" s="11">
        <f>Data!AS395-Data!AS394</f>
        <v>17532</v>
      </c>
      <c r="AP395" s="11">
        <f>Data!AT395-Data!AT394</f>
        <v>46649</v>
      </c>
      <c r="AQ395" s="11">
        <f>Data!AV395-Data!AV394</f>
        <v>0</v>
      </c>
      <c r="AR395" s="11">
        <f>Data!AW395-Data!AW394</f>
        <v>0</v>
      </c>
      <c r="AT395" s="7" t="str">
        <f t="shared" ref="AT395" si="195">_xlfn.CONCAT(YEAR(A395),"-W",_xlfn.ISOWEEKNUM(A395))</f>
        <v>2021-W15</v>
      </c>
      <c r="AU395" s="7">
        <f t="shared" ref="AU395" si="196">WEEKDAY(A395,2)</f>
        <v>6</v>
      </c>
      <c r="AV395" s="12">
        <f>Data!G395</f>
        <v>837</v>
      </c>
      <c r="AW395" s="12">
        <f>Data!AU395+Data!C395</f>
        <v>7</v>
      </c>
      <c r="AY395" s="12"/>
    </row>
    <row r="396" spans="1:53" x14ac:dyDescent="0.3">
      <c r="A396" s="20">
        <f>Data!A396</f>
        <v>44304</v>
      </c>
      <c r="B396" s="8">
        <f t="shared" ref="B396:B397" si="197">A396</f>
        <v>44304</v>
      </c>
      <c r="C396" s="9">
        <f>Data!I396-Data!I395</f>
        <v>185</v>
      </c>
      <c r="D396" s="9">
        <f>Data!J396-Data!J395</f>
        <v>0</v>
      </c>
      <c r="E396" s="10">
        <f>Data!K396-Data!K395</f>
        <v>0</v>
      </c>
      <c r="F396" s="11">
        <f>Data!L396-Data!L395</f>
        <v>615</v>
      </c>
      <c r="G396" s="11">
        <f>Data!M396-Data!M395</f>
        <v>0</v>
      </c>
      <c r="H396" s="11">
        <f>Data!N396-Data!N395</f>
        <v>-1</v>
      </c>
      <c r="I396" s="11">
        <f>Data!O396-Data!O395</f>
        <v>724</v>
      </c>
      <c r="J396" s="11">
        <f>Data!P396-Data!P395</f>
        <v>7</v>
      </c>
      <c r="K396" s="11">
        <f>Data!Q396-Data!Q395</f>
        <v>4</v>
      </c>
      <c r="L396" s="11">
        <f>Data!R396-Data!R395</f>
        <v>305</v>
      </c>
      <c r="M396" s="11">
        <f>Data!S396-Data!S395</f>
        <v>58</v>
      </c>
      <c r="N396" s="11">
        <f>Data!T396-Data!T395</f>
        <v>1</v>
      </c>
      <c r="O396" s="11">
        <f>Data!U396-Data!U395</f>
        <v>100</v>
      </c>
      <c r="P396" s="11">
        <f>Data!V396-Data!V395</f>
        <v>0</v>
      </c>
      <c r="Q396" s="11">
        <f>Data!W396-Data!W395</f>
        <v>0</v>
      </c>
      <c r="R396" s="11">
        <f>Data!X396-Data!X395</f>
        <v>312</v>
      </c>
      <c r="S396" s="11">
        <f>Data!Y396-Data!Y395</f>
        <v>0</v>
      </c>
      <c r="T396" s="11">
        <f>Data!Z396-Data!Z395</f>
        <v>-1</v>
      </c>
      <c r="U396" s="11">
        <f>Data!AA396-Data!AA395</f>
        <v>347</v>
      </c>
      <c r="V396" s="11">
        <f>Data!AB396-Data!AB395</f>
        <v>5</v>
      </c>
      <c r="W396" s="11">
        <f>Data!AC396-Data!AC395</f>
        <v>3</v>
      </c>
      <c r="X396" s="11">
        <f>Data!AD396-Data!AD395</f>
        <v>130</v>
      </c>
      <c r="Y396" s="11">
        <f>Data!AE396-Data!AE395</f>
        <v>31</v>
      </c>
      <c r="Z396" s="11">
        <f>Data!AF396-Data!AF395</f>
        <v>-3</v>
      </c>
      <c r="AA396" s="11">
        <f>Data!AG396-Data!AG395</f>
        <v>85</v>
      </c>
      <c r="AB396" s="11">
        <f>Data!AH396-Data!AH395</f>
        <v>0</v>
      </c>
      <c r="AC396" s="11">
        <f>Data!AI396-Data!AI395</f>
        <v>0</v>
      </c>
      <c r="AD396" s="11">
        <f>Data!AJ396-Data!AJ395</f>
        <v>303</v>
      </c>
      <c r="AE396" s="11">
        <f>Data!AK396-Data!AK395</f>
        <v>0</v>
      </c>
      <c r="AF396" s="11">
        <f>Data!AL396-Data!AL395</f>
        <v>0</v>
      </c>
      <c r="AG396" s="11">
        <f>Data!AM396-Data!AM395</f>
        <v>377</v>
      </c>
      <c r="AH396" s="11">
        <f>Data!AN396-Data!AN395</f>
        <v>2</v>
      </c>
      <c r="AI396" s="11">
        <f>Data!AO396-Data!AO395</f>
        <v>1</v>
      </c>
      <c r="AJ396" s="11">
        <f>Data!AP396-Data!AP395</f>
        <v>174</v>
      </c>
      <c r="AK396" s="11">
        <f>Data!AQ396-Data!AQ395</f>
        <v>27</v>
      </c>
      <c r="AL396" s="11">
        <f>Data!AR396-Data!AR395</f>
        <v>4</v>
      </c>
      <c r="AM396" s="11">
        <f>Data!E396</f>
        <v>65</v>
      </c>
      <c r="AN396" s="11">
        <f>Data!B396</f>
        <v>1829</v>
      </c>
      <c r="AO396" s="11">
        <f>Data!AS396-Data!AS395</f>
        <v>7690</v>
      </c>
      <c r="AP396" s="11">
        <f>Data!AT396-Data!AT395</f>
        <v>17479</v>
      </c>
      <c r="AQ396" s="11">
        <f>Data!AV396-Data!AV395</f>
        <v>0</v>
      </c>
      <c r="AR396" s="11">
        <f>Data!AW396-Data!AW395</f>
        <v>0</v>
      </c>
      <c r="AS396" s="7">
        <v>392</v>
      </c>
      <c r="AT396" s="7" t="str">
        <f t="shared" ref="AT396:AT397" si="198">_xlfn.CONCAT(YEAR(A396),"-W",_xlfn.ISOWEEKNUM(A396))</f>
        <v>2021-W15</v>
      </c>
      <c r="AU396" s="7">
        <f t="shared" ref="AU396:AU397" si="199">WEEKDAY(A396,2)</f>
        <v>7</v>
      </c>
      <c r="AV396" s="12">
        <f>Data!G396</f>
        <v>841</v>
      </c>
      <c r="AW396" s="12">
        <f>Data!AU396+Data!C396</f>
        <v>7</v>
      </c>
      <c r="AX396" s="7">
        <f>Data!BA396-Data!BA389</f>
        <v>82</v>
      </c>
      <c r="AY396" s="12">
        <f>AV389+AS396-AV396-AX396</f>
        <v>249</v>
      </c>
      <c r="AZ396" s="11">
        <f>SUM(Data!BB390:BB396)</f>
        <v>3563</v>
      </c>
      <c r="BA396" s="112">
        <f>AS396/AZ396</f>
        <v>0.1100196463654224</v>
      </c>
    </row>
    <row r="397" spans="1:53" x14ac:dyDescent="0.3">
      <c r="A397" s="21">
        <f>Data!A397</f>
        <v>44305</v>
      </c>
      <c r="B397" s="13">
        <f t="shared" si="197"/>
        <v>44305</v>
      </c>
      <c r="C397" s="14">
        <f>Data!I397-Data!I396</f>
        <v>157</v>
      </c>
      <c r="D397" s="14">
        <f>Data!J397-Data!J396</f>
        <v>0</v>
      </c>
      <c r="E397" s="15">
        <f>Data!K397-Data!K396</f>
        <v>0</v>
      </c>
      <c r="F397" s="16">
        <f>Data!L397-Data!L396</f>
        <v>527</v>
      </c>
      <c r="G397" s="16">
        <f>Data!M397-Data!M396</f>
        <v>0</v>
      </c>
      <c r="H397" s="16">
        <f>Data!N397-Data!N396</f>
        <v>0</v>
      </c>
      <c r="I397" s="16">
        <f>Data!O397-Data!O396</f>
        <v>657</v>
      </c>
      <c r="J397" s="16">
        <f>Data!P397-Data!P396</f>
        <v>13</v>
      </c>
      <c r="K397" s="16">
        <f>Data!Q397-Data!Q396</f>
        <v>-3</v>
      </c>
      <c r="L397" s="16">
        <f>Data!R397-Data!R396</f>
        <v>273</v>
      </c>
      <c r="M397" s="16">
        <f>Data!S397-Data!S396</f>
        <v>65</v>
      </c>
      <c r="N397" s="16">
        <f>Data!T397-Data!T396</f>
        <v>9</v>
      </c>
      <c r="O397" s="16">
        <f>Data!U397-Data!U396</f>
        <v>84</v>
      </c>
      <c r="P397" s="16">
        <f>Data!V397-Data!V396</f>
        <v>0</v>
      </c>
      <c r="Q397" s="16">
        <f>Data!W397-Data!W396</f>
        <v>0</v>
      </c>
      <c r="R397" s="16">
        <f>Data!X397-Data!X396</f>
        <v>255</v>
      </c>
      <c r="S397" s="16">
        <f>Data!Y397-Data!Y396</f>
        <v>0</v>
      </c>
      <c r="T397" s="16">
        <f>Data!Z397-Data!Z396</f>
        <v>1</v>
      </c>
      <c r="U397" s="16">
        <f>Data!AA397-Data!AA396</f>
        <v>328</v>
      </c>
      <c r="V397" s="16">
        <f>Data!AB397-Data!AB396</f>
        <v>7</v>
      </c>
      <c r="W397" s="16">
        <f>Data!AC397-Data!AC396</f>
        <v>2</v>
      </c>
      <c r="X397" s="16">
        <f>Data!AD397-Data!AD396</f>
        <v>130</v>
      </c>
      <c r="Y397" s="16">
        <f>Data!AE397-Data!AE396</f>
        <v>44</v>
      </c>
      <c r="Z397" s="16">
        <f>Data!AF397-Data!AF396</f>
        <v>5</v>
      </c>
      <c r="AA397" s="16">
        <f>Data!AG397-Data!AG396</f>
        <v>73</v>
      </c>
      <c r="AB397" s="16">
        <f>Data!AH397-Data!AH396</f>
        <v>0</v>
      </c>
      <c r="AC397" s="16">
        <f>Data!AI397-Data!AI396</f>
        <v>0</v>
      </c>
      <c r="AD397" s="16">
        <f>Data!AJ397-Data!AJ396</f>
        <v>272</v>
      </c>
      <c r="AE397" s="16">
        <f>Data!AK397-Data!AK396</f>
        <v>0</v>
      </c>
      <c r="AF397" s="16">
        <f>Data!AL397-Data!AL396</f>
        <v>-1</v>
      </c>
      <c r="AG397" s="16">
        <f>Data!AM397-Data!AM396</f>
        <v>329</v>
      </c>
      <c r="AH397" s="16">
        <f>Data!AN397-Data!AN396</f>
        <v>6</v>
      </c>
      <c r="AI397" s="16">
        <f>Data!AO397-Data!AO396</f>
        <v>-5</v>
      </c>
      <c r="AJ397" s="16">
        <f>Data!AP397-Data!AP396</f>
        <v>143</v>
      </c>
      <c r="AK397" s="16">
        <f>Data!AQ397-Data!AQ396</f>
        <v>21</v>
      </c>
      <c r="AL397" s="16">
        <f>Data!AR397-Data!AR396</f>
        <v>4</v>
      </c>
      <c r="AM397" s="16">
        <f>Data!E397</f>
        <v>78</v>
      </c>
      <c r="AN397" s="16">
        <f>Data!B397</f>
        <v>1607</v>
      </c>
      <c r="AO397" s="16">
        <f>Data!AS397-Data!AS396</f>
        <v>6597</v>
      </c>
      <c r="AP397" s="16">
        <f>Data!AT397-Data!AT396</f>
        <v>14251</v>
      </c>
      <c r="AQ397" s="16">
        <f>Data!AV397-Data!AV396</f>
        <v>0</v>
      </c>
      <c r="AR397" s="16">
        <f>Data!AW397-Data!AW396</f>
        <v>0</v>
      </c>
      <c r="AS397" s="17"/>
      <c r="AT397" s="17" t="str">
        <f t="shared" si="198"/>
        <v>2021-W16</v>
      </c>
      <c r="AU397" s="17">
        <f t="shared" si="199"/>
        <v>1</v>
      </c>
      <c r="AV397" s="18">
        <f>Data!G397</f>
        <v>847</v>
      </c>
      <c r="AW397" s="18">
        <f>Data!AU397+Data!C397</f>
        <v>11</v>
      </c>
      <c r="AX397" s="17"/>
      <c r="AY397" s="17"/>
      <c r="AZ397" s="16"/>
    </row>
    <row r="398" spans="1:53" x14ac:dyDescent="0.3">
      <c r="A398" s="20">
        <f>Data!A398</f>
        <v>44306</v>
      </c>
      <c r="B398" s="8">
        <f t="shared" ref="B398" si="200">A398</f>
        <v>44306</v>
      </c>
      <c r="C398" s="9">
        <f>Data!I398-Data!I397</f>
        <v>343</v>
      </c>
      <c r="D398" s="9">
        <f>Data!J398-Data!J397</f>
        <v>0</v>
      </c>
      <c r="E398" s="10">
        <f>Data!K398-Data!K397</f>
        <v>0</v>
      </c>
      <c r="F398" s="11">
        <f>Data!L398-Data!L397</f>
        <v>1276</v>
      </c>
      <c r="G398" s="11">
        <f>Data!M398-Data!M397</f>
        <v>1</v>
      </c>
      <c r="H398" s="11">
        <f>Data!N398-Data!N397</f>
        <v>0</v>
      </c>
      <c r="I398" s="11">
        <f>Data!O398-Data!O397</f>
        <v>1584</v>
      </c>
      <c r="J398" s="11">
        <f>Data!P398-Data!P397</f>
        <v>20</v>
      </c>
      <c r="K398" s="11">
        <f>Data!Q398-Data!Q397</f>
        <v>2</v>
      </c>
      <c r="L398" s="11">
        <f>Data!R398-Data!R397</f>
        <v>546</v>
      </c>
      <c r="M398" s="11">
        <f>Data!S398-Data!S397</f>
        <v>66</v>
      </c>
      <c r="N398" s="11">
        <f>Data!T398-Data!T397</f>
        <v>-2</v>
      </c>
      <c r="O398" s="11">
        <f>Data!U398-Data!U397</f>
        <v>184</v>
      </c>
      <c r="P398" s="11">
        <f>Data!V398-Data!V397</f>
        <v>0</v>
      </c>
      <c r="Q398" s="11">
        <f>Data!W398-Data!W397</f>
        <v>0</v>
      </c>
      <c r="R398" s="11">
        <f>Data!X398-Data!X397</f>
        <v>668</v>
      </c>
      <c r="S398" s="11">
        <f>Data!Y398-Data!Y397</f>
        <v>1</v>
      </c>
      <c r="T398" s="11">
        <f>Data!Z398-Data!Z397</f>
        <v>0</v>
      </c>
      <c r="U398" s="11">
        <f>Data!AA398-Data!AA397</f>
        <v>795</v>
      </c>
      <c r="V398" s="11">
        <f>Data!AB398-Data!AB397</f>
        <v>15</v>
      </c>
      <c r="W398" s="11">
        <f>Data!AC398-Data!AC397</f>
        <v>-6</v>
      </c>
      <c r="X398" s="11">
        <f>Data!AD398-Data!AD397</f>
        <v>235</v>
      </c>
      <c r="Y398" s="11">
        <f>Data!AE398-Data!AE397</f>
        <v>33</v>
      </c>
      <c r="Z398" s="11">
        <f>Data!AF398-Data!AF397</f>
        <v>1</v>
      </c>
      <c r="AA398" s="11">
        <f>Data!AG398-Data!AG397</f>
        <v>159</v>
      </c>
      <c r="AB398" s="11">
        <f>Data!AH398-Data!AH397</f>
        <v>0</v>
      </c>
      <c r="AC398" s="11">
        <f>Data!AI398-Data!AI397</f>
        <v>0</v>
      </c>
      <c r="AD398" s="11">
        <f>Data!AJ398-Data!AJ397</f>
        <v>608</v>
      </c>
      <c r="AE398" s="11">
        <f>Data!AK398-Data!AK397</f>
        <v>0</v>
      </c>
      <c r="AF398" s="11">
        <f>Data!AL398-Data!AL397</f>
        <v>0</v>
      </c>
      <c r="AG398" s="11">
        <f>Data!AM398-Data!AM397</f>
        <v>789</v>
      </c>
      <c r="AH398" s="11">
        <f>Data!AN398-Data!AN397</f>
        <v>5</v>
      </c>
      <c r="AI398" s="11">
        <f>Data!AO398-Data!AO397</f>
        <v>8</v>
      </c>
      <c r="AJ398" s="11">
        <f>Data!AP398-Data!AP397</f>
        <v>312</v>
      </c>
      <c r="AK398" s="11">
        <f>Data!AQ398-Data!AQ397</f>
        <v>33</v>
      </c>
      <c r="AL398" s="11">
        <f>Data!AR398-Data!AR397</f>
        <v>-3</v>
      </c>
      <c r="AM398" s="11">
        <f>Data!E398</f>
        <v>87</v>
      </c>
      <c r="AN398" s="11">
        <f>Data!B398</f>
        <v>3789</v>
      </c>
      <c r="AO398" s="11">
        <f>Data!AS398-Data!AS397</f>
        <v>23623</v>
      </c>
      <c r="AP398" s="11">
        <f>Data!AT398-Data!AT397</f>
        <v>54805</v>
      </c>
      <c r="AQ398" s="11">
        <f>Data!AV398-Data!AV397</f>
        <v>0</v>
      </c>
      <c r="AR398" s="11">
        <f>Data!AW398-Data!AW397</f>
        <v>0</v>
      </c>
      <c r="AT398" s="7" t="str">
        <f t="shared" ref="AT398" si="201">_xlfn.CONCAT(YEAR(A398),"-W",_xlfn.ISOWEEKNUM(A398))</f>
        <v>2021-W16</v>
      </c>
      <c r="AU398" s="7">
        <f t="shared" ref="AU398" si="202">WEEKDAY(A398,2)</f>
        <v>2</v>
      </c>
      <c r="AV398" s="12">
        <f>Data!G398</f>
        <v>847</v>
      </c>
      <c r="AW398" s="12">
        <f>Data!AU398+Data!C398</f>
        <v>8</v>
      </c>
      <c r="AY398" s="12"/>
    </row>
    <row r="399" spans="1:53" x14ac:dyDescent="0.3">
      <c r="A399" s="20">
        <f>Data!A399</f>
        <v>44307</v>
      </c>
      <c r="B399" s="8">
        <f t="shared" ref="B399" si="203">A399</f>
        <v>44307</v>
      </c>
      <c r="C399" s="9">
        <f>Data!I399-Data!I398</f>
        <v>210</v>
      </c>
      <c r="D399" s="9">
        <f>Data!J399-Data!J398</f>
        <v>0</v>
      </c>
      <c r="E399" s="10">
        <f>Data!K399-Data!K398</f>
        <v>0</v>
      </c>
      <c r="F399" s="11">
        <f>Data!L399-Data!L398</f>
        <v>1009</v>
      </c>
      <c r="G399" s="11">
        <f>Data!M399-Data!M398</f>
        <v>0</v>
      </c>
      <c r="H399" s="11">
        <f>Data!N399-Data!N398</f>
        <v>-1</v>
      </c>
      <c r="I399" s="11">
        <f>Data!O399-Data!O398</f>
        <v>1308</v>
      </c>
      <c r="J399" s="11">
        <f>Data!P399-Data!P398</f>
        <v>11</v>
      </c>
      <c r="K399" s="11">
        <f>Data!Q399-Data!Q398</f>
        <v>-6</v>
      </c>
      <c r="L399" s="11">
        <f>Data!R399-Data!R398</f>
        <v>473</v>
      </c>
      <c r="M399" s="11">
        <f>Data!S399-Data!S398</f>
        <v>75</v>
      </c>
      <c r="N399" s="11">
        <f>Data!T399-Data!T398</f>
        <v>-9</v>
      </c>
      <c r="O399" s="11">
        <f>Data!U399-Data!U398</f>
        <v>113</v>
      </c>
      <c r="P399" s="11">
        <f>Data!V399-Data!V398</f>
        <v>0</v>
      </c>
      <c r="Q399" s="11">
        <f>Data!W399-Data!W398</f>
        <v>0</v>
      </c>
      <c r="R399" s="11">
        <f>Data!X399-Data!X398</f>
        <v>541</v>
      </c>
      <c r="S399" s="11">
        <f>Data!Y399-Data!Y398</f>
        <v>0</v>
      </c>
      <c r="T399" s="11">
        <f>Data!Z399-Data!Z398</f>
        <v>0</v>
      </c>
      <c r="U399" s="11">
        <f>Data!AA399-Data!AA398</f>
        <v>674</v>
      </c>
      <c r="V399" s="11">
        <f>Data!AB399-Data!AB398</f>
        <v>7</v>
      </c>
      <c r="W399" s="11">
        <f>Data!AC399-Data!AC398</f>
        <v>-7</v>
      </c>
      <c r="X399" s="11">
        <f>Data!AD399-Data!AD398</f>
        <v>237</v>
      </c>
      <c r="Y399" s="11">
        <f>Data!AE399-Data!AE398</f>
        <v>38</v>
      </c>
      <c r="Z399" s="11">
        <f>Data!AF399-Data!AF398</f>
        <v>3</v>
      </c>
      <c r="AA399" s="11">
        <f>Data!AG399-Data!AG398</f>
        <v>97</v>
      </c>
      <c r="AB399" s="11">
        <f>Data!AH399-Data!AH398</f>
        <v>0</v>
      </c>
      <c r="AC399" s="11">
        <f>Data!AI399-Data!AI398</f>
        <v>0</v>
      </c>
      <c r="AD399" s="11">
        <f>Data!AJ399-Data!AJ398</f>
        <v>468</v>
      </c>
      <c r="AE399" s="11">
        <f>Data!AK399-Data!AK398</f>
        <v>0</v>
      </c>
      <c r="AF399" s="11">
        <f>Data!AL399-Data!AL398</f>
        <v>-1</v>
      </c>
      <c r="AG399" s="11">
        <f>Data!AM399-Data!AM398</f>
        <v>632</v>
      </c>
      <c r="AH399" s="11">
        <f>Data!AN399-Data!AN398</f>
        <v>4</v>
      </c>
      <c r="AI399" s="11">
        <f>Data!AO399-Data!AO398</f>
        <v>1</v>
      </c>
      <c r="AJ399" s="11">
        <f>Data!AP399-Data!AP398</f>
        <v>235</v>
      </c>
      <c r="AK399" s="11">
        <f>Data!AQ399-Data!AQ398</f>
        <v>37</v>
      </c>
      <c r="AL399" s="11">
        <f>Data!AR399-Data!AR398</f>
        <v>-12</v>
      </c>
      <c r="AM399" s="11">
        <f>Data!E399</f>
        <v>86</v>
      </c>
      <c r="AN399" s="11">
        <f>Data!B399</f>
        <v>3015</v>
      </c>
      <c r="AO399" s="11">
        <f>Data!AS399-Data!AS398</f>
        <v>17452</v>
      </c>
      <c r="AP399" s="11">
        <f>Data!AT399-Data!AT398</f>
        <v>43871</v>
      </c>
      <c r="AQ399" s="11">
        <f>Data!AV399-Data!AV398</f>
        <v>0</v>
      </c>
      <c r="AR399" s="11">
        <f>Data!AW399-Data!AW398</f>
        <v>0</v>
      </c>
      <c r="AT399" s="7" t="str">
        <f t="shared" ref="AT399" si="204">_xlfn.CONCAT(YEAR(A399),"-W",_xlfn.ISOWEEKNUM(A399))</f>
        <v>2021-W16</v>
      </c>
      <c r="AU399" s="7">
        <f t="shared" ref="AU399" si="205">WEEKDAY(A399,2)</f>
        <v>3</v>
      </c>
      <c r="AV399" s="12">
        <f>Data!G399</f>
        <v>831</v>
      </c>
      <c r="AW399" s="12">
        <f>Data!AU399+Data!C399</f>
        <v>16</v>
      </c>
      <c r="AY399" s="12"/>
    </row>
    <row r="400" spans="1:53" x14ac:dyDescent="0.3">
      <c r="A400" s="20">
        <f>Data!A400</f>
        <v>44308</v>
      </c>
      <c r="B400" s="8">
        <f t="shared" ref="B400" si="206">A400</f>
        <v>44308</v>
      </c>
      <c r="C400" s="9">
        <f>Data!I400-Data!I399</f>
        <v>220</v>
      </c>
      <c r="D400" s="9">
        <f>Data!J400-Data!J399</f>
        <v>0</v>
      </c>
      <c r="E400" s="10">
        <f>Data!K400-Data!K399</f>
        <v>0</v>
      </c>
      <c r="F400" s="11">
        <f>Data!L400-Data!L399</f>
        <v>937</v>
      </c>
      <c r="G400" s="11">
        <f>Data!M400-Data!M399</f>
        <v>1</v>
      </c>
      <c r="H400" s="11">
        <f>Data!N400-Data!N399</f>
        <v>-1</v>
      </c>
      <c r="I400" s="11">
        <f>Data!O400-Data!O399</f>
        <v>1119</v>
      </c>
      <c r="J400" s="11">
        <f>Data!P400-Data!P399</f>
        <v>16</v>
      </c>
      <c r="K400" s="11">
        <f>Data!Q400-Data!Q399</f>
        <v>-9</v>
      </c>
      <c r="L400" s="11">
        <f>Data!R400-Data!R399</f>
        <v>475</v>
      </c>
      <c r="M400" s="11">
        <f>Data!S400-Data!S399</f>
        <v>58</v>
      </c>
      <c r="N400" s="11">
        <f>Data!T400-Data!T399</f>
        <v>1</v>
      </c>
      <c r="O400" s="11">
        <f>Data!U400-Data!U399</f>
        <v>114</v>
      </c>
      <c r="P400" s="11">
        <f>Data!V400-Data!V399</f>
        <v>0</v>
      </c>
      <c r="Q400" s="11">
        <f>Data!W400-Data!W399</f>
        <v>0</v>
      </c>
      <c r="R400" s="11">
        <f>Data!X400-Data!X399</f>
        <v>506</v>
      </c>
      <c r="S400" s="11">
        <f>Data!Y400-Data!Y399</f>
        <v>1</v>
      </c>
      <c r="T400" s="11">
        <f>Data!Z400-Data!Z399</f>
        <v>-1</v>
      </c>
      <c r="U400" s="11">
        <f>Data!AA400-Data!AA399</f>
        <v>529</v>
      </c>
      <c r="V400" s="11">
        <f>Data!AB400-Data!AB399</f>
        <v>11</v>
      </c>
      <c r="W400" s="11">
        <f>Data!AC400-Data!AC399</f>
        <v>-2</v>
      </c>
      <c r="X400" s="11">
        <f>Data!AD400-Data!AD399</f>
        <v>208</v>
      </c>
      <c r="Y400" s="11">
        <f>Data!AE400-Data!AE399</f>
        <v>29</v>
      </c>
      <c r="Z400" s="11">
        <f>Data!AF400-Data!AF399</f>
        <v>2</v>
      </c>
      <c r="AA400" s="11">
        <f>Data!AG400-Data!AG399</f>
        <v>106</v>
      </c>
      <c r="AB400" s="11">
        <f>Data!AH400-Data!AH399</f>
        <v>0</v>
      </c>
      <c r="AC400" s="11">
        <f>Data!AI400-Data!AI399</f>
        <v>0</v>
      </c>
      <c r="AD400" s="11">
        <f>Data!AJ400-Data!AJ399</f>
        <v>431</v>
      </c>
      <c r="AE400" s="11">
        <f>Data!AK400-Data!AK399</f>
        <v>0</v>
      </c>
      <c r="AF400" s="11">
        <f>Data!AL400-Data!AL399</f>
        <v>0</v>
      </c>
      <c r="AG400" s="11">
        <f>Data!AM400-Data!AM399</f>
        <v>591</v>
      </c>
      <c r="AH400" s="11">
        <f>Data!AN400-Data!AN399</f>
        <v>5</v>
      </c>
      <c r="AI400" s="11">
        <f>Data!AO400-Data!AO399</f>
        <v>-7</v>
      </c>
      <c r="AJ400" s="11">
        <f>Data!AP400-Data!AP399</f>
        <v>267</v>
      </c>
      <c r="AK400" s="11">
        <f>Data!AQ400-Data!AQ399</f>
        <v>29</v>
      </c>
      <c r="AL400" s="11">
        <f>Data!AR400-Data!AR399</f>
        <v>-1</v>
      </c>
      <c r="AM400" s="11">
        <f>Data!E400</f>
        <v>75</v>
      </c>
      <c r="AN400" s="11">
        <f>Data!B400</f>
        <v>2759</v>
      </c>
      <c r="AO400" s="11">
        <f>Data!AS400-Data!AS399</f>
        <v>19779</v>
      </c>
      <c r="AP400" s="11">
        <f>Data!AT400-Data!AT399</f>
        <v>43269</v>
      </c>
      <c r="AQ400" s="11">
        <f>Data!AV400-Data!AV399</f>
        <v>0</v>
      </c>
      <c r="AR400" s="11">
        <f>Data!AW400-Data!AW399</f>
        <v>0</v>
      </c>
      <c r="AT400" s="7" t="str">
        <f t="shared" ref="AT400" si="207">_xlfn.CONCAT(YEAR(A400),"-W",_xlfn.ISOWEEKNUM(A400))</f>
        <v>2021-W16</v>
      </c>
      <c r="AU400" s="7">
        <f t="shared" ref="AU400" si="208">WEEKDAY(A400,2)</f>
        <v>4</v>
      </c>
      <c r="AV400" s="12">
        <f>Data!G400</f>
        <v>822</v>
      </c>
      <c r="AW400" s="12">
        <f>Data!AU400+Data!C400</f>
        <v>6</v>
      </c>
      <c r="AY400" s="12"/>
    </row>
    <row r="401" spans="1:53" x14ac:dyDescent="0.3">
      <c r="A401" s="20">
        <f>Data!A401</f>
        <v>44309</v>
      </c>
      <c r="B401" s="8">
        <f t="shared" ref="B401" si="209">A401</f>
        <v>44309</v>
      </c>
      <c r="C401" s="9">
        <f>Data!I401-Data!I400</f>
        <v>265</v>
      </c>
      <c r="D401" s="9">
        <f>Data!J401-Data!J400</f>
        <v>0</v>
      </c>
      <c r="E401" s="10">
        <f>Data!K401-Data!K400</f>
        <v>0</v>
      </c>
      <c r="F401" s="11">
        <f>Data!L401-Data!L400</f>
        <v>872</v>
      </c>
      <c r="G401" s="11">
        <f>Data!M401-Data!M400</f>
        <v>0</v>
      </c>
      <c r="H401" s="11">
        <f>Data!N401-Data!N400</f>
        <v>3</v>
      </c>
      <c r="I401" s="11">
        <f>Data!O401-Data!O400</f>
        <v>1150</v>
      </c>
      <c r="J401" s="11">
        <f>Data!P401-Data!P400</f>
        <v>16</v>
      </c>
      <c r="K401" s="11">
        <f>Data!Q401-Data!Q400</f>
        <v>3</v>
      </c>
      <c r="L401" s="11">
        <f>Data!R401-Data!R400</f>
        <v>447</v>
      </c>
      <c r="M401" s="11">
        <f>Data!S401-Data!S400</f>
        <v>60</v>
      </c>
      <c r="N401" s="11">
        <f>Data!T401-Data!T400</f>
        <v>-9</v>
      </c>
      <c r="O401" s="11">
        <f>Data!U401-Data!U400</f>
        <v>146</v>
      </c>
      <c r="P401" s="11">
        <f>Data!V401-Data!V400</f>
        <v>0</v>
      </c>
      <c r="Q401" s="11">
        <f>Data!W401-Data!W400</f>
        <v>0</v>
      </c>
      <c r="R401" s="11">
        <f>Data!X401-Data!X400</f>
        <v>485</v>
      </c>
      <c r="S401" s="11">
        <f>Data!Y401-Data!Y400</f>
        <v>0</v>
      </c>
      <c r="T401" s="11">
        <f>Data!Z401-Data!Z400</f>
        <v>1</v>
      </c>
      <c r="U401" s="11">
        <f>Data!AA401-Data!AA400</f>
        <v>576</v>
      </c>
      <c r="V401" s="11">
        <f>Data!AB401-Data!AB400</f>
        <v>12</v>
      </c>
      <c r="W401" s="11">
        <f>Data!AC401-Data!AC400</f>
        <v>3</v>
      </c>
      <c r="X401" s="11">
        <f>Data!AD401-Data!AD400</f>
        <v>192</v>
      </c>
      <c r="Y401" s="11">
        <f>Data!AE401-Data!AE400</f>
        <v>30</v>
      </c>
      <c r="Z401" s="11">
        <f>Data!AF401-Data!AF400</f>
        <v>0</v>
      </c>
      <c r="AA401" s="11">
        <f>Data!AG401-Data!AG400</f>
        <v>119</v>
      </c>
      <c r="AB401" s="11">
        <f>Data!AH401-Data!AH400</f>
        <v>0</v>
      </c>
      <c r="AC401" s="11">
        <f>Data!AI401-Data!AI400</f>
        <v>0</v>
      </c>
      <c r="AD401" s="11">
        <f>Data!AJ401-Data!AJ400</f>
        <v>387</v>
      </c>
      <c r="AE401" s="11">
        <f>Data!AK401-Data!AK400</f>
        <v>0</v>
      </c>
      <c r="AF401" s="11">
        <f>Data!AL401-Data!AL400</f>
        <v>2</v>
      </c>
      <c r="AG401" s="11">
        <f>Data!AM401-Data!AM400</f>
        <v>575</v>
      </c>
      <c r="AH401" s="11">
        <f>Data!AN401-Data!AN400</f>
        <v>4</v>
      </c>
      <c r="AI401" s="11">
        <f>Data!AO401-Data!AO400</f>
        <v>0</v>
      </c>
      <c r="AJ401" s="11">
        <f>Data!AP401-Data!AP400</f>
        <v>256</v>
      </c>
      <c r="AK401" s="11">
        <f>Data!AQ401-Data!AQ400</f>
        <v>30</v>
      </c>
      <c r="AL401" s="11">
        <f>Data!AR401-Data!AR400</f>
        <v>-9</v>
      </c>
      <c r="AM401" s="11">
        <f>Data!E401</f>
        <v>76</v>
      </c>
      <c r="AN401" s="11">
        <f>Data!B401</f>
        <v>2754</v>
      </c>
      <c r="AO401" s="11">
        <f>Data!AS401-Data!AS400</f>
        <v>18285</v>
      </c>
      <c r="AP401" s="11">
        <f>Data!AT401-Data!AT400</f>
        <v>48077</v>
      </c>
      <c r="AQ401" s="11">
        <f>Data!AV401-Data!AV400</f>
        <v>0</v>
      </c>
      <c r="AR401" s="11">
        <f>Data!AW401-Data!AW400</f>
        <v>0</v>
      </c>
      <c r="AT401" s="7" t="str">
        <f t="shared" ref="AT401" si="210">_xlfn.CONCAT(YEAR(A401),"-W",_xlfn.ISOWEEKNUM(A401))</f>
        <v>2021-W16</v>
      </c>
      <c r="AU401" s="7">
        <f t="shared" ref="AU401" si="211">WEEKDAY(A401,2)</f>
        <v>5</v>
      </c>
      <c r="AV401" s="12">
        <f>Data!G401</f>
        <v>819</v>
      </c>
      <c r="AW401" s="12">
        <f>Data!AU401+Data!C401</f>
        <v>12</v>
      </c>
      <c r="AY401" s="12"/>
    </row>
    <row r="402" spans="1:53" x14ac:dyDescent="0.3">
      <c r="A402" s="20">
        <f>Data!A402</f>
        <v>44310</v>
      </c>
      <c r="B402" s="8">
        <f t="shared" ref="B402" si="212">A402</f>
        <v>44310</v>
      </c>
      <c r="C402" s="9">
        <f>Data!I402-Data!I401</f>
        <v>225</v>
      </c>
      <c r="D402" s="9">
        <f>Data!J402-Data!J401</f>
        <v>0</v>
      </c>
      <c r="E402" s="10">
        <f>Data!K402-Data!K401</f>
        <v>0</v>
      </c>
      <c r="F402" s="11">
        <f>Data!L402-Data!L401</f>
        <v>889</v>
      </c>
      <c r="G402" s="11">
        <f>Data!M402-Data!M401</f>
        <v>1</v>
      </c>
      <c r="H402" s="11">
        <f>Data!N402-Data!N401</f>
        <v>-1</v>
      </c>
      <c r="I402" s="11">
        <f>Data!O402-Data!O401</f>
        <v>1097</v>
      </c>
      <c r="J402" s="11">
        <f>Data!P402-Data!P401</f>
        <v>18</v>
      </c>
      <c r="K402" s="11">
        <f>Data!Q402-Data!Q401</f>
        <v>-10</v>
      </c>
      <c r="L402" s="11">
        <f>Data!R402-Data!R401</f>
        <v>380</v>
      </c>
      <c r="M402" s="11">
        <f>Data!S402-Data!S401</f>
        <v>67</v>
      </c>
      <c r="N402" s="11">
        <f>Data!T402-Data!T401</f>
        <v>-11</v>
      </c>
      <c r="O402" s="11">
        <f>Data!U402-Data!U401</f>
        <v>118</v>
      </c>
      <c r="P402" s="11">
        <f>Data!V402-Data!V401</f>
        <v>0</v>
      </c>
      <c r="Q402" s="11">
        <f>Data!W402-Data!W401</f>
        <v>0</v>
      </c>
      <c r="R402" s="11">
        <f>Data!X402-Data!X401</f>
        <v>473</v>
      </c>
      <c r="S402" s="11">
        <f>Data!Y402-Data!Y401</f>
        <v>1</v>
      </c>
      <c r="T402" s="11">
        <f>Data!Z402-Data!Z401</f>
        <v>-1</v>
      </c>
      <c r="U402" s="11">
        <f>Data!AA402-Data!AA401</f>
        <v>580</v>
      </c>
      <c r="V402" s="11">
        <f>Data!AB402-Data!AB401</f>
        <v>8</v>
      </c>
      <c r="W402" s="11">
        <f>Data!AC402-Data!AC401</f>
        <v>0</v>
      </c>
      <c r="X402" s="11">
        <f>Data!AD402-Data!AD401</f>
        <v>180</v>
      </c>
      <c r="Y402" s="11">
        <f>Data!AE402-Data!AE401</f>
        <v>39</v>
      </c>
      <c r="Z402" s="11">
        <f>Data!AF402-Data!AF401</f>
        <v>-8</v>
      </c>
      <c r="AA402" s="11">
        <f>Data!AG402-Data!AG401</f>
        <v>107</v>
      </c>
      <c r="AB402" s="11">
        <f>Data!AH402-Data!AH401</f>
        <v>0</v>
      </c>
      <c r="AC402" s="11">
        <f>Data!AI402-Data!AI401</f>
        <v>0</v>
      </c>
      <c r="AD402" s="11">
        <f>Data!AJ402-Data!AJ401</f>
        <v>416</v>
      </c>
      <c r="AE402" s="11">
        <f>Data!AK402-Data!AK401</f>
        <v>0</v>
      </c>
      <c r="AF402" s="11">
        <f>Data!AL402-Data!AL401</f>
        <v>0</v>
      </c>
      <c r="AG402" s="11">
        <f>Data!AM402-Data!AM401</f>
        <v>517</v>
      </c>
      <c r="AH402" s="11">
        <f>Data!AN402-Data!AN401</f>
        <v>10</v>
      </c>
      <c r="AI402" s="11">
        <f>Data!AO402-Data!AO401</f>
        <v>-10</v>
      </c>
      <c r="AJ402" s="11">
        <f>Data!AP402-Data!AP401</f>
        <v>200</v>
      </c>
      <c r="AK402" s="11">
        <f>Data!AQ402-Data!AQ401</f>
        <v>28</v>
      </c>
      <c r="AL402" s="11">
        <f>Data!AR402-Data!AR401</f>
        <v>-3</v>
      </c>
      <c r="AM402" s="11">
        <f>Data!E402</f>
        <v>86</v>
      </c>
      <c r="AN402" s="11">
        <f>Data!B402</f>
        <v>2597</v>
      </c>
      <c r="AO402" s="11">
        <f>Data!AS402-Data!AS401</f>
        <v>17923</v>
      </c>
      <c r="AP402" s="11">
        <f>Data!AT402-Data!AT401</f>
        <v>48228</v>
      </c>
      <c r="AQ402" s="11">
        <f>Data!AV402-Data!AV401</f>
        <v>0</v>
      </c>
      <c r="AR402" s="11">
        <f>Data!AW402-Data!AW401</f>
        <v>0</v>
      </c>
      <c r="AT402" s="7" t="str">
        <f t="shared" ref="AT402" si="213">_xlfn.CONCAT(YEAR(A402),"-W",_xlfn.ISOWEEKNUM(A402))</f>
        <v>2021-W16</v>
      </c>
      <c r="AU402" s="7">
        <f t="shared" ref="AU402" si="214">WEEKDAY(A402,2)</f>
        <v>6</v>
      </c>
      <c r="AV402" s="12">
        <f>Data!G402</f>
        <v>797</v>
      </c>
      <c r="AW402" s="12">
        <f>Data!AU402+Data!C402</f>
        <v>7</v>
      </c>
      <c r="AY402" s="12"/>
    </row>
    <row r="403" spans="1:53" x14ac:dyDescent="0.3">
      <c r="A403" s="20">
        <f>Data!A403</f>
        <v>44311</v>
      </c>
      <c r="B403" s="8">
        <f t="shared" ref="B403" si="215">A403</f>
        <v>44311</v>
      </c>
      <c r="C403" s="9">
        <f>Data!I403-Data!I402</f>
        <v>112</v>
      </c>
      <c r="D403" s="9">
        <f>Data!J403-Data!J402</f>
        <v>0</v>
      </c>
      <c r="E403" s="10">
        <f>Data!K403-Data!K402</f>
        <v>0</v>
      </c>
      <c r="F403" s="11">
        <f>Data!L403-Data!L402</f>
        <v>485</v>
      </c>
      <c r="G403" s="11">
        <f>Data!M403-Data!M402</f>
        <v>1</v>
      </c>
      <c r="H403" s="11">
        <f>Data!N403-Data!N402</f>
        <v>0</v>
      </c>
      <c r="I403" s="11">
        <f>Data!O403-Data!O402</f>
        <v>593</v>
      </c>
      <c r="J403" s="11">
        <f>Data!P403-Data!P402</f>
        <v>10</v>
      </c>
      <c r="K403" s="11">
        <f>Data!Q403-Data!Q402</f>
        <v>9</v>
      </c>
      <c r="L403" s="11">
        <f>Data!R403-Data!R402</f>
        <v>211</v>
      </c>
      <c r="M403" s="11">
        <f>Data!S403-Data!S402</f>
        <v>46</v>
      </c>
      <c r="N403" s="11">
        <f>Data!T403-Data!T402</f>
        <v>9</v>
      </c>
      <c r="O403" s="11">
        <f>Data!U403-Data!U402</f>
        <v>60</v>
      </c>
      <c r="P403" s="11">
        <f>Data!V403-Data!V402</f>
        <v>0</v>
      </c>
      <c r="Q403" s="11">
        <f>Data!W403-Data!W402</f>
        <v>0</v>
      </c>
      <c r="R403" s="11">
        <f>Data!X403-Data!X402</f>
        <v>275</v>
      </c>
      <c r="S403" s="11">
        <f>Data!Y403-Data!Y402</f>
        <v>1</v>
      </c>
      <c r="T403" s="11">
        <f>Data!Z403-Data!Z402</f>
        <v>-1</v>
      </c>
      <c r="U403" s="11">
        <f>Data!AA403-Data!AA402</f>
        <v>303</v>
      </c>
      <c r="V403" s="11">
        <f>Data!AB403-Data!AB402</f>
        <v>5</v>
      </c>
      <c r="W403" s="11">
        <f>Data!AC403-Data!AC402</f>
        <v>8</v>
      </c>
      <c r="X403" s="11">
        <f>Data!AD403-Data!AD402</f>
        <v>102</v>
      </c>
      <c r="Y403" s="11">
        <f>Data!AE403-Data!AE402</f>
        <v>29</v>
      </c>
      <c r="Z403" s="11">
        <f>Data!AF403-Data!AF402</f>
        <v>0</v>
      </c>
      <c r="AA403" s="11">
        <f>Data!AG403-Data!AG402</f>
        <v>52</v>
      </c>
      <c r="AB403" s="11">
        <f>Data!AH403-Data!AH402</f>
        <v>0</v>
      </c>
      <c r="AC403" s="11">
        <f>Data!AI403-Data!AI402</f>
        <v>0</v>
      </c>
      <c r="AD403" s="11">
        <f>Data!AJ403-Data!AJ402</f>
        <v>210</v>
      </c>
      <c r="AE403" s="11">
        <f>Data!AK403-Data!AK402</f>
        <v>0</v>
      </c>
      <c r="AF403" s="11">
        <f>Data!AL403-Data!AL402</f>
        <v>1</v>
      </c>
      <c r="AG403" s="11">
        <f>Data!AM403-Data!AM402</f>
        <v>290</v>
      </c>
      <c r="AH403" s="11">
        <f>Data!AN403-Data!AN402</f>
        <v>5</v>
      </c>
      <c r="AI403" s="11">
        <f>Data!AO403-Data!AO402</f>
        <v>1</v>
      </c>
      <c r="AJ403" s="11">
        <f>Data!AP403-Data!AP402</f>
        <v>109</v>
      </c>
      <c r="AK403" s="11">
        <f>Data!AQ403-Data!AQ402</f>
        <v>17</v>
      </c>
      <c r="AL403" s="11">
        <f>Data!AR403-Data!AR402</f>
        <v>9</v>
      </c>
      <c r="AM403" s="11">
        <f>Data!E403</f>
        <v>57</v>
      </c>
      <c r="AN403" s="11">
        <f>Data!B403</f>
        <v>1400</v>
      </c>
      <c r="AO403" s="11">
        <f>Data!AS403-Data!AS402</f>
        <v>8547</v>
      </c>
      <c r="AP403" s="11">
        <f>Data!AT403-Data!AT402</f>
        <v>14559</v>
      </c>
      <c r="AQ403" s="11">
        <f>Data!AV403-Data!AV402</f>
        <v>0</v>
      </c>
      <c r="AR403" s="11">
        <f>Data!AW403-Data!AW402</f>
        <v>0</v>
      </c>
      <c r="AS403" s="7">
        <v>333</v>
      </c>
      <c r="AT403" s="7" t="str">
        <f t="shared" ref="AT403" si="216">_xlfn.CONCAT(YEAR(A403),"-W",_xlfn.ISOWEEKNUM(A403))</f>
        <v>2021-W16</v>
      </c>
      <c r="AU403" s="7">
        <f t="shared" ref="AU403" si="217">WEEKDAY(A403,2)</f>
        <v>7</v>
      </c>
      <c r="AV403" s="12">
        <f>Data!G403</f>
        <v>816</v>
      </c>
      <c r="AW403" s="12">
        <f>Data!AU403+Data!C403</f>
        <v>13</v>
      </c>
      <c r="AX403" s="7">
        <f>Data!BA403-Data!BA396</f>
        <v>91</v>
      </c>
      <c r="AY403" s="12">
        <f>AV396+AS403-AV403-AX403</f>
        <v>267</v>
      </c>
      <c r="AZ403" s="11">
        <f>SUM(Data!BB397:BB403)</f>
        <v>3290</v>
      </c>
      <c r="BA403" s="112">
        <f>AS403/AZ403</f>
        <v>0.10121580547112462</v>
      </c>
    </row>
    <row r="404" spans="1:53" x14ac:dyDescent="0.3">
      <c r="A404" s="21">
        <f>Data!A404</f>
        <v>44312</v>
      </c>
      <c r="B404" s="13">
        <f t="shared" ref="B404:B405" si="218">A404</f>
        <v>44312</v>
      </c>
      <c r="C404" s="14">
        <f>Data!I404-Data!I403</f>
        <v>87</v>
      </c>
      <c r="D404" s="14">
        <f>Data!J404-Data!J403</f>
        <v>0</v>
      </c>
      <c r="E404" s="15">
        <f>Data!K404-Data!K403</f>
        <v>0</v>
      </c>
      <c r="F404" s="16">
        <f>Data!L404-Data!L403</f>
        <v>430</v>
      </c>
      <c r="G404" s="16">
        <f>Data!M404-Data!M403</f>
        <v>0</v>
      </c>
      <c r="H404" s="16">
        <f>Data!N404-Data!N403</f>
        <v>1</v>
      </c>
      <c r="I404" s="16">
        <f>Data!O404-Data!O403</f>
        <v>517</v>
      </c>
      <c r="J404" s="16">
        <f>Data!P404-Data!P403</f>
        <v>16</v>
      </c>
      <c r="K404" s="16">
        <f>Data!Q404-Data!Q403</f>
        <v>-2</v>
      </c>
      <c r="L404" s="16">
        <f>Data!R404-Data!R403</f>
        <v>271</v>
      </c>
      <c r="M404" s="16">
        <f>Data!S404-Data!S403</f>
        <v>64</v>
      </c>
      <c r="N404" s="16">
        <f>Data!T404-Data!T403</f>
        <v>-3</v>
      </c>
      <c r="O404" s="16">
        <f>Data!U404-Data!U403</f>
        <v>41</v>
      </c>
      <c r="P404" s="16">
        <f>Data!V404-Data!V403</f>
        <v>0</v>
      </c>
      <c r="Q404" s="16">
        <f>Data!W404-Data!W403</f>
        <v>0</v>
      </c>
      <c r="R404" s="16">
        <f>Data!X404-Data!X403</f>
        <v>247</v>
      </c>
      <c r="S404" s="16">
        <f>Data!Y404-Data!Y403</f>
        <v>0</v>
      </c>
      <c r="T404" s="16">
        <f>Data!Z404-Data!Z403</f>
        <v>0</v>
      </c>
      <c r="U404" s="16">
        <f>Data!AA404-Data!AA403</f>
        <v>245</v>
      </c>
      <c r="V404" s="16">
        <f>Data!AB404-Data!AB403</f>
        <v>10</v>
      </c>
      <c r="W404" s="16">
        <f>Data!AC404-Data!AC403</f>
        <v>-4</v>
      </c>
      <c r="X404" s="16">
        <f>Data!AD404-Data!AD403</f>
        <v>132</v>
      </c>
      <c r="Y404" s="16">
        <f>Data!AE404-Data!AE403</f>
        <v>42</v>
      </c>
      <c r="Z404" s="16">
        <f>Data!AF404-Data!AF403</f>
        <v>-2</v>
      </c>
      <c r="AA404" s="16">
        <f>Data!AG404-Data!AG403</f>
        <v>46</v>
      </c>
      <c r="AB404" s="16">
        <f>Data!AH404-Data!AH403</f>
        <v>0</v>
      </c>
      <c r="AC404" s="16">
        <f>Data!AI404-Data!AI403</f>
        <v>0</v>
      </c>
      <c r="AD404" s="16">
        <f>Data!AJ404-Data!AJ403</f>
        <v>183</v>
      </c>
      <c r="AE404" s="16">
        <f>Data!AK404-Data!AK403</f>
        <v>0</v>
      </c>
      <c r="AF404" s="16">
        <f>Data!AL404-Data!AL403</f>
        <v>1</v>
      </c>
      <c r="AG404" s="16">
        <f>Data!AM404-Data!AM403</f>
        <v>272</v>
      </c>
      <c r="AH404" s="16">
        <f>Data!AN404-Data!AN403</f>
        <v>6</v>
      </c>
      <c r="AI404" s="16">
        <f>Data!AO404-Data!AO403</f>
        <v>2</v>
      </c>
      <c r="AJ404" s="16">
        <f>Data!AP404-Data!AP403</f>
        <v>139</v>
      </c>
      <c r="AK404" s="16">
        <f>Data!AQ404-Data!AQ403</f>
        <v>22</v>
      </c>
      <c r="AL404" s="16">
        <f>Data!AR404-Data!AR403</f>
        <v>-1</v>
      </c>
      <c r="AM404" s="16">
        <f>Data!E404</f>
        <v>80</v>
      </c>
      <c r="AN404" s="16">
        <f>Data!B404</f>
        <v>1317</v>
      </c>
      <c r="AO404" s="16">
        <f>Data!AS404-Data!AS403</f>
        <v>6044</v>
      </c>
      <c r="AP404" s="16">
        <f>Data!AT404-Data!AT403</f>
        <v>16329</v>
      </c>
      <c r="AQ404" s="16">
        <f>Data!AV404-Data!AV403</f>
        <v>0</v>
      </c>
      <c r="AR404" s="16">
        <f>Data!AW404-Data!AW403</f>
        <v>0</v>
      </c>
      <c r="AS404" s="17"/>
      <c r="AT404" s="17" t="str">
        <f t="shared" ref="AT404:AT405" si="219">_xlfn.CONCAT(YEAR(A404),"-W",_xlfn.ISOWEEKNUM(A404))</f>
        <v>2021-W17</v>
      </c>
      <c r="AU404" s="17">
        <f t="shared" ref="AU404:AU405" si="220">WEEKDAY(A404,2)</f>
        <v>1</v>
      </c>
      <c r="AV404" s="18">
        <f>Data!G404</f>
        <v>811</v>
      </c>
      <c r="AW404" s="18">
        <f>Data!AU404+Data!C404</f>
        <v>7</v>
      </c>
      <c r="AX404" s="17"/>
      <c r="AY404" s="17"/>
      <c r="AZ404" s="16"/>
    </row>
    <row r="405" spans="1:53" x14ac:dyDescent="0.3">
      <c r="A405" s="20">
        <f>Data!A405</f>
        <v>44313</v>
      </c>
      <c r="B405" s="8">
        <f t="shared" si="218"/>
        <v>44313</v>
      </c>
      <c r="C405" s="9">
        <f>Data!I405-Data!I404</f>
        <v>222</v>
      </c>
      <c r="D405" s="9">
        <f>Data!J405-Data!J404</f>
        <v>0</v>
      </c>
      <c r="E405" s="10">
        <f>Data!K405-Data!K404</f>
        <v>0</v>
      </c>
      <c r="F405" s="11">
        <f>Data!L405-Data!L404</f>
        <v>1120</v>
      </c>
      <c r="G405" s="11">
        <f>Data!M405-Data!M404</f>
        <v>0</v>
      </c>
      <c r="H405" s="11">
        <f>Data!N405-Data!N404</f>
        <v>0</v>
      </c>
      <c r="I405" s="11">
        <f>Data!O405-Data!O404</f>
        <v>1480</v>
      </c>
      <c r="J405" s="11">
        <f>Data!P405-Data!P404</f>
        <v>15</v>
      </c>
      <c r="K405" s="11">
        <f>Data!Q405-Data!Q404</f>
        <v>4</v>
      </c>
      <c r="L405" s="11">
        <f>Data!R405-Data!R404</f>
        <v>466</v>
      </c>
      <c r="M405" s="11">
        <f>Data!S405-Data!S404</f>
        <v>77</v>
      </c>
      <c r="N405" s="11">
        <f>Data!T405-Data!T404</f>
        <v>-2</v>
      </c>
      <c r="O405" s="11">
        <f>Data!U405-Data!U404</f>
        <v>121</v>
      </c>
      <c r="P405" s="11">
        <f>Data!V405-Data!V404</f>
        <v>0</v>
      </c>
      <c r="Q405" s="11">
        <f>Data!W405-Data!W404</f>
        <v>0</v>
      </c>
      <c r="R405" s="11">
        <f>Data!X405-Data!X404</f>
        <v>606</v>
      </c>
      <c r="S405" s="11">
        <f>Data!Y405-Data!Y404</f>
        <v>0</v>
      </c>
      <c r="T405" s="11">
        <f>Data!Z405-Data!Z404</f>
        <v>0</v>
      </c>
      <c r="U405" s="11">
        <f>Data!AA405-Data!AA404</f>
        <v>735</v>
      </c>
      <c r="V405" s="11">
        <f>Data!AB405-Data!AB404</f>
        <v>11</v>
      </c>
      <c r="W405" s="11">
        <f>Data!AC405-Data!AC404</f>
        <v>0</v>
      </c>
      <c r="X405" s="11">
        <f>Data!AD405-Data!AD404</f>
        <v>228</v>
      </c>
      <c r="Y405" s="11">
        <f>Data!AE405-Data!AE404</f>
        <v>43</v>
      </c>
      <c r="Z405" s="11">
        <f>Data!AF405-Data!AF404</f>
        <v>-3</v>
      </c>
      <c r="AA405" s="11">
        <f>Data!AG405-Data!AG404</f>
        <v>101</v>
      </c>
      <c r="AB405" s="11">
        <f>Data!AH405-Data!AH404</f>
        <v>0</v>
      </c>
      <c r="AC405" s="11">
        <f>Data!AI405-Data!AI404</f>
        <v>0</v>
      </c>
      <c r="AD405" s="11">
        <f>Data!AJ405-Data!AJ404</f>
        <v>514</v>
      </c>
      <c r="AE405" s="11">
        <f>Data!AK405-Data!AK404</f>
        <v>0</v>
      </c>
      <c r="AF405" s="11">
        <f>Data!AL405-Data!AL404</f>
        <v>0</v>
      </c>
      <c r="AG405" s="11">
        <f>Data!AM405-Data!AM404</f>
        <v>745</v>
      </c>
      <c r="AH405" s="11">
        <f>Data!AN405-Data!AN404</f>
        <v>4</v>
      </c>
      <c r="AI405" s="11">
        <f>Data!AO405-Data!AO404</f>
        <v>4</v>
      </c>
      <c r="AJ405" s="11">
        <f>Data!AP405-Data!AP404</f>
        <v>238</v>
      </c>
      <c r="AK405" s="11">
        <f>Data!AQ405-Data!AQ404</f>
        <v>34</v>
      </c>
      <c r="AL405" s="11">
        <f>Data!AR405-Data!AR404</f>
        <v>1</v>
      </c>
      <c r="AM405" s="11">
        <f>Data!E405</f>
        <v>92</v>
      </c>
      <c r="AN405" s="11">
        <f>Data!B405</f>
        <v>3313</v>
      </c>
      <c r="AO405" s="11">
        <f>Data!AS405-Data!AS404</f>
        <v>24488</v>
      </c>
      <c r="AP405" s="11">
        <f>Data!AT405-Data!AT404</f>
        <v>52366</v>
      </c>
      <c r="AQ405" s="11">
        <f>Data!AV405-Data!AV404</f>
        <v>0</v>
      </c>
      <c r="AR405" s="11">
        <f>Data!AW405-Data!AW404</f>
        <v>0</v>
      </c>
      <c r="AT405" s="7" t="str">
        <f t="shared" si="219"/>
        <v>2021-W17</v>
      </c>
      <c r="AU405" s="7">
        <f t="shared" si="220"/>
        <v>2</v>
      </c>
      <c r="AV405" s="12">
        <f>Data!G405</f>
        <v>813</v>
      </c>
      <c r="AW405" s="12">
        <f>Data!AU405+Data!C405</f>
        <v>7</v>
      </c>
      <c r="AY405" s="12"/>
    </row>
    <row r="406" spans="1:53" x14ac:dyDescent="0.3">
      <c r="A406" s="20">
        <f>Data!A406</f>
        <v>44314</v>
      </c>
      <c r="B406" s="8">
        <f t="shared" ref="B406" si="221">A406</f>
        <v>44314</v>
      </c>
      <c r="C406" s="9">
        <f>Data!I406-Data!I405</f>
        <v>200</v>
      </c>
      <c r="D406" s="9">
        <f>Data!J406-Data!J405</f>
        <v>0</v>
      </c>
      <c r="E406" s="10">
        <f>Data!K406-Data!K405</f>
        <v>0</v>
      </c>
      <c r="F406" s="11">
        <f>Data!L406-Data!L405</f>
        <v>982</v>
      </c>
      <c r="G406" s="11">
        <f>Data!M406-Data!M405</f>
        <v>0</v>
      </c>
      <c r="H406" s="11">
        <f>Data!N406-Data!N405</f>
        <v>0</v>
      </c>
      <c r="I406" s="11">
        <f>Data!O406-Data!O405</f>
        <v>1154</v>
      </c>
      <c r="J406" s="11">
        <f>Data!P406-Data!P405</f>
        <v>14</v>
      </c>
      <c r="K406" s="11">
        <f>Data!Q406-Data!Q405</f>
        <v>-6</v>
      </c>
      <c r="L406" s="11">
        <f>Data!R406-Data!R405</f>
        <v>434</v>
      </c>
      <c r="M406" s="11">
        <f>Data!S406-Data!S405</f>
        <v>49</v>
      </c>
      <c r="N406" s="11">
        <f>Data!T406-Data!T405</f>
        <v>-2</v>
      </c>
      <c r="O406" s="11">
        <f>Data!U406-Data!U405</f>
        <v>91</v>
      </c>
      <c r="P406" s="11">
        <f>Data!V406-Data!V405</f>
        <v>0</v>
      </c>
      <c r="Q406" s="11">
        <f>Data!W406-Data!W405</f>
        <v>0</v>
      </c>
      <c r="R406" s="11">
        <f>Data!X406-Data!X405</f>
        <v>534</v>
      </c>
      <c r="S406" s="11">
        <f>Data!Y406-Data!Y405</f>
        <v>0</v>
      </c>
      <c r="T406" s="11">
        <f>Data!Z406-Data!Z405</f>
        <v>0</v>
      </c>
      <c r="U406" s="11">
        <f>Data!AA406-Data!AA405</f>
        <v>589</v>
      </c>
      <c r="V406" s="11">
        <f>Data!AB406-Data!AB405</f>
        <v>11</v>
      </c>
      <c r="W406" s="11">
        <f>Data!AC406-Data!AC405</f>
        <v>-5</v>
      </c>
      <c r="X406" s="11">
        <f>Data!AD406-Data!AD405</f>
        <v>202</v>
      </c>
      <c r="Y406" s="11">
        <f>Data!AE406-Data!AE405</f>
        <v>22</v>
      </c>
      <c r="Z406" s="11">
        <f>Data!AF406-Data!AF405</f>
        <v>-1</v>
      </c>
      <c r="AA406" s="11">
        <f>Data!AG406-Data!AG405</f>
        <v>109</v>
      </c>
      <c r="AB406" s="11">
        <f>Data!AH406-Data!AH405</f>
        <v>0</v>
      </c>
      <c r="AC406" s="11">
        <f>Data!AI406-Data!AI405</f>
        <v>0</v>
      </c>
      <c r="AD406" s="11">
        <f>Data!AJ406-Data!AJ405</f>
        <v>448</v>
      </c>
      <c r="AE406" s="11">
        <f>Data!AK406-Data!AK405</f>
        <v>0</v>
      </c>
      <c r="AF406" s="11">
        <f>Data!AL406-Data!AL405</f>
        <v>0</v>
      </c>
      <c r="AG406" s="11">
        <f>Data!AM406-Data!AM405</f>
        <v>565</v>
      </c>
      <c r="AH406" s="11">
        <f>Data!AN406-Data!AN405</f>
        <v>3</v>
      </c>
      <c r="AI406" s="11">
        <f>Data!AO406-Data!AO405</f>
        <v>-1</v>
      </c>
      <c r="AJ406" s="11">
        <f>Data!AP406-Data!AP405</f>
        <v>232</v>
      </c>
      <c r="AK406" s="11">
        <f>Data!AQ406-Data!AQ405</f>
        <v>27</v>
      </c>
      <c r="AL406" s="11">
        <f>Data!AR406-Data!AR405</f>
        <v>-1</v>
      </c>
      <c r="AM406" s="11">
        <f>Data!E406</f>
        <v>63</v>
      </c>
      <c r="AN406" s="11">
        <f>Data!B406</f>
        <v>2781</v>
      </c>
      <c r="AO406" s="11">
        <f>Data!AS406-Data!AS405</f>
        <v>18765</v>
      </c>
      <c r="AP406" s="11">
        <f>Data!AT406-Data!AT405</f>
        <v>42526</v>
      </c>
      <c r="AQ406" s="11">
        <f>Data!AV406-Data!AV405</f>
        <v>0</v>
      </c>
      <c r="AR406" s="11">
        <f>Data!AW406-Data!AW405</f>
        <v>0</v>
      </c>
      <c r="AT406" s="7" t="str">
        <f t="shared" ref="AT406" si="222">_xlfn.CONCAT(YEAR(A406),"-W",_xlfn.ISOWEEKNUM(A406))</f>
        <v>2021-W17</v>
      </c>
      <c r="AU406" s="7">
        <f t="shared" ref="AU406" si="223">WEEKDAY(A406,2)</f>
        <v>3</v>
      </c>
      <c r="AV406" s="12">
        <f>Data!G406</f>
        <v>805</v>
      </c>
      <c r="AW406" s="12">
        <f>Data!AU406+Data!C406</f>
        <v>4</v>
      </c>
      <c r="AY406" s="12"/>
    </row>
    <row r="407" spans="1:53" x14ac:dyDescent="0.3">
      <c r="A407" s="20">
        <f>Data!A407</f>
        <v>44315</v>
      </c>
      <c r="B407" s="8">
        <f t="shared" ref="B407" si="224">A407</f>
        <v>44315</v>
      </c>
      <c r="C407" s="9">
        <f>Data!I407-Data!I406</f>
        <v>185</v>
      </c>
      <c r="D407" s="9">
        <f>Data!J407-Data!J406</f>
        <v>0</v>
      </c>
      <c r="E407" s="10">
        <f>Data!K407-Data!K406</f>
        <v>0</v>
      </c>
      <c r="F407" s="11">
        <f>Data!L407-Data!L406</f>
        <v>852</v>
      </c>
      <c r="G407" s="11">
        <f>Data!M407-Data!M406</f>
        <v>1</v>
      </c>
      <c r="H407" s="11">
        <f>Data!N407-Data!N406</f>
        <v>1</v>
      </c>
      <c r="I407" s="11">
        <f>Data!O407-Data!O406</f>
        <v>1013</v>
      </c>
      <c r="J407" s="11">
        <f>Data!P407-Data!P406</f>
        <v>16</v>
      </c>
      <c r="K407" s="11">
        <f>Data!Q407-Data!Q406</f>
        <v>6</v>
      </c>
      <c r="L407" s="11">
        <f>Data!R407-Data!R406</f>
        <v>372</v>
      </c>
      <c r="M407" s="11">
        <f>Data!S407-Data!S406</f>
        <v>56</v>
      </c>
      <c r="N407" s="11">
        <f>Data!T407-Data!T406</f>
        <v>5</v>
      </c>
      <c r="O407" s="11">
        <f>Data!U407-Data!U406</f>
        <v>80</v>
      </c>
      <c r="P407" s="11">
        <f>Data!V407-Data!V406</f>
        <v>0</v>
      </c>
      <c r="Q407" s="11">
        <f>Data!W407-Data!W406</f>
        <v>0</v>
      </c>
      <c r="R407" s="11">
        <f>Data!X407-Data!X406</f>
        <v>427</v>
      </c>
      <c r="S407" s="11">
        <f>Data!Y407-Data!Y406</f>
        <v>1</v>
      </c>
      <c r="T407" s="11">
        <f>Data!Z407-Data!Z406</f>
        <v>1</v>
      </c>
      <c r="U407" s="11">
        <f>Data!AA407-Data!AA406</f>
        <v>523</v>
      </c>
      <c r="V407" s="11">
        <f>Data!AB407-Data!AB406</f>
        <v>9</v>
      </c>
      <c r="W407" s="11">
        <f>Data!AC407-Data!AC406</f>
        <v>7</v>
      </c>
      <c r="X407" s="11">
        <f>Data!AD407-Data!AD406</f>
        <v>175</v>
      </c>
      <c r="Y407" s="11">
        <f>Data!AE407-Data!AE406</f>
        <v>26</v>
      </c>
      <c r="Z407" s="11">
        <f>Data!AF407-Data!AF406</f>
        <v>4</v>
      </c>
      <c r="AA407" s="11">
        <f>Data!AG407-Data!AG406</f>
        <v>105</v>
      </c>
      <c r="AB407" s="11">
        <f>Data!AH407-Data!AH406</f>
        <v>0</v>
      </c>
      <c r="AC407" s="11">
        <f>Data!AI407-Data!AI406</f>
        <v>0</v>
      </c>
      <c r="AD407" s="11">
        <f>Data!AJ407-Data!AJ406</f>
        <v>425</v>
      </c>
      <c r="AE407" s="11">
        <f>Data!AK407-Data!AK406</f>
        <v>0</v>
      </c>
      <c r="AF407" s="11">
        <f>Data!AL407-Data!AL406</f>
        <v>0</v>
      </c>
      <c r="AG407" s="11">
        <f>Data!AM407-Data!AM406</f>
        <v>490</v>
      </c>
      <c r="AH407" s="11">
        <f>Data!AN407-Data!AN406</f>
        <v>7</v>
      </c>
      <c r="AI407" s="11">
        <f>Data!AO407-Data!AO406</f>
        <v>-1</v>
      </c>
      <c r="AJ407" s="11">
        <f>Data!AP407-Data!AP406</f>
        <v>197</v>
      </c>
      <c r="AK407" s="11">
        <f>Data!AQ407-Data!AQ406</f>
        <v>30</v>
      </c>
      <c r="AL407" s="11">
        <f>Data!AR407-Data!AR406</f>
        <v>1</v>
      </c>
      <c r="AM407" s="11">
        <f>Data!E407</f>
        <v>73</v>
      </c>
      <c r="AN407" s="11">
        <f>Data!B407</f>
        <v>2435</v>
      </c>
      <c r="AO407" s="11">
        <f>Data!AS407-Data!AS406</f>
        <v>18309</v>
      </c>
      <c r="AP407" s="11">
        <f>Data!AT407-Data!AT406</f>
        <v>52790</v>
      </c>
      <c r="AQ407" s="11">
        <f>Data!AV407-Data!AV406</f>
        <v>0</v>
      </c>
      <c r="AR407" s="11">
        <f>Data!AW407-Data!AW406</f>
        <v>0</v>
      </c>
      <c r="AT407" s="7" t="str">
        <f t="shared" ref="AT407" si="225">_xlfn.CONCAT(YEAR(A407),"-W",_xlfn.ISOWEEKNUM(A407))</f>
        <v>2021-W17</v>
      </c>
      <c r="AU407" s="7">
        <f t="shared" ref="AU407" si="226">WEEKDAY(A407,2)</f>
        <v>4</v>
      </c>
      <c r="AV407" s="12">
        <f>Data!G407</f>
        <v>817</v>
      </c>
      <c r="AW407" s="12">
        <f>Data!AU407+Data!C407</f>
        <v>8</v>
      </c>
      <c r="AY407" s="12"/>
    </row>
    <row r="408" spans="1:53" x14ac:dyDescent="0.3">
      <c r="A408" s="20">
        <f>Data!A408</f>
        <v>44316</v>
      </c>
      <c r="B408" s="8">
        <f t="shared" ref="B408" si="227">A408</f>
        <v>44316</v>
      </c>
      <c r="C408" s="9">
        <f>Data!I408-Data!I407</f>
        <v>194</v>
      </c>
      <c r="D408" s="9">
        <f>Data!J408-Data!J407</f>
        <v>0</v>
      </c>
      <c r="E408" s="10">
        <f>Data!K408-Data!K407</f>
        <v>0</v>
      </c>
      <c r="F408" s="11">
        <f>Data!L408-Data!L407</f>
        <v>732</v>
      </c>
      <c r="G408" s="11">
        <f>Data!M408-Data!M407</f>
        <v>3</v>
      </c>
      <c r="H408" s="11">
        <f>Data!N408-Data!N407</f>
        <v>-3</v>
      </c>
      <c r="I408" s="11">
        <f>Data!O408-Data!O407</f>
        <v>884</v>
      </c>
      <c r="J408" s="11">
        <f>Data!P408-Data!P407</f>
        <v>7</v>
      </c>
      <c r="K408" s="11">
        <f>Data!Q408-Data!Q407</f>
        <v>1</v>
      </c>
      <c r="L408" s="11">
        <f>Data!R408-Data!R407</f>
        <v>318</v>
      </c>
      <c r="M408" s="11">
        <f>Data!S408-Data!S407</f>
        <v>56</v>
      </c>
      <c r="N408" s="11">
        <f>Data!T408-Data!T407</f>
        <v>-13</v>
      </c>
      <c r="O408" s="11">
        <f>Data!U408-Data!U407</f>
        <v>103</v>
      </c>
      <c r="P408" s="11">
        <f>Data!V408-Data!V407</f>
        <v>0</v>
      </c>
      <c r="Q408" s="11">
        <f>Data!W408-Data!W407</f>
        <v>0</v>
      </c>
      <c r="R408" s="11">
        <f>Data!X408-Data!X407</f>
        <v>361</v>
      </c>
      <c r="S408" s="11">
        <f>Data!Y408-Data!Y407</f>
        <v>2</v>
      </c>
      <c r="T408" s="11">
        <f>Data!Z408-Data!Z407</f>
        <v>-2</v>
      </c>
      <c r="U408" s="11">
        <f>Data!AA408-Data!AA407</f>
        <v>451</v>
      </c>
      <c r="V408" s="11">
        <f>Data!AB408-Data!AB407</f>
        <v>6</v>
      </c>
      <c r="W408" s="11">
        <f>Data!AC408-Data!AC407</f>
        <v>-1</v>
      </c>
      <c r="X408" s="11">
        <f>Data!AD408-Data!AD407</f>
        <v>140</v>
      </c>
      <c r="Y408" s="11">
        <f>Data!AE408-Data!AE407</f>
        <v>32</v>
      </c>
      <c r="Z408" s="11">
        <f>Data!AF408-Data!AF407</f>
        <v>-12</v>
      </c>
      <c r="AA408" s="11">
        <f>Data!AG408-Data!AG407</f>
        <v>91</v>
      </c>
      <c r="AB408" s="11">
        <f>Data!AH408-Data!AH407</f>
        <v>0</v>
      </c>
      <c r="AC408" s="11">
        <f>Data!AI408-Data!AI407</f>
        <v>0</v>
      </c>
      <c r="AD408" s="11">
        <f>Data!AJ408-Data!AJ407</f>
        <v>371</v>
      </c>
      <c r="AE408" s="11">
        <f>Data!AK408-Data!AK407</f>
        <v>1</v>
      </c>
      <c r="AF408" s="11">
        <f>Data!AL408-Data!AL407</f>
        <v>-1</v>
      </c>
      <c r="AG408" s="11">
        <f>Data!AM408-Data!AM407</f>
        <v>433</v>
      </c>
      <c r="AH408" s="11">
        <f>Data!AN408-Data!AN407</f>
        <v>1</v>
      </c>
      <c r="AI408" s="11">
        <f>Data!AO408-Data!AO407</f>
        <v>2</v>
      </c>
      <c r="AJ408" s="11">
        <f>Data!AP408-Data!AP407</f>
        <v>178</v>
      </c>
      <c r="AK408" s="11">
        <f>Data!AQ408-Data!AQ407</f>
        <v>24</v>
      </c>
      <c r="AL408" s="11">
        <f>Data!AR408-Data!AR407</f>
        <v>-1</v>
      </c>
      <c r="AM408" s="11">
        <f>Data!E408</f>
        <v>66</v>
      </c>
      <c r="AN408" s="11">
        <f>Data!B408</f>
        <v>2155</v>
      </c>
      <c r="AO408" s="11">
        <f>Data!AS408-Data!AS407</f>
        <v>15681</v>
      </c>
      <c r="AP408" s="11">
        <f>Data!AT408-Data!AT407</f>
        <v>40788</v>
      </c>
      <c r="AQ408" s="11">
        <f>Data!AV408-Data!AV407</f>
        <v>0</v>
      </c>
      <c r="AR408" s="11">
        <f>Data!AW408-Data!AW407</f>
        <v>0</v>
      </c>
      <c r="AT408" s="7" t="str">
        <f t="shared" ref="AT408" si="228">_xlfn.CONCAT(YEAR(A408),"-W",_xlfn.ISOWEEKNUM(A408))</f>
        <v>2021-W17</v>
      </c>
      <c r="AU408" s="7">
        <f t="shared" ref="AU408" si="229">WEEKDAY(A408,2)</f>
        <v>5</v>
      </c>
      <c r="AV408" s="12">
        <f>Data!G408</f>
        <v>802</v>
      </c>
      <c r="AW408" s="12">
        <f>Data!AU408+Data!C408</f>
        <v>11</v>
      </c>
      <c r="AY408" s="12"/>
    </row>
    <row r="409" spans="1:53" x14ac:dyDescent="0.3">
      <c r="A409" s="20">
        <f>Data!A409</f>
        <v>44317</v>
      </c>
      <c r="B409" s="8">
        <f t="shared" ref="B409" si="230">A409</f>
        <v>44317</v>
      </c>
      <c r="C409" s="9">
        <f>Data!I409-Data!I408</f>
        <v>157</v>
      </c>
      <c r="D409" s="9">
        <f>Data!J409-Data!J408</f>
        <v>0</v>
      </c>
      <c r="E409" s="10">
        <f>Data!K409-Data!K408</f>
        <v>0</v>
      </c>
      <c r="F409" s="11">
        <f>Data!L409-Data!L408</f>
        <v>505</v>
      </c>
      <c r="G409" s="11">
        <f>Data!M409-Data!M408</f>
        <v>0</v>
      </c>
      <c r="H409" s="11">
        <f>Data!N409-Data!N408</f>
        <v>2</v>
      </c>
      <c r="I409" s="11">
        <f>Data!O409-Data!O408</f>
        <v>543</v>
      </c>
      <c r="J409" s="11">
        <f>Data!P409-Data!P408</f>
        <v>14</v>
      </c>
      <c r="K409" s="11">
        <f>Data!Q409-Data!Q408</f>
        <v>5</v>
      </c>
      <c r="L409" s="11">
        <f>Data!R409-Data!R408</f>
        <v>204</v>
      </c>
      <c r="M409" s="11">
        <f>Data!S409-Data!S408</f>
        <v>58</v>
      </c>
      <c r="N409" s="11">
        <f>Data!T409-Data!T408</f>
        <v>2</v>
      </c>
      <c r="O409" s="11">
        <f>Data!U409-Data!U408</f>
        <v>87</v>
      </c>
      <c r="P409" s="11">
        <f>Data!V409-Data!V408</f>
        <v>0</v>
      </c>
      <c r="Q409" s="11">
        <f>Data!W409-Data!W408</f>
        <v>0</v>
      </c>
      <c r="R409" s="11">
        <f>Data!X409-Data!X408</f>
        <v>254</v>
      </c>
      <c r="S409" s="11">
        <f>Data!Y409-Data!Y408</f>
        <v>0</v>
      </c>
      <c r="T409" s="11">
        <f>Data!Z409-Data!Z408</f>
        <v>0</v>
      </c>
      <c r="U409" s="11">
        <f>Data!AA409-Data!AA408</f>
        <v>272</v>
      </c>
      <c r="V409" s="11">
        <f>Data!AB409-Data!AB408</f>
        <v>7</v>
      </c>
      <c r="W409" s="11">
        <f>Data!AC409-Data!AC408</f>
        <v>2</v>
      </c>
      <c r="X409" s="11">
        <f>Data!AD409-Data!AD408</f>
        <v>83</v>
      </c>
      <c r="Y409" s="11">
        <f>Data!AE409-Data!AE408</f>
        <v>26</v>
      </c>
      <c r="Z409" s="11">
        <f>Data!AF409-Data!AF408</f>
        <v>2</v>
      </c>
      <c r="AA409" s="11">
        <f>Data!AG409-Data!AG408</f>
        <v>70</v>
      </c>
      <c r="AB409" s="11">
        <f>Data!AH409-Data!AH408</f>
        <v>0</v>
      </c>
      <c r="AC409" s="11">
        <f>Data!AI409-Data!AI408</f>
        <v>0</v>
      </c>
      <c r="AD409" s="11">
        <f>Data!AJ409-Data!AJ408</f>
        <v>251</v>
      </c>
      <c r="AE409" s="11">
        <f>Data!AK409-Data!AK408</f>
        <v>0</v>
      </c>
      <c r="AF409" s="11">
        <f>Data!AL409-Data!AL408</f>
        <v>2</v>
      </c>
      <c r="AG409" s="11">
        <f>Data!AM409-Data!AM408</f>
        <v>271</v>
      </c>
      <c r="AH409" s="11">
        <f>Data!AN409-Data!AN408</f>
        <v>7</v>
      </c>
      <c r="AI409" s="11">
        <f>Data!AO409-Data!AO408</f>
        <v>3</v>
      </c>
      <c r="AJ409" s="11">
        <f>Data!AP409-Data!AP408</f>
        <v>121</v>
      </c>
      <c r="AK409" s="11">
        <f>Data!AQ409-Data!AQ408</f>
        <v>32</v>
      </c>
      <c r="AL409" s="11">
        <f>Data!AR409-Data!AR408</f>
        <v>0</v>
      </c>
      <c r="AM409" s="11">
        <f>Data!E409</f>
        <v>72</v>
      </c>
      <c r="AN409" s="11">
        <f>Data!B409</f>
        <v>1391</v>
      </c>
      <c r="AO409" s="11">
        <f>Data!AS409-Data!AS408</f>
        <v>7379</v>
      </c>
      <c r="AP409" s="11">
        <f>Data!AT409-Data!AT408</f>
        <v>22073</v>
      </c>
      <c r="AQ409" s="11">
        <f>Data!AV409-Data!AV408</f>
        <v>0</v>
      </c>
      <c r="AR409" s="11">
        <f>Data!AW409-Data!AW408</f>
        <v>0</v>
      </c>
      <c r="AT409" s="7" t="str">
        <f t="shared" ref="AT409" si="231">_xlfn.CONCAT(YEAR(A409),"-W",_xlfn.ISOWEEKNUM(A409))</f>
        <v>2021-W17</v>
      </c>
      <c r="AU409" s="7">
        <f t="shared" ref="AU409" si="232">WEEKDAY(A409,2)</f>
        <v>6</v>
      </c>
      <c r="AV409" s="12">
        <f>Data!G409</f>
        <v>811</v>
      </c>
      <c r="AW409" s="12">
        <f>Data!AU409+Data!C409</f>
        <v>4</v>
      </c>
      <c r="AY409" s="12"/>
    </row>
    <row r="410" spans="1:53" x14ac:dyDescent="0.3">
      <c r="A410" s="20">
        <f>Data!A410</f>
        <v>44318</v>
      </c>
      <c r="B410" s="8">
        <f t="shared" ref="B410:B411" si="233">A410</f>
        <v>44318</v>
      </c>
      <c r="C410" s="9">
        <f>Data!I410-Data!I409</f>
        <v>0</v>
      </c>
      <c r="D410" s="9">
        <f>Data!J410-Data!J409</f>
        <v>0</v>
      </c>
      <c r="E410" s="10">
        <f>Data!K410-Data!K409</f>
        <v>0</v>
      </c>
      <c r="F410" s="11">
        <f>Data!L410-Data!L409</f>
        <v>0</v>
      </c>
      <c r="G410" s="11">
        <f>Data!M410-Data!M409</f>
        <v>0</v>
      </c>
      <c r="H410" s="11">
        <f>Data!N410-Data!N409</f>
        <v>0</v>
      </c>
      <c r="I410" s="11">
        <f>Data!O410-Data!O409</f>
        <v>0</v>
      </c>
      <c r="J410" s="11">
        <f>Data!P410-Data!P409</f>
        <v>0</v>
      </c>
      <c r="K410" s="11">
        <f>Data!Q410-Data!Q409</f>
        <v>0</v>
      </c>
      <c r="L410" s="11">
        <f>Data!R410-Data!R409</f>
        <v>0</v>
      </c>
      <c r="M410" s="11">
        <f>Data!S410-Data!S409</f>
        <v>0</v>
      </c>
      <c r="N410" s="11">
        <f>Data!T410-Data!T409</f>
        <v>0</v>
      </c>
      <c r="O410" s="11">
        <f>Data!U410-Data!U409</f>
        <v>0</v>
      </c>
      <c r="P410" s="11">
        <f>Data!V410-Data!V409</f>
        <v>0</v>
      </c>
      <c r="Q410" s="11">
        <f>Data!W410-Data!W409</f>
        <v>0</v>
      </c>
      <c r="R410" s="11">
        <f>Data!X410-Data!X409</f>
        <v>0</v>
      </c>
      <c r="S410" s="11">
        <f>Data!Y410-Data!Y409</f>
        <v>0</v>
      </c>
      <c r="T410" s="11">
        <f>Data!Z410-Data!Z409</f>
        <v>0</v>
      </c>
      <c r="U410" s="11">
        <f>Data!AA410-Data!AA409</f>
        <v>0</v>
      </c>
      <c r="V410" s="11">
        <f>Data!AB410-Data!AB409</f>
        <v>0</v>
      </c>
      <c r="W410" s="11">
        <f>Data!AC410-Data!AC409</f>
        <v>0</v>
      </c>
      <c r="X410" s="11">
        <f>Data!AD410-Data!AD409</f>
        <v>0</v>
      </c>
      <c r="Y410" s="11">
        <f>Data!AE410-Data!AE409</f>
        <v>0</v>
      </c>
      <c r="Z410" s="11">
        <f>Data!AF410-Data!AF409</f>
        <v>0</v>
      </c>
      <c r="AA410" s="11">
        <f>Data!AG410-Data!AG409</f>
        <v>0</v>
      </c>
      <c r="AB410" s="11">
        <f>Data!AH410-Data!AH409</f>
        <v>0</v>
      </c>
      <c r="AC410" s="11">
        <f>Data!AI410-Data!AI409</f>
        <v>0</v>
      </c>
      <c r="AD410" s="11">
        <f>Data!AJ410-Data!AJ409</f>
        <v>0</v>
      </c>
      <c r="AE410" s="11">
        <f>Data!AK410-Data!AK409</f>
        <v>0</v>
      </c>
      <c r="AF410" s="11">
        <f>Data!AL410-Data!AL409</f>
        <v>0</v>
      </c>
      <c r="AG410" s="11">
        <f>Data!AM410-Data!AM409</f>
        <v>0</v>
      </c>
      <c r="AH410" s="11">
        <f>Data!AN410-Data!AN409</f>
        <v>0</v>
      </c>
      <c r="AI410" s="11">
        <f>Data!AO410-Data!AO409</f>
        <v>0</v>
      </c>
      <c r="AJ410" s="11">
        <f>Data!AP410-Data!AP409</f>
        <v>0</v>
      </c>
      <c r="AK410" s="11">
        <f>Data!AQ410-Data!AQ409</f>
        <v>0</v>
      </c>
      <c r="AL410" s="11">
        <f>Data!AR410-Data!AR409</f>
        <v>0</v>
      </c>
      <c r="AM410" s="11">
        <f>Data!E410</f>
        <v>64</v>
      </c>
      <c r="AN410" s="11">
        <f>Data!B410</f>
        <v>880</v>
      </c>
      <c r="AO410" s="11">
        <f>Data!AS410-Data!AS409</f>
        <v>2779</v>
      </c>
      <c r="AP410" s="11">
        <f>Data!AT410-Data!AT409</f>
        <v>7069</v>
      </c>
      <c r="AQ410" s="11">
        <f>Data!AV410-Data!AV409</f>
        <v>0</v>
      </c>
      <c r="AR410" s="11">
        <f>Data!AW410-Data!AW409</f>
        <v>0</v>
      </c>
      <c r="AS410" s="7">
        <v>332</v>
      </c>
      <c r="AT410" s="7" t="str">
        <f t="shared" ref="AT410:AT411" si="234">_xlfn.CONCAT(YEAR(A410),"-W",_xlfn.ISOWEEKNUM(A410))</f>
        <v>2021-W17</v>
      </c>
      <c r="AU410" s="7">
        <f t="shared" ref="AU410:AU411" si="235">WEEKDAY(A410,2)</f>
        <v>7</v>
      </c>
      <c r="AV410" s="12">
        <f>Data!G410</f>
        <v>804</v>
      </c>
      <c r="AW410" s="12">
        <f>Data!AU410+Data!C410</f>
        <v>0</v>
      </c>
      <c r="AX410" s="7">
        <f>Data!BA410-Data!BA403</f>
        <v>103</v>
      </c>
      <c r="AY410" s="12">
        <f>AV403+AS410-AV410-AX410</f>
        <v>241</v>
      </c>
      <c r="AZ410" s="11">
        <f>SUM(Data!BB404:BB410)</f>
        <v>3018</v>
      </c>
      <c r="BA410" s="112">
        <f>AS410/AZ410</f>
        <v>0.11000662690523526</v>
      </c>
    </row>
    <row r="411" spans="1:53" x14ac:dyDescent="0.3">
      <c r="A411" s="21">
        <f>Data!A411</f>
        <v>44319</v>
      </c>
      <c r="B411" s="13">
        <f t="shared" si="233"/>
        <v>44319</v>
      </c>
      <c r="C411" s="14">
        <f>Data!I411-Data!I410</f>
        <v>183</v>
      </c>
      <c r="D411" s="14">
        <f>Data!J411-Data!J410</f>
        <v>0</v>
      </c>
      <c r="E411" s="15">
        <f>Data!K411-Data!K410</f>
        <v>0</v>
      </c>
      <c r="F411" s="16">
        <f>Data!L411-Data!L410</f>
        <v>699</v>
      </c>
      <c r="G411" s="16">
        <f>Data!M411-Data!M410</f>
        <v>1</v>
      </c>
      <c r="H411" s="16">
        <f>Data!N411-Data!N410</f>
        <v>0</v>
      </c>
      <c r="I411" s="16">
        <f>Data!O411-Data!O410</f>
        <v>907</v>
      </c>
      <c r="J411" s="16">
        <f>Data!P411-Data!P410</f>
        <v>25</v>
      </c>
      <c r="K411" s="16">
        <f>Data!Q411-Data!Q410</f>
        <v>0</v>
      </c>
      <c r="L411" s="16">
        <f>Data!R411-Data!R410</f>
        <v>343</v>
      </c>
      <c r="M411" s="16">
        <f>Data!S411-Data!S410</f>
        <v>108</v>
      </c>
      <c r="N411" s="16">
        <f>Data!T411-Data!T410</f>
        <v>-14</v>
      </c>
      <c r="O411" s="16">
        <f>Data!U411-Data!U410</f>
        <v>85</v>
      </c>
      <c r="P411" s="16">
        <f>Data!V411-Data!V410</f>
        <v>0</v>
      </c>
      <c r="Q411" s="16">
        <f>Data!W411-Data!W410</f>
        <v>0</v>
      </c>
      <c r="R411" s="16">
        <f>Data!X411-Data!X410</f>
        <v>337</v>
      </c>
      <c r="S411" s="16">
        <f>Data!Y411-Data!Y410</f>
        <v>0</v>
      </c>
      <c r="T411" s="16">
        <f>Data!Z411-Data!Z410</f>
        <v>2</v>
      </c>
      <c r="U411" s="16">
        <f>Data!AA411-Data!AA410</f>
        <v>490</v>
      </c>
      <c r="V411" s="16">
        <f>Data!AB411-Data!AB410</f>
        <v>18</v>
      </c>
      <c r="W411" s="16">
        <f>Data!AC411-Data!AC410</f>
        <v>-4</v>
      </c>
      <c r="X411" s="16">
        <f>Data!AD411-Data!AD410</f>
        <v>152</v>
      </c>
      <c r="Y411" s="16">
        <f>Data!AE411-Data!AE410</f>
        <v>62</v>
      </c>
      <c r="Z411" s="16">
        <f>Data!AF411-Data!AF410</f>
        <v>-10</v>
      </c>
      <c r="AA411" s="16">
        <f>Data!AG411-Data!AG410</f>
        <v>98</v>
      </c>
      <c r="AB411" s="16">
        <f>Data!AH411-Data!AH410</f>
        <v>0</v>
      </c>
      <c r="AC411" s="16">
        <f>Data!AI411-Data!AI410</f>
        <v>0</v>
      </c>
      <c r="AD411" s="16">
        <f>Data!AJ411-Data!AJ410</f>
        <v>362</v>
      </c>
      <c r="AE411" s="16">
        <f>Data!AK411-Data!AK410</f>
        <v>1</v>
      </c>
      <c r="AF411" s="16">
        <f>Data!AL411-Data!AL410</f>
        <v>-2</v>
      </c>
      <c r="AG411" s="16">
        <f>Data!AM411-Data!AM410</f>
        <v>417</v>
      </c>
      <c r="AH411" s="16">
        <f>Data!AN411-Data!AN410</f>
        <v>7</v>
      </c>
      <c r="AI411" s="16">
        <f>Data!AO411-Data!AO410</f>
        <v>4</v>
      </c>
      <c r="AJ411" s="16">
        <f>Data!AP411-Data!AP410</f>
        <v>191</v>
      </c>
      <c r="AK411" s="16">
        <f>Data!AQ411-Data!AQ410</f>
        <v>46</v>
      </c>
      <c r="AL411" s="16">
        <f>Data!AR411-Data!AR410</f>
        <v>-4</v>
      </c>
      <c r="AM411" s="16">
        <f>Data!E411</f>
        <v>70</v>
      </c>
      <c r="AN411" s="16">
        <f>Data!B411</f>
        <v>1266</v>
      </c>
      <c r="AO411" s="16">
        <f>Data!AS411-Data!AS410</f>
        <v>4390</v>
      </c>
      <c r="AP411" s="16">
        <f>Data!AT411-Data!AT410</f>
        <v>6820</v>
      </c>
      <c r="AQ411" s="16">
        <f>Data!AV411-Data!AV410</f>
        <v>0</v>
      </c>
      <c r="AR411" s="16">
        <f>Data!AW411-Data!AW410</f>
        <v>0</v>
      </c>
      <c r="AS411" s="17"/>
      <c r="AT411" s="17" t="str">
        <f t="shared" si="234"/>
        <v>2021-W18</v>
      </c>
      <c r="AU411" s="17">
        <f t="shared" si="235"/>
        <v>1</v>
      </c>
      <c r="AV411" s="18">
        <f>Data!G411</f>
        <v>797</v>
      </c>
      <c r="AW411" s="18">
        <f>Data!AU411+Data!C411</f>
        <v>11</v>
      </c>
      <c r="AX411" s="17"/>
      <c r="AY411" s="17"/>
      <c r="AZ411" s="16"/>
    </row>
    <row r="412" spans="1:53" x14ac:dyDescent="0.3">
      <c r="A412" s="20">
        <f>Data!A412</f>
        <v>44320</v>
      </c>
      <c r="B412" s="8">
        <f t="shared" ref="B412" si="236">A412</f>
        <v>44320</v>
      </c>
      <c r="C412" s="9">
        <f>Data!I412-Data!I411</f>
        <v>129</v>
      </c>
      <c r="D412" s="9">
        <f>Data!J412-Data!J411</f>
        <v>0</v>
      </c>
      <c r="E412" s="10">
        <f>Data!K412-Data!K411</f>
        <v>0</v>
      </c>
      <c r="F412" s="11">
        <f>Data!L412-Data!L411</f>
        <v>484</v>
      </c>
      <c r="G412" s="11">
        <f>Data!M412-Data!M411</f>
        <v>1</v>
      </c>
      <c r="H412" s="11">
        <f>Data!N412-Data!N411</f>
        <v>0</v>
      </c>
      <c r="I412" s="11">
        <f>Data!O412-Data!O411</f>
        <v>570</v>
      </c>
      <c r="J412" s="11">
        <f>Data!P412-Data!P411</f>
        <v>19</v>
      </c>
      <c r="K412" s="11">
        <f>Data!Q412-Data!Q411</f>
        <v>-10</v>
      </c>
      <c r="L412" s="11">
        <f>Data!R412-Data!R411</f>
        <v>189</v>
      </c>
      <c r="M412" s="11">
        <f>Data!S412-Data!S411</f>
        <v>61</v>
      </c>
      <c r="N412" s="11">
        <f>Data!T412-Data!T411</f>
        <v>-4</v>
      </c>
      <c r="O412" s="11">
        <f>Data!U412-Data!U411</f>
        <v>67</v>
      </c>
      <c r="P412" s="11">
        <f>Data!V412-Data!V411</f>
        <v>0</v>
      </c>
      <c r="Q412" s="11">
        <f>Data!W412-Data!W411</f>
        <v>0</v>
      </c>
      <c r="R412" s="11">
        <f>Data!X412-Data!X411</f>
        <v>248</v>
      </c>
      <c r="S412" s="11">
        <f>Data!Y412-Data!Y411</f>
        <v>1</v>
      </c>
      <c r="T412" s="11">
        <f>Data!Z412-Data!Z411</f>
        <v>0</v>
      </c>
      <c r="U412" s="11">
        <f>Data!AA412-Data!AA411</f>
        <v>323</v>
      </c>
      <c r="V412" s="11">
        <f>Data!AB412-Data!AB411</f>
        <v>13</v>
      </c>
      <c r="W412" s="11">
        <f>Data!AC412-Data!AC411</f>
        <v>-7</v>
      </c>
      <c r="X412" s="11">
        <f>Data!AD412-Data!AD411</f>
        <v>92</v>
      </c>
      <c r="Y412" s="11">
        <f>Data!AE412-Data!AE411</f>
        <v>32</v>
      </c>
      <c r="Z412" s="11">
        <f>Data!AF412-Data!AF411</f>
        <v>-3</v>
      </c>
      <c r="AA412" s="11">
        <f>Data!AG412-Data!AG411</f>
        <v>62</v>
      </c>
      <c r="AB412" s="11">
        <f>Data!AH412-Data!AH411</f>
        <v>0</v>
      </c>
      <c r="AC412" s="11">
        <f>Data!AI412-Data!AI411</f>
        <v>0</v>
      </c>
      <c r="AD412" s="11">
        <f>Data!AJ412-Data!AJ411</f>
        <v>236</v>
      </c>
      <c r="AE412" s="11">
        <f>Data!AK412-Data!AK411</f>
        <v>0</v>
      </c>
      <c r="AF412" s="11">
        <f>Data!AL412-Data!AL411</f>
        <v>0</v>
      </c>
      <c r="AG412" s="11">
        <f>Data!AM412-Data!AM411</f>
        <v>247</v>
      </c>
      <c r="AH412" s="11">
        <f>Data!AN412-Data!AN411</f>
        <v>6</v>
      </c>
      <c r="AI412" s="11">
        <f>Data!AO412-Data!AO411</f>
        <v>-3</v>
      </c>
      <c r="AJ412" s="11">
        <f>Data!AP412-Data!AP411</f>
        <v>97</v>
      </c>
      <c r="AK412" s="11">
        <f>Data!AQ412-Data!AQ411</f>
        <v>29</v>
      </c>
      <c r="AL412" s="11">
        <f>Data!AR412-Data!AR411</f>
        <v>-1</v>
      </c>
      <c r="AM412" s="11">
        <f>Data!E412</f>
        <v>81</v>
      </c>
      <c r="AN412" s="11">
        <f>Data!B412</f>
        <v>1387</v>
      </c>
      <c r="AO412" s="11">
        <f>Data!AS412-Data!AS411</f>
        <v>9837</v>
      </c>
      <c r="AP412" s="11">
        <f>Data!AT412-Data!AT411</f>
        <v>14453</v>
      </c>
      <c r="AQ412" s="11">
        <f>Data!AV412-Data!AV411</f>
        <v>0</v>
      </c>
      <c r="AR412" s="11">
        <f>Data!AW412-Data!AW411</f>
        <v>0</v>
      </c>
      <c r="AT412" s="7" t="str">
        <f t="shared" ref="AT412" si="237">_xlfn.CONCAT(YEAR(A412),"-W",_xlfn.ISOWEEKNUM(A412))</f>
        <v>2021-W18</v>
      </c>
      <c r="AU412" s="7">
        <f t="shared" ref="AU412" si="238">WEEKDAY(A412,2)</f>
        <v>2</v>
      </c>
      <c r="AV412" s="12">
        <f>Data!G412</f>
        <v>783</v>
      </c>
      <c r="AW412" s="12">
        <f>Data!AU412+Data!C412</f>
        <v>3</v>
      </c>
      <c r="AY412" s="12"/>
    </row>
    <row r="413" spans="1:53" x14ac:dyDescent="0.3">
      <c r="A413" s="20">
        <f>Data!A413</f>
        <v>44321</v>
      </c>
      <c r="B413" s="8">
        <f t="shared" ref="B413" si="239">A413</f>
        <v>44321</v>
      </c>
      <c r="C413" s="9">
        <f>Data!I413-Data!I412</f>
        <v>177</v>
      </c>
      <c r="D413" s="9">
        <f>Data!J413-Data!J412</f>
        <v>0</v>
      </c>
      <c r="E413" s="10">
        <f>Data!K413-Data!K412</f>
        <v>0</v>
      </c>
      <c r="F413" s="11">
        <f>Data!L413-Data!L412</f>
        <v>702</v>
      </c>
      <c r="G413" s="11">
        <f>Data!M413-Data!M412</f>
        <v>1</v>
      </c>
      <c r="H413" s="11">
        <f>Data!N413-Data!N412</f>
        <v>2</v>
      </c>
      <c r="I413" s="11">
        <f>Data!O413-Data!O412</f>
        <v>914</v>
      </c>
      <c r="J413" s="11">
        <f>Data!P413-Data!P412</f>
        <v>13</v>
      </c>
      <c r="K413" s="11">
        <f>Data!Q413-Data!Q412</f>
        <v>6</v>
      </c>
      <c r="L413" s="11">
        <f>Data!R413-Data!R412</f>
        <v>295</v>
      </c>
      <c r="M413" s="11">
        <f>Data!S413-Data!S412</f>
        <v>82</v>
      </c>
      <c r="N413" s="11">
        <f>Data!T413-Data!T412</f>
        <v>-26</v>
      </c>
      <c r="O413" s="11">
        <f>Data!U413-Data!U412</f>
        <v>103</v>
      </c>
      <c r="P413" s="11">
        <f>Data!V413-Data!V412</f>
        <v>0</v>
      </c>
      <c r="Q413" s="11">
        <f>Data!W413-Data!W412</f>
        <v>0</v>
      </c>
      <c r="R413" s="11">
        <f>Data!X413-Data!X412</f>
        <v>390</v>
      </c>
      <c r="S413" s="11">
        <f>Data!Y413-Data!Y412</f>
        <v>1</v>
      </c>
      <c r="T413" s="11">
        <f>Data!Z413-Data!Z412</f>
        <v>1</v>
      </c>
      <c r="U413" s="11">
        <f>Data!AA413-Data!AA412</f>
        <v>456</v>
      </c>
      <c r="V413" s="11">
        <f>Data!AB413-Data!AB412</f>
        <v>10</v>
      </c>
      <c r="W413" s="11">
        <f>Data!AC413-Data!AC412</f>
        <v>6</v>
      </c>
      <c r="X413" s="11">
        <f>Data!AD413-Data!AD412</f>
        <v>143</v>
      </c>
      <c r="Y413" s="11">
        <f>Data!AE413-Data!AE412</f>
        <v>43</v>
      </c>
      <c r="Z413" s="11">
        <f>Data!AF413-Data!AF412</f>
        <v>-16</v>
      </c>
      <c r="AA413" s="11">
        <f>Data!AG413-Data!AG412</f>
        <v>74</v>
      </c>
      <c r="AB413" s="11">
        <f>Data!AH413-Data!AH412</f>
        <v>0</v>
      </c>
      <c r="AC413" s="11">
        <f>Data!AI413-Data!AI412</f>
        <v>0</v>
      </c>
      <c r="AD413" s="11">
        <f>Data!AJ413-Data!AJ412</f>
        <v>312</v>
      </c>
      <c r="AE413" s="11">
        <f>Data!AK413-Data!AK412</f>
        <v>0</v>
      </c>
      <c r="AF413" s="11">
        <f>Data!AL413-Data!AL412</f>
        <v>1</v>
      </c>
      <c r="AG413" s="11">
        <f>Data!AM413-Data!AM412</f>
        <v>458</v>
      </c>
      <c r="AH413" s="11">
        <f>Data!AN413-Data!AN412</f>
        <v>3</v>
      </c>
      <c r="AI413" s="11">
        <f>Data!AO413-Data!AO412</f>
        <v>0</v>
      </c>
      <c r="AJ413" s="11">
        <f>Data!AP413-Data!AP412</f>
        <v>152</v>
      </c>
      <c r="AK413" s="11">
        <f>Data!AQ413-Data!AQ412</f>
        <v>39</v>
      </c>
      <c r="AL413" s="11">
        <f>Data!AR413-Data!AR412</f>
        <v>-10</v>
      </c>
      <c r="AM413" s="11">
        <f>Data!E413</f>
        <v>96</v>
      </c>
      <c r="AN413" s="11">
        <f>Data!B413</f>
        <v>2093</v>
      </c>
      <c r="AO413" s="11">
        <f>Data!AS413-Data!AS412</f>
        <v>9119</v>
      </c>
      <c r="AP413" s="11">
        <f>Data!AT413-Data!AT412</f>
        <v>24839</v>
      </c>
      <c r="AQ413" s="11">
        <f>Data!AV413-Data!AV412</f>
        <v>0</v>
      </c>
      <c r="AR413" s="11">
        <f>Data!AW413-Data!AW412</f>
        <v>0</v>
      </c>
      <c r="AT413" s="7" t="str">
        <f t="shared" ref="AT413" si="240">_xlfn.CONCAT(YEAR(A413),"-W",_xlfn.ISOWEEKNUM(A413))</f>
        <v>2021-W18</v>
      </c>
      <c r="AU413" s="7">
        <f t="shared" ref="AU413" si="241">WEEKDAY(A413,2)</f>
        <v>3</v>
      </c>
      <c r="AV413" s="12">
        <f>Data!G413</f>
        <v>765</v>
      </c>
      <c r="AW413" s="12">
        <f>Data!AU413+Data!C413</f>
        <v>8</v>
      </c>
      <c r="AY413" s="12"/>
    </row>
    <row r="414" spans="1:53" x14ac:dyDescent="0.3">
      <c r="A414" s="20">
        <f>Data!A414</f>
        <v>44322</v>
      </c>
      <c r="B414" s="8">
        <f t="shared" ref="B414" si="242">A414</f>
        <v>44322</v>
      </c>
      <c r="C414" s="9">
        <f>Data!I414-Data!I413</f>
        <v>273</v>
      </c>
      <c r="D414" s="9">
        <f>Data!J414-Data!J413</f>
        <v>0</v>
      </c>
      <c r="E414" s="10">
        <f>Data!K414-Data!K413</f>
        <v>0</v>
      </c>
      <c r="F414" s="11">
        <f>Data!L414-Data!L413</f>
        <v>1181</v>
      </c>
      <c r="G414" s="11">
        <f>Data!M414-Data!M413</f>
        <v>1</v>
      </c>
      <c r="H414" s="11">
        <f>Data!N414-Data!N413</f>
        <v>-1</v>
      </c>
      <c r="I414" s="11">
        <f>Data!O414-Data!O413</f>
        <v>1511</v>
      </c>
      <c r="J414" s="11">
        <f>Data!P414-Data!P413</f>
        <v>21</v>
      </c>
      <c r="K414" s="11">
        <f>Data!Q414-Data!Q413</f>
        <v>-5</v>
      </c>
      <c r="L414" s="11">
        <f>Data!R414-Data!R413</f>
        <v>433</v>
      </c>
      <c r="M414" s="11">
        <f>Data!S414-Data!S413</f>
        <v>61</v>
      </c>
      <c r="N414" s="11">
        <f>Data!T414-Data!T413</f>
        <v>-5</v>
      </c>
      <c r="O414" s="11">
        <f>Data!U414-Data!U413</f>
        <v>128</v>
      </c>
      <c r="P414" s="11">
        <f>Data!V414-Data!V413</f>
        <v>0</v>
      </c>
      <c r="Q414" s="11">
        <f>Data!W414-Data!W413</f>
        <v>0</v>
      </c>
      <c r="R414" s="11">
        <f>Data!X414-Data!X413</f>
        <v>599</v>
      </c>
      <c r="S414" s="11">
        <f>Data!Y414-Data!Y413</f>
        <v>1</v>
      </c>
      <c r="T414" s="11">
        <f>Data!Z414-Data!Z413</f>
        <v>-2</v>
      </c>
      <c r="U414" s="11">
        <f>Data!AA414-Data!AA413</f>
        <v>757</v>
      </c>
      <c r="V414" s="11">
        <f>Data!AB414-Data!AB413</f>
        <v>11</v>
      </c>
      <c r="W414" s="11">
        <f>Data!AC414-Data!AC413</f>
        <v>2</v>
      </c>
      <c r="X414" s="11">
        <f>Data!AD414-Data!AD413</f>
        <v>187</v>
      </c>
      <c r="Y414" s="11">
        <f>Data!AE414-Data!AE413</f>
        <v>35</v>
      </c>
      <c r="Z414" s="11">
        <f>Data!AF414-Data!AF413</f>
        <v>3</v>
      </c>
      <c r="AA414" s="11">
        <f>Data!AG414-Data!AG413</f>
        <v>145</v>
      </c>
      <c r="AB414" s="11">
        <f>Data!AH414-Data!AH413</f>
        <v>0</v>
      </c>
      <c r="AC414" s="11">
        <f>Data!AI414-Data!AI413</f>
        <v>0</v>
      </c>
      <c r="AD414" s="11">
        <f>Data!AJ414-Data!AJ413</f>
        <v>582</v>
      </c>
      <c r="AE414" s="11">
        <f>Data!AK414-Data!AK413</f>
        <v>0</v>
      </c>
      <c r="AF414" s="11">
        <f>Data!AL414-Data!AL413</f>
        <v>1</v>
      </c>
      <c r="AG414" s="11">
        <f>Data!AM414-Data!AM413</f>
        <v>754</v>
      </c>
      <c r="AH414" s="11">
        <f>Data!AN414-Data!AN413</f>
        <v>10</v>
      </c>
      <c r="AI414" s="11">
        <f>Data!AO414-Data!AO413</f>
        <v>-7</v>
      </c>
      <c r="AJ414" s="11">
        <f>Data!AP414-Data!AP413</f>
        <v>246</v>
      </c>
      <c r="AK414" s="11">
        <f>Data!AQ414-Data!AQ413</f>
        <v>26</v>
      </c>
      <c r="AL414" s="11">
        <f>Data!AR414-Data!AR413</f>
        <v>-8</v>
      </c>
      <c r="AM414" s="11">
        <f>Data!E414</f>
        <v>83</v>
      </c>
      <c r="AN414" s="11">
        <f>Data!B414</f>
        <v>3421</v>
      </c>
      <c r="AO414" s="11">
        <f>Data!AS414-Data!AS413</f>
        <v>23804</v>
      </c>
      <c r="AP414" s="11">
        <f>Data!AT414-Data!AT413</f>
        <v>56213</v>
      </c>
      <c r="AQ414" s="11">
        <f>Data!AV414-Data!AV413</f>
        <v>0</v>
      </c>
      <c r="AR414" s="11">
        <f>Data!AW414-Data!AW413</f>
        <v>0</v>
      </c>
      <c r="AT414" s="7" t="str">
        <f t="shared" ref="AT414" si="243">_xlfn.CONCAT(YEAR(A414),"-W",_xlfn.ISOWEEKNUM(A414))</f>
        <v>2021-W18</v>
      </c>
      <c r="AU414" s="7">
        <f t="shared" ref="AU414" si="244">WEEKDAY(A414,2)</f>
        <v>4</v>
      </c>
      <c r="AV414" s="12">
        <f>Data!G414</f>
        <v>754</v>
      </c>
      <c r="AW414" s="12">
        <f>Data!AU414+Data!C414</f>
        <v>11</v>
      </c>
      <c r="AY414" s="12"/>
    </row>
    <row r="415" spans="1:53" x14ac:dyDescent="0.3">
      <c r="A415" s="20">
        <f>Data!A415</f>
        <v>44323</v>
      </c>
      <c r="B415" s="8">
        <f t="shared" ref="B415" si="245">A415</f>
        <v>44323</v>
      </c>
      <c r="C415" s="9">
        <f>Data!I415-Data!I414</f>
        <v>245</v>
      </c>
      <c r="D415" s="9">
        <f>Data!J415-Data!J414</f>
        <v>0</v>
      </c>
      <c r="E415" s="10">
        <f>Data!K415-Data!K414</f>
        <v>0</v>
      </c>
      <c r="F415" s="11">
        <f>Data!L415-Data!L414</f>
        <v>953</v>
      </c>
      <c r="G415" s="11">
        <f>Data!M415-Data!M414</f>
        <v>0</v>
      </c>
      <c r="H415" s="11">
        <f>Data!N415-Data!N414</f>
        <v>1</v>
      </c>
      <c r="I415" s="11">
        <f>Data!O415-Data!O414</f>
        <v>1127</v>
      </c>
      <c r="J415" s="11">
        <f>Data!P415-Data!P414</f>
        <v>13</v>
      </c>
      <c r="K415" s="11">
        <f>Data!Q415-Data!Q414</f>
        <v>0</v>
      </c>
      <c r="L415" s="11">
        <f>Data!R415-Data!R414</f>
        <v>349</v>
      </c>
      <c r="M415" s="11">
        <f>Data!S415-Data!S414</f>
        <v>50</v>
      </c>
      <c r="N415" s="11">
        <f>Data!T415-Data!T414</f>
        <v>-6</v>
      </c>
      <c r="O415" s="11">
        <f>Data!U415-Data!U414</f>
        <v>125</v>
      </c>
      <c r="P415" s="11">
        <f>Data!V415-Data!V414</f>
        <v>0</v>
      </c>
      <c r="Q415" s="11">
        <f>Data!W415-Data!W414</f>
        <v>0</v>
      </c>
      <c r="R415" s="11">
        <f>Data!X415-Data!X414</f>
        <v>489</v>
      </c>
      <c r="S415" s="11">
        <f>Data!Y415-Data!Y414</f>
        <v>0</v>
      </c>
      <c r="T415" s="11">
        <f>Data!Z415-Data!Z414</f>
        <v>1</v>
      </c>
      <c r="U415" s="11">
        <f>Data!AA415-Data!AA414</f>
        <v>551</v>
      </c>
      <c r="V415" s="11">
        <f>Data!AB415-Data!AB414</f>
        <v>7</v>
      </c>
      <c r="W415" s="11">
        <f>Data!AC415-Data!AC414</f>
        <v>-1</v>
      </c>
      <c r="X415" s="11">
        <f>Data!AD415-Data!AD414</f>
        <v>168</v>
      </c>
      <c r="Y415" s="11">
        <f>Data!AE415-Data!AE414</f>
        <v>29</v>
      </c>
      <c r="Z415" s="11">
        <f>Data!AF415-Data!AF414</f>
        <v>-10</v>
      </c>
      <c r="AA415" s="11">
        <f>Data!AG415-Data!AG414</f>
        <v>120</v>
      </c>
      <c r="AB415" s="11">
        <f>Data!AH415-Data!AH414</f>
        <v>0</v>
      </c>
      <c r="AC415" s="11">
        <f>Data!AI415-Data!AI414</f>
        <v>0</v>
      </c>
      <c r="AD415" s="11">
        <f>Data!AJ415-Data!AJ414</f>
        <v>464</v>
      </c>
      <c r="AE415" s="11">
        <f>Data!AK415-Data!AK414</f>
        <v>0</v>
      </c>
      <c r="AF415" s="11">
        <f>Data!AL415-Data!AL414</f>
        <v>0</v>
      </c>
      <c r="AG415" s="11">
        <f>Data!AM415-Data!AM414</f>
        <v>576</v>
      </c>
      <c r="AH415" s="11">
        <f>Data!AN415-Data!AN414</f>
        <v>6</v>
      </c>
      <c r="AI415" s="11">
        <f>Data!AO415-Data!AO414</f>
        <v>1</v>
      </c>
      <c r="AJ415" s="11">
        <f>Data!AP415-Data!AP414</f>
        <v>180</v>
      </c>
      <c r="AK415" s="11">
        <f>Data!AQ415-Data!AQ414</f>
        <v>21</v>
      </c>
      <c r="AL415" s="11">
        <f>Data!AR415-Data!AR414</f>
        <v>4</v>
      </c>
      <c r="AM415" s="11">
        <f>Data!E415</f>
        <v>63</v>
      </c>
      <c r="AN415" s="11">
        <f>Data!B415</f>
        <v>2691</v>
      </c>
      <c r="AO415" s="11">
        <f>Data!AS415-Data!AS414</f>
        <v>17857</v>
      </c>
      <c r="AP415" s="11">
        <f>Data!AT415-Data!AT414</f>
        <v>43948</v>
      </c>
      <c r="AQ415" s="11">
        <f>Data!AV415-Data!AV414</f>
        <v>0</v>
      </c>
      <c r="AR415" s="11">
        <f>Data!AW415-Data!AW414</f>
        <v>0</v>
      </c>
      <c r="AT415" s="7" t="str">
        <f t="shared" ref="AT415" si="246">_xlfn.CONCAT(YEAR(A415),"-W",_xlfn.ISOWEEKNUM(A415))</f>
        <v>2021-W18</v>
      </c>
      <c r="AU415" s="7">
        <f t="shared" ref="AU415" si="247">WEEKDAY(A415,2)</f>
        <v>5</v>
      </c>
      <c r="AV415" s="12">
        <f>Data!G415</f>
        <v>749</v>
      </c>
      <c r="AW415" s="12">
        <f>Data!AU415+Data!C415</f>
        <v>12</v>
      </c>
      <c r="AY415" s="12"/>
    </row>
    <row r="416" spans="1:53" x14ac:dyDescent="0.3">
      <c r="A416" s="20">
        <f>Data!A416</f>
        <v>44324</v>
      </c>
      <c r="B416" s="8">
        <f t="shared" ref="B416" si="248">A416</f>
        <v>44324</v>
      </c>
      <c r="C416" s="9">
        <f>Data!I416-Data!I415</f>
        <v>266</v>
      </c>
      <c r="D416" s="9">
        <f>Data!J416-Data!J415</f>
        <v>0</v>
      </c>
      <c r="E416" s="10">
        <f>Data!K416-Data!K415</f>
        <v>0</v>
      </c>
      <c r="F416" s="11">
        <f>Data!L416-Data!L415</f>
        <v>876</v>
      </c>
      <c r="G416" s="11">
        <f>Data!M416-Data!M415</f>
        <v>2</v>
      </c>
      <c r="H416" s="11">
        <f>Data!N416-Data!N415</f>
        <v>-4</v>
      </c>
      <c r="I416" s="11">
        <f>Data!O416-Data!O415</f>
        <v>948</v>
      </c>
      <c r="J416" s="11">
        <f>Data!P416-Data!P415</f>
        <v>10</v>
      </c>
      <c r="K416" s="11">
        <f>Data!Q416-Data!Q415</f>
        <v>-2</v>
      </c>
      <c r="L416" s="11">
        <f>Data!R416-Data!R415</f>
        <v>370</v>
      </c>
      <c r="M416" s="11">
        <f>Data!S416-Data!S415</f>
        <v>56</v>
      </c>
      <c r="N416" s="11">
        <f>Data!T416-Data!T415</f>
        <v>-6</v>
      </c>
      <c r="O416" s="11">
        <f>Data!U416-Data!U415</f>
        <v>129</v>
      </c>
      <c r="P416" s="11">
        <f>Data!V416-Data!V415</f>
        <v>0</v>
      </c>
      <c r="Q416" s="11">
        <f>Data!W416-Data!W415</f>
        <v>0</v>
      </c>
      <c r="R416" s="11">
        <f>Data!X416-Data!X415</f>
        <v>439</v>
      </c>
      <c r="S416" s="11">
        <f>Data!Y416-Data!Y415</f>
        <v>1</v>
      </c>
      <c r="T416" s="11">
        <f>Data!Z416-Data!Z415</f>
        <v>-3</v>
      </c>
      <c r="U416" s="11">
        <f>Data!AA416-Data!AA415</f>
        <v>435</v>
      </c>
      <c r="V416" s="11">
        <f>Data!AB416-Data!AB415</f>
        <v>9</v>
      </c>
      <c r="W416" s="11">
        <f>Data!AC416-Data!AC415</f>
        <v>-8</v>
      </c>
      <c r="X416" s="11">
        <f>Data!AD416-Data!AD415</f>
        <v>172</v>
      </c>
      <c r="Y416" s="11">
        <f>Data!AE416-Data!AE415</f>
        <v>30</v>
      </c>
      <c r="Z416" s="11">
        <f>Data!AF416-Data!AF415</f>
        <v>2</v>
      </c>
      <c r="AA416" s="11">
        <f>Data!AG416-Data!AG415</f>
        <v>137</v>
      </c>
      <c r="AB416" s="11">
        <f>Data!AH416-Data!AH415</f>
        <v>0</v>
      </c>
      <c r="AC416" s="11">
        <f>Data!AI416-Data!AI415</f>
        <v>0</v>
      </c>
      <c r="AD416" s="11">
        <f>Data!AJ416-Data!AJ415</f>
        <v>437</v>
      </c>
      <c r="AE416" s="11">
        <f>Data!AK416-Data!AK415</f>
        <v>1</v>
      </c>
      <c r="AF416" s="11">
        <f>Data!AL416-Data!AL415</f>
        <v>-1</v>
      </c>
      <c r="AG416" s="11">
        <f>Data!AM416-Data!AM415</f>
        <v>513</v>
      </c>
      <c r="AH416" s="11">
        <f>Data!AN416-Data!AN415</f>
        <v>1</v>
      </c>
      <c r="AI416" s="11">
        <f>Data!AO416-Data!AO415</f>
        <v>6</v>
      </c>
      <c r="AJ416" s="11">
        <f>Data!AP416-Data!AP415</f>
        <v>198</v>
      </c>
      <c r="AK416" s="11">
        <f>Data!AQ416-Data!AQ415</f>
        <v>26</v>
      </c>
      <c r="AL416" s="11">
        <f>Data!AR416-Data!AR415</f>
        <v>-8</v>
      </c>
      <c r="AM416" s="11">
        <f>Data!E416</f>
        <v>68</v>
      </c>
      <c r="AN416" s="11">
        <f>Data!B416</f>
        <v>2461</v>
      </c>
      <c r="AO416" s="11">
        <f>Data!AS416-Data!AS415</f>
        <v>17884</v>
      </c>
      <c r="AP416" s="11">
        <f>Data!AT416-Data!AT415</f>
        <v>41065</v>
      </c>
      <c r="AQ416" s="11">
        <f>Data!AV416-Data!AV415</f>
        <v>0</v>
      </c>
      <c r="AR416" s="11">
        <f>Data!AW416-Data!AW415</f>
        <v>0</v>
      </c>
      <c r="AT416" s="7" t="str">
        <f t="shared" ref="AT416" si="249">_xlfn.CONCAT(YEAR(A416),"-W",_xlfn.ISOWEEKNUM(A416))</f>
        <v>2021-W18</v>
      </c>
      <c r="AU416" s="7">
        <f t="shared" ref="AU416" si="250">WEEKDAY(A416,2)</f>
        <v>6</v>
      </c>
      <c r="AV416" s="12">
        <f>Data!G416</f>
        <v>737</v>
      </c>
      <c r="AW416" s="12">
        <f>Data!AU416+Data!C416</f>
        <v>5</v>
      </c>
      <c r="AY416" s="12"/>
    </row>
    <row r="417" spans="1:53" x14ac:dyDescent="0.3">
      <c r="A417" s="20">
        <f>Data!A417</f>
        <v>44325</v>
      </c>
      <c r="B417" s="8">
        <f t="shared" ref="B417" si="251">A417</f>
        <v>44325</v>
      </c>
      <c r="C417" s="9">
        <f>Data!I417-Data!I416</f>
        <v>162</v>
      </c>
      <c r="D417" s="9">
        <f>Data!J417-Data!J416</f>
        <v>0</v>
      </c>
      <c r="E417" s="10">
        <f>Data!K417-Data!K416</f>
        <v>0</v>
      </c>
      <c r="F417" s="11">
        <f>Data!L417-Data!L416</f>
        <v>528</v>
      </c>
      <c r="G417" s="11">
        <f>Data!M417-Data!M416</f>
        <v>1</v>
      </c>
      <c r="H417" s="11">
        <f>Data!N417-Data!N416</f>
        <v>0</v>
      </c>
      <c r="I417" s="11">
        <f>Data!O417-Data!O416</f>
        <v>553</v>
      </c>
      <c r="J417" s="11">
        <f>Data!P417-Data!P416</f>
        <v>10</v>
      </c>
      <c r="K417" s="11">
        <f>Data!Q417-Data!Q416</f>
        <v>-1</v>
      </c>
      <c r="L417" s="11">
        <f>Data!R417-Data!R416</f>
        <v>184</v>
      </c>
      <c r="M417" s="11">
        <f>Data!S417-Data!S416</f>
        <v>40</v>
      </c>
      <c r="N417" s="11">
        <f>Data!T417-Data!T416</f>
        <v>-8</v>
      </c>
      <c r="O417" s="11">
        <f>Data!U417-Data!U416</f>
        <v>71</v>
      </c>
      <c r="P417" s="11">
        <f>Data!V417-Data!V416</f>
        <v>0</v>
      </c>
      <c r="Q417" s="11">
        <f>Data!W417-Data!W416</f>
        <v>0</v>
      </c>
      <c r="R417" s="11">
        <f>Data!X417-Data!X416</f>
        <v>258</v>
      </c>
      <c r="S417" s="11">
        <f>Data!Y417-Data!Y416</f>
        <v>0</v>
      </c>
      <c r="T417" s="11">
        <f>Data!Z417-Data!Z416</f>
        <v>1</v>
      </c>
      <c r="U417" s="11">
        <f>Data!AA417-Data!AA416</f>
        <v>259</v>
      </c>
      <c r="V417" s="11">
        <f>Data!AB417-Data!AB416</f>
        <v>8</v>
      </c>
      <c r="W417" s="11">
        <f>Data!AC417-Data!AC416</f>
        <v>3</v>
      </c>
      <c r="X417" s="11">
        <f>Data!AD417-Data!AD416</f>
        <v>84</v>
      </c>
      <c r="Y417" s="11">
        <f>Data!AE417-Data!AE416</f>
        <v>20</v>
      </c>
      <c r="Z417" s="11">
        <f>Data!AF417-Data!AF416</f>
        <v>-8</v>
      </c>
      <c r="AA417" s="11">
        <f>Data!AG417-Data!AG416</f>
        <v>91</v>
      </c>
      <c r="AB417" s="11">
        <f>Data!AH417-Data!AH416</f>
        <v>0</v>
      </c>
      <c r="AC417" s="11">
        <f>Data!AI417-Data!AI416</f>
        <v>0</v>
      </c>
      <c r="AD417" s="11">
        <f>Data!AJ417-Data!AJ416</f>
        <v>270</v>
      </c>
      <c r="AE417" s="11">
        <f>Data!AK417-Data!AK416</f>
        <v>1</v>
      </c>
      <c r="AF417" s="11">
        <f>Data!AL417-Data!AL416</f>
        <v>-1</v>
      </c>
      <c r="AG417" s="11">
        <f>Data!AM417-Data!AM416</f>
        <v>294</v>
      </c>
      <c r="AH417" s="11">
        <f>Data!AN417-Data!AN416</f>
        <v>2</v>
      </c>
      <c r="AI417" s="11">
        <f>Data!AO417-Data!AO416</f>
        <v>-4</v>
      </c>
      <c r="AJ417" s="11">
        <f>Data!AP417-Data!AP416</f>
        <v>100</v>
      </c>
      <c r="AK417" s="11">
        <f>Data!AQ417-Data!AQ416</f>
        <v>20</v>
      </c>
      <c r="AL417" s="11">
        <f>Data!AR417-Data!AR416</f>
        <v>0</v>
      </c>
      <c r="AM417" s="11">
        <f>Data!E417</f>
        <v>51</v>
      </c>
      <c r="AN417" s="11">
        <f>Data!B417</f>
        <v>1428</v>
      </c>
      <c r="AO417" s="11">
        <f>Data!AS417-Data!AS416</f>
        <v>7356</v>
      </c>
      <c r="AP417" s="11">
        <f>Data!AT417-Data!AT416</f>
        <v>15513</v>
      </c>
      <c r="AQ417" s="11">
        <f>Data!AV417-Data!AV416</f>
        <v>0</v>
      </c>
      <c r="AR417" s="11">
        <f>Data!AW417-Data!AW416</f>
        <v>0</v>
      </c>
      <c r="AS417" s="7">
        <v>232</v>
      </c>
      <c r="AT417" s="7" t="str">
        <f t="shared" ref="AT417" si="252">_xlfn.CONCAT(YEAR(A417),"-W",_xlfn.ISOWEEKNUM(A417))</f>
        <v>2021-W18</v>
      </c>
      <c r="AU417" s="7">
        <f t="shared" ref="AU417" si="253">WEEKDAY(A417,2)</f>
        <v>7</v>
      </c>
      <c r="AV417" s="12">
        <f>Data!G417</f>
        <v>728</v>
      </c>
      <c r="AW417" s="12">
        <f>Data!AU417+Data!C417</f>
        <v>1</v>
      </c>
      <c r="AX417" s="7">
        <f>Data!BA417-Data!BA410</f>
        <v>48</v>
      </c>
      <c r="AY417" s="12">
        <f>AV410+AS417-AV417-AX417</f>
        <v>260</v>
      </c>
      <c r="AZ417" s="11">
        <f>SUM(Data!BB411:BB417)</f>
        <v>2642</v>
      </c>
      <c r="BA417" s="112">
        <f>AS417/AZ417</f>
        <v>8.7812263436790314E-2</v>
      </c>
    </row>
    <row r="418" spans="1:53" x14ac:dyDescent="0.3">
      <c r="A418" s="21">
        <f>Data!A418</f>
        <v>44326</v>
      </c>
      <c r="B418" s="13">
        <f t="shared" ref="B418:B419" si="254">A418</f>
        <v>44326</v>
      </c>
      <c r="C418" s="14">
        <f>Data!I418-Data!I417</f>
        <v>390</v>
      </c>
      <c r="D418" s="14">
        <f>Data!J418-Data!J417</f>
        <v>0</v>
      </c>
      <c r="E418" s="15">
        <f>Data!K418-Data!K417</f>
        <v>0</v>
      </c>
      <c r="F418" s="16">
        <f>Data!L418-Data!L417</f>
        <v>548</v>
      </c>
      <c r="G418" s="16">
        <f>Data!M418-Data!M417</f>
        <v>0</v>
      </c>
      <c r="H418" s="16">
        <f>Data!N418-Data!N417</f>
        <v>-1</v>
      </c>
      <c r="I418" s="16">
        <f>Data!O418-Data!O417</f>
        <v>689</v>
      </c>
      <c r="J418" s="16">
        <f>Data!P418-Data!P417</f>
        <v>7</v>
      </c>
      <c r="K418" s="16">
        <f>Data!Q418-Data!Q417</f>
        <v>4</v>
      </c>
      <c r="L418" s="16">
        <f>Data!R418-Data!R417</f>
        <v>272</v>
      </c>
      <c r="M418" s="16">
        <f>Data!S418-Data!S417</f>
        <v>53</v>
      </c>
      <c r="N418" s="16">
        <f>Data!T418-Data!T417</f>
        <v>1</v>
      </c>
      <c r="O418" s="16">
        <f>Data!U418-Data!U417</f>
        <v>229</v>
      </c>
      <c r="P418" s="16">
        <f>Data!V418-Data!V417</f>
        <v>0</v>
      </c>
      <c r="Q418" s="16">
        <f>Data!W418-Data!W417</f>
        <v>0</v>
      </c>
      <c r="R418" s="16">
        <f>Data!X418-Data!X417</f>
        <v>280</v>
      </c>
      <c r="S418" s="16">
        <f>Data!Y418-Data!Y417</f>
        <v>0</v>
      </c>
      <c r="T418" s="16">
        <f>Data!Z418-Data!Z417</f>
        <v>0</v>
      </c>
      <c r="U418" s="16">
        <f>Data!AA418-Data!AA417</f>
        <v>330</v>
      </c>
      <c r="V418" s="16">
        <f>Data!AB418-Data!AB417</f>
        <v>5</v>
      </c>
      <c r="W418" s="16">
        <f>Data!AC418-Data!AC417</f>
        <v>5</v>
      </c>
      <c r="X418" s="16">
        <f>Data!AD418-Data!AD417</f>
        <v>127</v>
      </c>
      <c r="Y418" s="16">
        <f>Data!AE418-Data!AE417</f>
        <v>34</v>
      </c>
      <c r="Z418" s="16">
        <f>Data!AF418-Data!AF417</f>
        <v>-1</v>
      </c>
      <c r="AA418" s="16">
        <f>Data!AG418-Data!AG417</f>
        <v>161</v>
      </c>
      <c r="AB418" s="16">
        <f>Data!AH418-Data!AH417</f>
        <v>0</v>
      </c>
      <c r="AC418" s="16">
        <f>Data!AI418-Data!AI417</f>
        <v>0</v>
      </c>
      <c r="AD418" s="16">
        <f>Data!AJ418-Data!AJ417</f>
        <v>268</v>
      </c>
      <c r="AE418" s="16">
        <f>Data!AK418-Data!AK417</f>
        <v>0</v>
      </c>
      <c r="AF418" s="16">
        <f>Data!AL418-Data!AL417</f>
        <v>-1</v>
      </c>
      <c r="AG418" s="16">
        <f>Data!AM418-Data!AM417</f>
        <v>359</v>
      </c>
      <c r="AH418" s="16">
        <f>Data!AN418-Data!AN417</f>
        <v>2</v>
      </c>
      <c r="AI418" s="16">
        <f>Data!AO418-Data!AO417</f>
        <v>-1</v>
      </c>
      <c r="AJ418" s="16">
        <f>Data!AP418-Data!AP417</f>
        <v>145</v>
      </c>
      <c r="AK418" s="16">
        <f>Data!AQ418-Data!AQ417</f>
        <v>19</v>
      </c>
      <c r="AL418" s="16">
        <f>Data!AR418-Data!AR417</f>
        <v>2</v>
      </c>
      <c r="AM418" s="16">
        <f>Data!E418</f>
        <v>60</v>
      </c>
      <c r="AN418" s="16">
        <f>Data!B418</f>
        <v>1904</v>
      </c>
      <c r="AO418" s="16">
        <f>Data!AS418-Data!AS417</f>
        <v>7169</v>
      </c>
      <c r="AP418" s="16">
        <f>Data!AT418-Data!AT417</f>
        <v>20958</v>
      </c>
      <c r="AQ418" s="16">
        <f>Data!AV418-Data!AV417</f>
        <v>0</v>
      </c>
      <c r="AR418" s="16">
        <f>Data!AW418-Data!AW417</f>
        <v>0</v>
      </c>
      <c r="AS418" s="17"/>
      <c r="AT418" s="17" t="str">
        <f t="shared" ref="AT418:AT419" si="255">_xlfn.CONCAT(YEAR(A418),"-W",_xlfn.ISOWEEKNUM(A418))</f>
        <v>2021-W19</v>
      </c>
      <c r="AU418" s="17">
        <f t="shared" ref="AU418:AU419" si="256">WEEKDAY(A418,2)</f>
        <v>1</v>
      </c>
      <c r="AV418" s="18">
        <f>Data!G418</f>
        <v>732</v>
      </c>
      <c r="AW418" s="18">
        <f>Data!AU418+Data!C418</f>
        <v>10</v>
      </c>
      <c r="AX418" s="17"/>
      <c r="AY418" s="17"/>
      <c r="AZ418" s="16"/>
    </row>
    <row r="419" spans="1:53" x14ac:dyDescent="0.3">
      <c r="A419" s="20">
        <f>Data!A419</f>
        <v>44327</v>
      </c>
      <c r="B419" s="8">
        <f t="shared" si="254"/>
        <v>44327</v>
      </c>
      <c r="C419" s="9">
        <f>Data!I419-Data!I418</f>
        <v>548</v>
      </c>
      <c r="D419" s="9">
        <f>Data!J419-Data!J418</f>
        <v>0</v>
      </c>
      <c r="E419" s="10">
        <f>Data!K419-Data!K418</f>
        <v>0</v>
      </c>
      <c r="F419" s="11">
        <f>Data!L419-Data!L418</f>
        <v>1058</v>
      </c>
      <c r="G419" s="11">
        <f>Data!M419-Data!M418</f>
        <v>0</v>
      </c>
      <c r="H419" s="11">
        <f>Data!N419-Data!N418</f>
        <v>1</v>
      </c>
      <c r="I419" s="11">
        <f>Data!O419-Data!O418</f>
        <v>1220</v>
      </c>
      <c r="J419" s="11">
        <f>Data!P419-Data!P418</f>
        <v>11</v>
      </c>
      <c r="K419" s="11">
        <f>Data!Q419-Data!Q418</f>
        <v>2</v>
      </c>
      <c r="L419" s="11">
        <f>Data!R419-Data!R418</f>
        <v>345</v>
      </c>
      <c r="M419" s="11">
        <f>Data!S419-Data!S418</f>
        <v>41</v>
      </c>
      <c r="N419" s="11">
        <f>Data!T419-Data!T418</f>
        <v>-3</v>
      </c>
      <c r="O419" s="11">
        <f>Data!U419-Data!U418</f>
        <v>288</v>
      </c>
      <c r="P419" s="11">
        <f>Data!V419-Data!V418</f>
        <v>0</v>
      </c>
      <c r="Q419" s="11">
        <f>Data!W419-Data!W418</f>
        <v>0</v>
      </c>
      <c r="R419" s="11">
        <f>Data!X419-Data!X418</f>
        <v>532</v>
      </c>
      <c r="S419" s="11">
        <f>Data!Y419-Data!Y418</f>
        <v>0</v>
      </c>
      <c r="T419" s="11">
        <f>Data!Z419-Data!Z418</f>
        <v>1</v>
      </c>
      <c r="U419" s="11">
        <f>Data!AA419-Data!AA418</f>
        <v>572</v>
      </c>
      <c r="V419" s="11">
        <f>Data!AB419-Data!AB418</f>
        <v>7</v>
      </c>
      <c r="W419" s="11">
        <f>Data!AC419-Data!AC418</f>
        <v>-3</v>
      </c>
      <c r="X419" s="11">
        <f>Data!AD419-Data!AD418</f>
        <v>158</v>
      </c>
      <c r="Y419" s="11">
        <f>Data!AE419-Data!AE418</f>
        <v>20</v>
      </c>
      <c r="Z419" s="11">
        <f>Data!AF419-Data!AF418</f>
        <v>-2</v>
      </c>
      <c r="AA419" s="11">
        <f>Data!AG419-Data!AG418</f>
        <v>260</v>
      </c>
      <c r="AB419" s="11">
        <f>Data!AH419-Data!AH418</f>
        <v>0</v>
      </c>
      <c r="AC419" s="11">
        <f>Data!AI419-Data!AI418</f>
        <v>0</v>
      </c>
      <c r="AD419" s="11">
        <f>Data!AJ419-Data!AJ418</f>
        <v>526</v>
      </c>
      <c r="AE419" s="11">
        <f>Data!AK419-Data!AK418</f>
        <v>0</v>
      </c>
      <c r="AF419" s="11">
        <f>Data!AL419-Data!AL418</f>
        <v>0</v>
      </c>
      <c r="AG419" s="11">
        <f>Data!AM419-Data!AM418</f>
        <v>648</v>
      </c>
      <c r="AH419" s="11">
        <f>Data!AN419-Data!AN418</f>
        <v>4</v>
      </c>
      <c r="AI419" s="11">
        <f>Data!AO419-Data!AO418</f>
        <v>5</v>
      </c>
      <c r="AJ419" s="11">
        <f>Data!AP419-Data!AP418</f>
        <v>187</v>
      </c>
      <c r="AK419" s="11">
        <f>Data!AQ419-Data!AQ418</f>
        <v>21</v>
      </c>
      <c r="AL419" s="11">
        <f>Data!AR419-Data!AR418</f>
        <v>-1</v>
      </c>
      <c r="AM419" s="11">
        <f>Data!E419</f>
        <v>52</v>
      </c>
      <c r="AN419" s="11">
        <f>Data!B419</f>
        <v>3197</v>
      </c>
      <c r="AO419" s="11">
        <f>Data!AS419-Data!AS418</f>
        <v>26117</v>
      </c>
      <c r="AP419" s="11">
        <f>Data!AT419-Data!AT418</f>
        <v>59453</v>
      </c>
      <c r="AQ419" s="11">
        <f>Data!AV419-Data!AV418</f>
        <v>0</v>
      </c>
      <c r="AR419" s="11">
        <f>Data!AW419-Data!AW418</f>
        <v>0</v>
      </c>
      <c r="AT419" s="7" t="str">
        <f t="shared" si="255"/>
        <v>2021-W19</v>
      </c>
      <c r="AU419" s="7">
        <f t="shared" si="256"/>
        <v>2</v>
      </c>
      <c r="AV419" s="12">
        <f>Data!G419</f>
        <v>732</v>
      </c>
      <c r="AW419" s="12">
        <f>Data!AU419+Data!C419</f>
        <v>14</v>
      </c>
      <c r="AY419" s="12"/>
    </row>
    <row r="420" spans="1:53" x14ac:dyDescent="0.3">
      <c r="A420" s="20">
        <f>Data!A420</f>
        <v>44328</v>
      </c>
      <c r="B420" s="8">
        <f t="shared" ref="B420" si="257">A420</f>
        <v>44328</v>
      </c>
      <c r="C420" s="9">
        <f>Data!I420-Data!I419</f>
        <v>342</v>
      </c>
      <c r="D420" s="9">
        <f>Data!J420-Data!J419</f>
        <v>0</v>
      </c>
      <c r="E420" s="10">
        <f>Data!K420-Data!K419</f>
        <v>0</v>
      </c>
      <c r="F420" s="11">
        <f>Data!L420-Data!L419</f>
        <v>894</v>
      </c>
      <c r="G420" s="11">
        <f>Data!M420-Data!M419</f>
        <v>0</v>
      </c>
      <c r="H420" s="11">
        <f>Data!N420-Data!N419</f>
        <v>1</v>
      </c>
      <c r="I420" s="11">
        <f>Data!O420-Data!O419</f>
        <v>955</v>
      </c>
      <c r="J420" s="11">
        <f>Data!P420-Data!P419</f>
        <v>21</v>
      </c>
      <c r="K420" s="11">
        <f>Data!Q420-Data!Q419</f>
        <v>-11</v>
      </c>
      <c r="L420" s="11">
        <f>Data!R420-Data!R419</f>
        <v>286</v>
      </c>
      <c r="M420" s="11">
        <f>Data!S420-Data!S419</f>
        <v>49</v>
      </c>
      <c r="N420" s="11">
        <f>Data!T420-Data!T419</f>
        <v>-15</v>
      </c>
      <c r="O420" s="11">
        <f>Data!U420-Data!U419</f>
        <v>179</v>
      </c>
      <c r="P420" s="11">
        <f>Data!V420-Data!V419</f>
        <v>0</v>
      </c>
      <c r="Q420" s="11">
        <f>Data!W420-Data!W419</f>
        <v>0</v>
      </c>
      <c r="R420" s="11">
        <f>Data!X420-Data!X419</f>
        <v>485</v>
      </c>
      <c r="S420" s="11">
        <f>Data!Y420-Data!Y419</f>
        <v>0</v>
      </c>
      <c r="T420" s="11">
        <f>Data!Z420-Data!Z419</f>
        <v>0</v>
      </c>
      <c r="U420" s="11">
        <f>Data!AA420-Data!AA419</f>
        <v>467</v>
      </c>
      <c r="V420" s="11">
        <f>Data!AB420-Data!AB419</f>
        <v>11</v>
      </c>
      <c r="W420" s="11">
        <f>Data!AC420-Data!AC419</f>
        <v>-6</v>
      </c>
      <c r="X420" s="11">
        <f>Data!AD420-Data!AD419</f>
        <v>132</v>
      </c>
      <c r="Y420" s="11">
        <f>Data!AE420-Data!AE419</f>
        <v>23</v>
      </c>
      <c r="Z420" s="11">
        <f>Data!AF420-Data!AF419</f>
        <v>-12</v>
      </c>
      <c r="AA420" s="11">
        <f>Data!AG420-Data!AG419</f>
        <v>163</v>
      </c>
      <c r="AB420" s="11">
        <f>Data!AH420-Data!AH419</f>
        <v>0</v>
      </c>
      <c r="AC420" s="11">
        <f>Data!AI420-Data!AI419</f>
        <v>0</v>
      </c>
      <c r="AD420" s="11">
        <f>Data!AJ420-Data!AJ419</f>
        <v>409</v>
      </c>
      <c r="AE420" s="11">
        <f>Data!AK420-Data!AK419</f>
        <v>0</v>
      </c>
      <c r="AF420" s="11">
        <f>Data!AL420-Data!AL419</f>
        <v>1</v>
      </c>
      <c r="AG420" s="11">
        <f>Data!AM420-Data!AM419</f>
        <v>488</v>
      </c>
      <c r="AH420" s="11">
        <f>Data!AN420-Data!AN419</f>
        <v>10</v>
      </c>
      <c r="AI420" s="11">
        <f>Data!AO420-Data!AO419</f>
        <v>-5</v>
      </c>
      <c r="AJ420" s="11">
        <f>Data!AP420-Data!AP419</f>
        <v>154</v>
      </c>
      <c r="AK420" s="11">
        <f>Data!AQ420-Data!AQ419</f>
        <v>26</v>
      </c>
      <c r="AL420" s="11">
        <f>Data!AR420-Data!AR419</f>
        <v>-3</v>
      </c>
      <c r="AM420" s="11">
        <f>Data!E420</f>
        <v>70</v>
      </c>
      <c r="AN420" s="11">
        <f>Data!B420</f>
        <v>2489</v>
      </c>
      <c r="AO420" s="11">
        <f>Data!AS420-Data!AS419</f>
        <v>18499</v>
      </c>
      <c r="AP420" s="11">
        <f>Data!AT420-Data!AT419</f>
        <v>44608</v>
      </c>
      <c r="AQ420" s="11">
        <f>Data!AV420-Data!AV419</f>
        <v>0</v>
      </c>
      <c r="AR420" s="11">
        <f>Data!AW420-Data!AW419</f>
        <v>0</v>
      </c>
      <c r="AT420" s="7" t="str">
        <f t="shared" ref="AT420" si="258">_xlfn.CONCAT(YEAR(A420),"-W",_xlfn.ISOWEEKNUM(A420))</f>
        <v>2021-W19</v>
      </c>
      <c r="AU420" s="7">
        <f t="shared" ref="AU420" si="259">WEEKDAY(A420,2)</f>
        <v>3</v>
      </c>
      <c r="AV420" s="12">
        <f>Data!G420</f>
        <v>707</v>
      </c>
      <c r="AW420" s="12">
        <f>Data!AU420+Data!C420</f>
        <v>7</v>
      </c>
      <c r="AY420" s="12"/>
    </row>
    <row r="421" spans="1:53" x14ac:dyDescent="0.3">
      <c r="A421" s="20">
        <f>Data!A421</f>
        <v>44329</v>
      </c>
      <c r="B421" s="8">
        <f t="shared" ref="B421" si="260">A421</f>
        <v>44329</v>
      </c>
      <c r="C421" s="9">
        <f>Data!I421-Data!I420</f>
        <v>369</v>
      </c>
      <c r="D421" s="9">
        <f>Data!J421-Data!J420</f>
        <v>0</v>
      </c>
      <c r="E421" s="10">
        <f>Data!K421-Data!K420</f>
        <v>0</v>
      </c>
      <c r="F421" s="11">
        <f>Data!L421-Data!L420</f>
        <v>778</v>
      </c>
      <c r="G421" s="11">
        <f>Data!M421-Data!M420</f>
        <v>0</v>
      </c>
      <c r="H421" s="11">
        <f>Data!N421-Data!N420</f>
        <v>-1</v>
      </c>
      <c r="I421" s="11">
        <f>Data!O421-Data!O420</f>
        <v>746</v>
      </c>
      <c r="J421" s="11">
        <f>Data!P421-Data!P420</f>
        <v>10</v>
      </c>
      <c r="K421" s="11">
        <f>Data!Q421-Data!Q420</f>
        <v>-8</v>
      </c>
      <c r="L421" s="11">
        <f>Data!R421-Data!R420</f>
        <v>247</v>
      </c>
      <c r="M421" s="11">
        <f>Data!S421-Data!S420</f>
        <v>45</v>
      </c>
      <c r="N421" s="11">
        <f>Data!T421-Data!T420</f>
        <v>-15</v>
      </c>
      <c r="O421" s="11">
        <f>Data!U421-Data!U420</f>
        <v>179</v>
      </c>
      <c r="P421" s="11">
        <f>Data!V421-Data!V420</f>
        <v>0</v>
      </c>
      <c r="Q421" s="11">
        <f>Data!W421-Data!W420</f>
        <v>0</v>
      </c>
      <c r="R421" s="11">
        <f>Data!X421-Data!X420</f>
        <v>388</v>
      </c>
      <c r="S421" s="11">
        <f>Data!Y421-Data!Y420</f>
        <v>0</v>
      </c>
      <c r="T421" s="11">
        <f>Data!Z421-Data!Z420</f>
        <v>-1</v>
      </c>
      <c r="U421" s="11">
        <f>Data!AA421-Data!AA420</f>
        <v>369</v>
      </c>
      <c r="V421" s="11">
        <f>Data!AB421-Data!AB420</f>
        <v>10</v>
      </c>
      <c r="W421" s="11">
        <f>Data!AC421-Data!AC420</f>
        <v>-7</v>
      </c>
      <c r="X421" s="11">
        <f>Data!AD421-Data!AD420</f>
        <v>119</v>
      </c>
      <c r="Y421" s="11">
        <f>Data!AE421-Data!AE420</f>
        <v>23</v>
      </c>
      <c r="Z421" s="11">
        <f>Data!AF421-Data!AF420</f>
        <v>-5</v>
      </c>
      <c r="AA421" s="11">
        <f>Data!AG421-Data!AG420</f>
        <v>190</v>
      </c>
      <c r="AB421" s="11">
        <f>Data!AH421-Data!AH420</f>
        <v>0</v>
      </c>
      <c r="AC421" s="11">
        <f>Data!AI421-Data!AI420</f>
        <v>0</v>
      </c>
      <c r="AD421" s="11">
        <f>Data!AJ421-Data!AJ420</f>
        <v>390</v>
      </c>
      <c r="AE421" s="11">
        <f>Data!AK421-Data!AK420</f>
        <v>0</v>
      </c>
      <c r="AF421" s="11">
        <f>Data!AL421-Data!AL420</f>
        <v>0</v>
      </c>
      <c r="AG421" s="11">
        <f>Data!AM421-Data!AM420</f>
        <v>377</v>
      </c>
      <c r="AH421" s="11">
        <f>Data!AN421-Data!AN420</f>
        <v>0</v>
      </c>
      <c r="AI421" s="11">
        <f>Data!AO421-Data!AO420</f>
        <v>-1</v>
      </c>
      <c r="AJ421" s="11">
        <f>Data!AP421-Data!AP420</f>
        <v>127</v>
      </c>
      <c r="AK421" s="11">
        <f>Data!AQ421-Data!AQ420</f>
        <v>22</v>
      </c>
      <c r="AL421" s="11">
        <f>Data!AR421-Data!AR420</f>
        <v>-10</v>
      </c>
      <c r="AM421" s="11">
        <f>Data!E421</f>
        <v>55</v>
      </c>
      <c r="AN421" s="11">
        <f>Data!B421</f>
        <v>2167</v>
      </c>
      <c r="AO421" s="11">
        <f>Data!AS421-Data!AS420</f>
        <v>17397</v>
      </c>
      <c r="AP421" s="11">
        <f>Data!AT421-Data!AT420</f>
        <v>44918</v>
      </c>
      <c r="AQ421" s="11">
        <f>Data!AV421-Data!AV420</f>
        <v>0</v>
      </c>
      <c r="AR421" s="11">
        <f>Data!AW421-Data!AW420</f>
        <v>0</v>
      </c>
      <c r="AT421" s="7" t="str">
        <f t="shared" ref="AT421" si="261">_xlfn.CONCAT(YEAR(A421),"-W",_xlfn.ISOWEEKNUM(A421))</f>
        <v>2021-W19</v>
      </c>
      <c r="AU421" s="7">
        <f t="shared" ref="AU421" si="262">WEEKDAY(A421,2)</f>
        <v>4</v>
      </c>
      <c r="AV421" s="12">
        <f>Data!G421</f>
        <v>683</v>
      </c>
      <c r="AW421" s="12">
        <f>Data!AU421+Data!C421</f>
        <v>7</v>
      </c>
      <c r="AY421" s="12"/>
    </row>
    <row r="422" spans="1:53" x14ac:dyDescent="0.3">
      <c r="A422" s="20">
        <f>Data!A422</f>
        <v>44330</v>
      </c>
      <c r="B422" s="8">
        <f t="shared" ref="B422" si="263">A422</f>
        <v>44330</v>
      </c>
      <c r="C422" s="9">
        <f>Data!I422-Data!I421</f>
        <v>369</v>
      </c>
      <c r="D422" s="9">
        <f>Data!J422-Data!J421</f>
        <v>0</v>
      </c>
      <c r="E422" s="10">
        <f>Data!K422-Data!K421</f>
        <v>0</v>
      </c>
      <c r="F422" s="11">
        <f>Data!L422-Data!L421</f>
        <v>745</v>
      </c>
      <c r="G422" s="11">
        <f>Data!M422-Data!M421</f>
        <v>1</v>
      </c>
      <c r="H422" s="11">
        <f>Data!N422-Data!N421</f>
        <v>-2</v>
      </c>
      <c r="I422" s="11">
        <f>Data!O422-Data!O421</f>
        <v>808</v>
      </c>
      <c r="J422" s="11">
        <f>Data!P422-Data!P421</f>
        <v>10</v>
      </c>
      <c r="K422" s="11">
        <f>Data!Q422-Data!Q421</f>
        <v>0</v>
      </c>
      <c r="L422" s="11">
        <f>Data!R422-Data!R421</f>
        <v>262</v>
      </c>
      <c r="M422" s="11">
        <f>Data!S422-Data!S421</f>
        <v>45</v>
      </c>
      <c r="N422" s="11">
        <f>Data!T422-Data!T421</f>
        <v>-4</v>
      </c>
      <c r="O422" s="11">
        <f>Data!U422-Data!U421</f>
        <v>194</v>
      </c>
      <c r="P422" s="11">
        <f>Data!V422-Data!V421</f>
        <v>0</v>
      </c>
      <c r="Q422" s="11">
        <f>Data!W422-Data!W421</f>
        <v>0</v>
      </c>
      <c r="R422" s="11">
        <f>Data!X422-Data!X421</f>
        <v>400</v>
      </c>
      <c r="S422" s="11">
        <f>Data!Y422-Data!Y421</f>
        <v>1</v>
      </c>
      <c r="T422" s="11">
        <f>Data!Z422-Data!Z421</f>
        <v>-1</v>
      </c>
      <c r="U422" s="11">
        <f>Data!AA422-Data!AA421</f>
        <v>389</v>
      </c>
      <c r="V422" s="11">
        <f>Data!AB422-Data!AB421</f>
        <v>6</v>
      </c>
      <c r="W422" s="11">
        <f>Data!AC422-Data!AC421</f>
        <v>1</v>
      </c>
      <c r="X422" s="11">
        <f>Data!AD422-Data!AD421</f>
        <v>129</v>
      </c>
      <c r="Y422" s="11">
        <f>Data!AE422-Data!AE421</f>
        <v>25</v>
      </c>
      <c r="Z422" s="11">
        <f>Data!AF422-Data!AF421</f>
        <v>-2</v>
      </c>
      <c r="AA422" s="11">
        <f>Data!AG422-Data!AG421</f>
        <v>175</v>
      </c>
      <c r="AB422" s="11">
        <f>Data!AH422-Data!AH421</f>
        <v>0</v>
      </c>
      <c r="AC422" s="11">
        <f>Data!AI422-Data!AI421</f>
        <v>0</v>
      </c>
      <c r="AD422" s="11">
        <f>Data!AJ422-Data!AJ421</f>
        <v>345</v>
      </c>
      <c r="AE422" s="11">
        <f>Data!AK422-Data!AK421</f>
        <v>0</v>
      </c>
      <c r="AF422" s="11">
        <f>Data!AL422-Data!AL421</f>
        <v>-1</v>
      </c>
      <c r="AG422" s="11">
        <f>Data!AM422-Data!AM421</f>
        <v>419</v>
      </c>
      <c r="AH422" s="11">
        <f>Data!AN422-Data!AN421</f>
        <v>4</v>
      </c>
      <c r="AI422" s="11">
        <f>Data!AO422-Data!AO421</f>
        <v>-1</v>
      </c>
      <c r="AJ422" s="11">
        <f>Data!AP422-Data!AP421</f>
        <v>133</v>
      </c>
      <c r="AK422" s="11">
        <f>Data!AQ422-Data!AQ421</f>
        <v>20</v>
      </c>
      <c r="AL422" s="11">
        <f>Data!AR422-Data!AR421</f>
        <v>-2</v>
      </c>
      <c r="AM422" s="11">
        <f>Data!E422</f>
        <v>56</v>
      </c>
      <c r="AN422" s="11">
        <f>Data!B422</f>
        <v>2188</v>
      </c>
      <c r="AO422" s="11">
        <f>Data!AS422-Data!AS421</f>
        <v>18700</v>
      </c>
      <c r="AP422" s="11">
        <f>Data!AT422-Data!AT421</f>
        <v>46433</v>
      </c>
      <c r="AQ422" s="11">
        <f>Data!AV422-Data!AV421</f>
        <v>0</v>
      </c>
      <c r="AR422" s="11">
        <f>Data!AW422-Data!AW421</f>
        <v>0</v>
      </c>
      <c r="AT422" s="7" t="str">
        <f t="shared" ref="AT422" si="264">_xlfn.CONCAT(YEAR(A422),"-W",_xlfn.ISOWEEKNUM(A422))</f>
        <v>2021-W19</v>
      </c>
      <c r="AU422" s="7">
        <f t="shared" ref="AU422" si="265">WEEKDAY(A422,2)</f>
        <v>5</v>
      </c>
      <c r="AV422" s="12">
        <f>Data!G422</f>
        <v>677</v>
      </c>
      <c r="AW422" s="12">
        <f>Data!AU422+Data!C422</f>
        <v>6</v>
      </c>
      <c r="AY422" s="12"/>
    </row>
    <row r="423" spans="1:53" x14ac:dyDescent="0.3">
      <c r="A423" s="20">
        <f>Data!A423</f>
        <v>44331</v>
      </c>
      <c r="B423" s="8">
        <f t="shared" ref="B423" si="266">A423</f>
        <v>44331</v>
      </c>
      <c r="C423" s="9">
        <f>Data!I423-Data!I422</f>
        <v>231</v>
      </c>
      <c r="D423" s="9">
        <f>Data!J423-Data!J422</f>
        <v>0</v>
      </c>
      <c r="E423" s="10">
        <f>Data!K423-Data!K422</f>
        <v>0</v>
      </c>
      <c r="F423" s="11">
        <f>Data!L423-Data!L422</f>
        <v>738</v>
      </c>
      <c r="G423" s="11">
        <f>Data!M423-Data!M422</f>
        <v>0</v>
      </c>
      <c r="H423" s="11">
        <f>Data!N423-Data!N422</f>
        <v>0</v>
      </c>
      <c r="I423" s="11">
        <f>Data!O423-Data!O422</f>
        <v>734</v>
      </c>
      <c r="J423" s="11">
        <f>Data!P423-Data!P422</f>
        <v>7</v>
      </c>
      <c r="K423" s="11">
        <f>Data!Q423-Data!Q422</f>
        <v>-4</v>
      </c>
      <c r="L423" s="11">
        <f>Data!R423-Data!R422</f>
        <v>235</v>
      </c>
      <c r="M423" s="11">
        <f>Data!S423-Data!S422</f>
        <v>36</v>
      </c>
      <c r="N423" s="11">
        <f>Data!T423-Data!T422</f>
        <v>-12</v>
      </c>
      <c r="O423" s="11">
        <f>Data!U423-Data!U422</f>
        <v>131</v>
      </c>
      <c r="P423" s="11">
        <f>Data!V423-Data!V422</f>
        <v>0</v>
      </c>
      <c r="Q423" s="11">
        <f>Data!W423-Data!W422</f>
        <v>0</v>
      </c>
      <c r="R423" s="11">
        <f>Data!X423-Data!X422</f>
        <v>396</v>
      </c>
      <c r="S423" s="11">
        <f>Data!Y423-Data!Y422</f>
        <v>0</v>
      </c>
      <c r="T423" s="11">
        <f>Data!Z423-Data!Z422</f>
        <v>0</v>
      </c>
      <c r="U423" s="11">
        <f>Data!AA423-Data!AA422</f>
        <v>367</v>
      </c>
      <c r="V423" s="11">
        <f>Data!AB423-Data!AB422</f>
        <v>4</v>
      </c>
      <c r="W423" s="11">
        <f>Data!AC423-Data!AC422</f>
        <v>-2</v>
      </c>
      <c r="X423" s="11">
        <f>Data!AD423-Data!AD422</f>
        <v>100</v>
      </c>
      <c r="Y423" s="11">
        <f>Data!AE423-Data!AE422</f>
        <v>24</v>
      </c>
      <c r="Z423" s="11">
        <f>Data!AF423-Data!AF422</f>
        <v>-5</v>
      </c>
      <c r="AA423" s="11">
        <f>Data!AG423-Data!AG422</f>
        <v>100</v>
      </c>
      <c r="AB423" s="11">
        <f>Data!AH423-Data!AH422</f>
        <v>0</v>
      </c>
      <c r="AC423" s="11">
        <f>Data!AI423-Data!AI422</f>
        <v>0</v>
      </c>
      <c r="AD423" s="11">
        <f>Data!AJ423-Data!AJ422</f>
        <v>342</v>
      </c>
      <c r="AE423" s="11">
        <f>Data!AK423-Data!AK422</f>
        <v>0</v>
      </c>
      <c r="AF423" s="11">
        <f>Data!AL423-Data!AL422</f>
        <v>0</v>
      </c>
      <c r="AG423" s="11">
        <f>Data!AM423-Data!AM422</f>
        <v>367</v>
      </c>
      <c r="AH423" s="11">
        <f>Data!AN423-Data!AN422</f>
        <v>3</v>
      </c>
      <c r="AI423" s="11">
        <f>Data!AO423-Data!AO422</f>
        <v>-2</v>
      </c>
      <c r="AJ423" s="11">
        <f>Data!AP423-Data!AP422</f>
        <v>135</v>
      </c>
      <c r="AK423" s="11">
        <f>Data!AQ423-Data!AQ422</f>
        <v>12</v>
      </c>
      <c r="AL423" s="11">
        <f>Data!AR423-Data!AR422</f>
        <v>-7</v>
      </c>
      <c r="AM423" s="11">
        <f>Data!E423</f>
        <v>43</v>
      </c>
      <c r="AN423" s="11">
        <f>Data!B423</f>
        <v>1957</v>
      </c>
      <c r="AO423" s="11">
        <f>Data!AS423-Data!AS422</f>
        <v>16573</v>
      </c>
      <c r="AP423" s="11">
        <f>Data!AT423-Data!AT422</f>
        <v>43354</v>
      </c>
      <c r="AQ423" s="11">
        <f>Data!AV423-Data!AV422</f>
        <v>0</v>
      </c>
      <c r="AR423" s="11">
        <f>Data!AW423-Data!AW422</f>
        <v>0</v>
      </c>
      <c r="AT423" s="7" t="str">
        <f t="shared" ref="AT423" si="267">_xlfn.CONCAT(YEAR(A423),"-W",_xlfn.ISOWEEKNUM(A423))</f>
        <v>2021-W19</v>
      </c>
      <c r="AU423" s="7">
        <f t="shared" ref="AU423" si="268">WEEKDAY(A423,2)</f>
        <v>6</v>
      </c>
      <c r="AV423" s="12">
        <f>Data!G423</f>
        <v>661</v>
      </c>
      <c r="AW423" s="12">
        <f>Data!AU423+Data!C423</f>
        <v>5</v>
      </c>
      <c r="AY423" s="12"/>
    </row>
    <row r="424" spans="1:53" x14ac:dyDescent="0.3">
      <c r="A424" s="20">
        <f>Data!A424</f>
        <v>44332</v>
      </c>
      <c r="B424" s="8">
        <f t="shared" ref="B424:B426" si="269">A424</f>
        <v>44332</v>
      </c>
      <c r="C424" s="9">
        <f>Data!I424-Data!I423</f>
        <v>173</v>
      </c>
      <c r="D424" s="9">
        <f>Data!J424-Data!J423</f>
        <v>0</v>
      </c>
      <c r="E424" s="10">
        <f>Data!K424-Data!K423</f>
        <v>0</v>
      </c>
      <c r="F424" s="11">
        <f>Data!L424-Data!L423</f>
        <v>465</v>
      </c>
      <c r="G424" s="11">
        <f>Data!M424-Data!M423</f>
        <v>0</v>
      </c>
      <c r="H424" s="11">
        <f>Data!N424-Data!N423</f>
        <v>1</v>
      </c>
      <c r="I424" s="11">
        <f>Data!O424-Data!O423</f>
        <v>474</v>
      </c>
      <c r="J424" s="11">
        <f>Data!P424-Data!P423</f>
        <v>7</v>
      </c>
      <c r="K424" s="11">
        <f>Data!Q424-Data!Q423</f>
        <v>-2</v>
      </c>
      <c r="L424" s="11">
        <f>Data!R424-Data!R423</f>
        <v>148</v>
      </c>
      <c r="M424" s="11">
        <f>Data!S424-Data!S423</f>
        <v>43</v>
      </c>
      <c r="N424" s="11">
        <f>Data!T424-Data!T423</f>
        <v>-4</v>
      </c>
      <c r="O424" s="11">
        <f>Data!U424-Data!U423</f>
        <v>96</v>
      </c>
      <c r="P424" s="11">
        <f>Data!V424-Data!V423</f>
        <v>0</v>
      </c>
      <c r="Q424" s="11">
        <f>Data!W424-Data!W423</f>
        <v>0</v>
      </c>
      <c r="R424" s="11">
        <f>Data!X424-Data!X423</f>
        <v>246</v>
      </c>
      <c r="S424" s="11">
        <f>Data!Y424-Data!Y423</f>
        <v>0</v>
      </c>
      <c r="T424" s="11">
        <f>Data!Z424-Data!Z423</f>
        <v>1</v>
      </c>
      <c r="U424" s="11">
        <f>Data!AA424-Data!AA423</f>
        <v>216</v>
      </c>
      <c r="V424" s="11">
        <f>Data!AB424-Data!AB423</f>
        <v>5</v>
      </c>
      <c r="W424" s="11">
        <f>Data!AC424-Data!AC423</f>
        <v>-3</v>
      </c>
      <c r="X424" s="11">
        <f>Data!AD424-Data!AD423</f>
        <v>69</v>
      </c>
      <c r="Y424" s="11">
        <f>Data!AE424-Data!AE423</f>
        <v>23</v>
      </c>
      <c r="Z424" s="11">
        <f>Data!AF424-Data!AF423</f>
        <v>1</v>
      </c>
      <c r="AA424" s="11">
        <f>Data!AG424-Data!AG423</f>
        <v>77</v>
      </c>
      <c r="AB424" s="11">
        <f>Data!AH424-Data!AH423</f>
        <v>0</v>
      </c>
      <c r="AC424" s="11">
        <f>Data!AI424-Data!AI423</f>
        <v>0</v>
      </c>
      <c r="AD424" s="11">
        <f>Data!AJ424-Data!AJ423</f>
        <v>219</v>
      </c>
      <c r="AE424" s="11">
        <f>Data!AK424-Data!AK423</f>
        <v>0</v>
      </c>
      <c r="AF424" s="11">
        <f>Data!AL424-Data!AL423</f>
        <v>0</v>
      </c>
      <c r="AG424" s="11">
        <f>Data!AM424-Data!AM423</f>
        <v>258</v>
      </c>
      <c r="AH424" s="11">
        <f>Data!AN424-Data!AN423</f>
        <v>2</v>
      </c>
      <c r="AI424" s="11">
        <f>Data!AO424-Data!AO423</f>
        <v>1</v>
      </c>
      <c r="AJ424" s="11">
        <f>Data!AP424-Data!AP423</f>
        <v>79</v>
      </c>
      <c r="AK424" s="11">
        <f>Data!AQ424-Data!AQ423</f>
        <v>20</v>
      </c>
      <c r="AL424" s="11">
        <f>Data!AR424-Data!AR423</f>
        <v>-5</v>
      </c>
      <c r="AM424" s="11">
        <f>Data!E424</f>
        <v>50</v>
      </c>
      <c r="AN424" s="11">
        <f>Data!B424</f>
        <v>1262</v>
      </c>
      <c r="AO424" s="11">
        <f>Data!AS424-Data!AS423</f>
        <v>7761</v>
      </c>
      <c r="AP424" s="11">
        <f>Data!AT424-Data!AT423</f>
        <v>15682</v>
      </c>
      <c r="AQ424" s="11">
        <f>Data!AV424-Data!AV423</f>
        <v>0</v>
      </c>
      <c r="AR424" s="11">
        <f>Data!AW424-Data!AW423</f>
        <v>0</v>
      </c>
      <c r="AS424" s="7">
        <v>214</v>
      </c>
      <c r="AT424" s="7" t="str">
        <f t="shared" ref="AT424:AT426" si="270">_xlfn.CONCAT(YEAR(A424),"-W",_xlfn.ISOWEEKNUM(A424))</f>
        <v>2021-W19</v>
      </c>
      <c r="AU424" s="7">
        <f t="shared" ref="AU424:AU426" si="271">WEEKDAY(A424,2)</f>
        <v>7</v>
      </c>
      <c r="AV424" s="12">
        <f>Data!G424</f>
        <v>656</v>
      </c>
      <c r="AW424" s="12">
        <f>Data!AU424+Data!C424</f>
        <v>4</v>
      </c>
      <c r="AX424" s="7">
        <f>Data!BA424-Data!BA417</f>
        <v>97</v>
      </c>
      <c r="AY424" s="12">
        <f>AV417+AS424-AV424-AX424</f>
        <v>189</v>
      </c>
      <c r="AZ424" s="11">
        <f>SUM(Data!BB418:BB424)</f>
        <v>2193</v>
      </c>
      <c r="BA424" s="112">
        <f>AS424/AZ424</f>
        <v>9.7583219334245325E-2</v>
      </c>
    </row>
    <row r="425" spans="1:53" x14ac:dyDescent="0.3">
      <c r="A425" s="21">
        <f>Data!A425</f>
        <v>44333</v>
      </c>
      <c r="B425" s="13">
        <f t="shared" si="269"/>
        <v>44333</v>
      </c>
      <c r="C425" s="14">
        <f>Data!I425-Data!I424</f>
        <v>256</v>
      </c>
      <c r="D425" s="14">
        <f>Data!J425-Data!J424</f>
        <v>0</v>
      </c>
      <c r="E425" s="15">
        <f>Data!K425-Data!K424</f>
        <v>0</v>
      </c>
      <c r="F425" s="16">
        <f>Data!L425-Data!L424</f>
        <v>451</v>
      </c>
      <c r="G425" s="16">
        <f>Data!M425-Data!M424</f>
        <v>1</v>
      </c>
      <c r="H425" s="16">
        <f>Data!N425-Data!N424</f>
        <v>0</v>
      </c>
      <c r="I425" s="16">
        <f>Data!O425-Data!O424</f>
        <v>520</v>
      </c>
      <c r="J425" s="16">
        <f>Data!P425-Data!P424</f>
        <v>13</v>
      </c>
      <c r="K425" s="16">
        <f>Data!Q425-Data!Q424</f>
        <v>-11</v>
      </c>
      <c r="L425" s="16">
        <f>Data!R425-Data!R424</f>
        <v>165</v>
      </c>
      <c r="M425" s="16">
        <f>Data!S425-Data!S424</f>
        <v>42</v>
      </c>
      <c r="N425" s="16">
        <f>Data!T425-Data!T424</f>
        <v>2</v>
      </c>
      <c r="O425" s="16">
        <f>Data!U425-Data!U424</f>
        <v>128</v>
      </c>
      <c r="P425" s="16">
        <f>Data!V425-Data!V424</f>
        <v>0</v>
      </c>
      <c r="Q425" s="16">
        <f>Data!W425-Data!W424</f>
        <v>0</v>
      </c>
      <c r="R425" s="16">
        <f>Data!X425-Data!X424</f>
        <v>250</v>
      </c>
      <c r="S425" s="16">
        <f>Data!Y425-Data!Y424</f>
        <v>1</v>
      </c>
      <c r="T425" s="16">
        <f>Data!Z425-Data!Z424</f>
        <v>0</v>
      </c>
      <c r="U425" s="16">
        <f>Data!AA425-Data!AA424</f>
        <v>257</v>
      </c>
      <c r="V425" s="16">
        <f>Data!AB425-Data!AB424</f>
        <v>7</v>
      </c>
      <c r="W425" s="16">
        <f>Data!AC425-Data!AC424</f>
        <v>-6</v>
      </c>
      <c r="X425" s="16">
        <f>Data!AD425-Data!AD424</f>
        <v>67</v>
      </c>
      <c r="Y425" s="16">
        <f>Data!AE425-Data!AE424</f>
        <v>22</v>
      </c>
      <c r="Z425" s="16">
        <f>Data!AF425-Data!AF424</f>
        <v>1</v>
      </c>
      <c r="AA425" s="16">
        <f>Data!AG425-Data!AG424</f>
        <v>128</v>
      </c>
      <c r="AB425" s="16">
        <f>Data!AH425-Data!AH424</f>
        <v>0</v>
      </c>
      <c r="AC425" s="16">
        <f>Data!AI425-Data!AI424</f>
        <v>0</v>
      </c>
      <c r="AD425" s="16">
        <f>Data!AJ425-Data!AJ424</f>
        <v>201</v>
      </c>
      <c r="AE425" s="16">
        <f>Data!AK425-Data!AK424</f>
        <v>0</v>
      </c>
      <c r="AF425" s="16">
        <f>Data!AL425-Data!AL424</f>
        <v>0</v>
      </c>
      <c r="AG425" s="16">
        <f>Data!AM425-Data!AM424</f>
        <v>263</v>
      </c>
      <c r="AH425" s="16">
        <f>Data!AN425-Data!AN424</f>
        <v>6</v>
      </c>
      <c r="AI425" s="16">
        <f>Data!AO425-Data!AO424</f>
        <v>-5</v>
      </c>
      <c r="AJ425" s="16">
        <f>Data!AP425-Data!AP424</f>
        <v>98</v>
      </c>
      <c r="AK425" s="16">
        <f>Data!AQ425-Data!AQ424</f>
        <v>20</v>
      </c>
      <c r="AL425" s="16">
        <f>Data!AR425-Data!AR424</f>
        <v>1</v>
      </c>
      <c r="AM425" s="16">
        <f>Data!E425</f>
        <v>56</v>
      </c>
      <c r="AN425" s="16">
        <f>Data!B425</f>
        <v>1402</v>
      </c>
      <c r="AO425" s="16">
        <f>Data!AS425-Data!AS424</f>
        <v>5352</v>
      </c>
      <c r="AP425" s="16">
        <f>Data!AT425-Data!AT424</f>
        <v>17976</v>
      </c>
      <c r="AQ425" s="16">
        <f>Data!AV425-Data!AV424</f>
        <v>0</v>
      </c>
      <c r="AR425" s="16">
        <f>Data!AW425-Data!AW424</f>
        <v>0</v>
      </c>
      <c r="AS425" s="17"/>
      <c r="AT425" s="17" t="str">
        <f t="shared" si="270"/>
        <v>2021-W20</v>
      </c>
      <c r="AU425" s="17">
        <f t="shared" si="271"/>
        <v>1</v>
      </c>
      <c r="AV425" s="18">
        <f>Data!G425</f>
        <v>647</v>
      </c>
      <c r="AW425" s="18">
        <f>Data!AU425+Data!C425</f>
        <v>4</v>
      </c>
      <c r="AX425" s="17"/>
      <c r="AY425" s="17"/>
      <c r="AZ425" s="16"/>
    </row>
    <row r="426" spans="1:53" x14ac:dyDescent="0.3">
      <c r="A426" s="20">
        <f>Data!A426</f>
        <v>44334</v>
      </c>
      <c r="B426" s="8">
        <f t="shared" si="269"/>
        <v>44334</v>
      </c>
      <c r="C426" s="9">
        <f>Data!I426-Data!I425</f>
        <v>495</v>
      </c>
      <c r="D426" s="9">
        <f>Data!J426-Data!J425</f>
        <v>0</v>
      </c>
      <c r="E426" s="10">
        <f>Data!K426-Data!K425</f>
        <v>0</v>
      </c>
      <c r="F426" s="11">
        <f>Data!L426-Data!L425</f>
        <v>953</v>
      </c>
      <c r="G426" s="11">
        <f>Data!M426-Data!M425</f>
        <v>2</v>
      </c>
      <c r="H426" s="11">
        <f>Data!N426-Data!N425</f>
        <v>-1</v>
      </c>
      <c r="I426" s="11">
        <f>Data!O426-Data!O425</f>
        <v>1070</v>
      </c>
      <c r="J426" s="11">
        <f>Data!P426-Data!P425</f>
        <v>11</v>
      </c>
      <c r="K426" s="11">
        <f>Data!Q426-Data!Q425</f>
        <v>-5</v>
      </c>
      <c r="L426" s="11">
        <f>Data!R426-Data!R425</f>
        <v>246</v>
      </c>
      <c r="M426" s="11">
        <f>Data!S426-Data!S425</f>
        <v>50</v>
      </c>
      <c r="N426" s="11">
        <f>Data!T426-Data!T425</f>
        <v>-2</v>
      </c>
      <c r="O426" s="11">
        <f>Data!U426-Data!U425</f>
        <v>280</v>
      </c>
      <c r="P426" s="11">
        <f>Data!V426-Data!V425</f>
        <v>0</v>
      </c>
      <c r="Q426" s="11">
        <f>Data!W426-Data!W425</f>
        <v>0</v>
      </c>
      <c r="R426" s="11">
        <f>Data!X426-Data!X425</f>
        <v>519</v>
      </c>
      <c r="S426" s="11">
        <f>Data!Y426-Data!Y425</f>
        <v>2</v>
      </c>
      <c r="T426" s="11">
        <f>Data!Z426-Data!Z425</f>
        <v>0</v>
      </c>
      <c r="U426" s="11">
        <f>Data!AA426-Data!AA425</f>
        <v>536</v>
      </c>
      <c r="V426" s="11">
        <f>Data!AB426-Data!AB425</f>
        <v>6</v>
      </c>
      <c r="W426" s="11">
        <f>Data!AC426-Data!AC425</f>
        <v>-4</v>
      </c>
      <c r="X426" s="11">
        <f>Data!AD426-Data!AD425</f>
        <v>122</v>
      </c>
      <c r="Y426" s="11">
        <f>Data!AE426-Data!AE425</f>
        <v>28</v>
      </c>
      <c r="Z426" s="11">
        <f>Data!AF426-Data!AF425</f>
        <v>0</v>
      </c>
      <c r="AA426" s="11">
        <f>Data!AG426-Data!AG425</f>
        <v>215</v>
      </c>
      <c r="AB426" s="11">
        <f>Data!AH426-Data!AH425</f>
        <v>0</v>
      </c>
      <c r="AC426" s="11">
        <f>Data!AI426-Data!AI425</f>
        <v>0</v>
      </c>
      <c r="AD426" s="11">
        <f>Data!AJ426-Data!AJ425</f>
        <v>434</v>
      </c>
      <c r="AE426" s="11">
        <f>Data!AK426-Data!AK425</f>
        <v>0</v>
      </c>
      <c r="AF426" s="11">
        <f>Data!AL426-Data!AL425</f>
        <v>-1</v>
      </c>
      <c r="AG426" s="11">
        <f>Data!AM426-Data!AM425</f>
        <v>532</v>
      </c>
      <c r="AH426" s="11">
        <f>Data!AN426-Data!AN425</f>
        <v>5</v>
      </c>
      <c r="AI426" s="11">
        <f>Data!AO426-Data!AO425</f>
        <v>-1</v>
      </c>
      <c r="AJ426" s="11">
        <f>Data!AP426-Data!AP425</f>
        <v>124</v>
      </c>
      <c r="AK426" s="11">
        <f>Data!AQ426-Data!AQ425</f>
        <v>22</v>
      </c>
      <c r="AL426" s="11">
        <f>Data!AR426-Data!AR425</f>
        <v>-2</v>
      </c>
      <c r="AM426" s="11">
        <f>Data!E426</f>
        <v>63</v>
      </c>
      <c r="AN426" s="11">
        <f>Data!B426</f>
        <v>2812</v>
      </c>
      <c r="AO426" s="11">
        <f>Data!AS426-Data!AS425</f>
        <v>22211</v>
      </c>
      <c r="AP426" s="11">
        <f>Data!AT426-Data!AT425</f>
        <v>48306</v>
      </c>
      <c r="AQ426" s="11">
        <f>Data!AV426-Data!AV425</f>
        <v>0</v>
      </c>
      <c r="AR426" s="11">
        <f>Data!AW426-Data!AW425</f>
        <v>0</v>
      </c>
      <c r="AT426" s="7" t="str">
        <f t="shared" si="270"/>
        <v>2021-W20</v>
      </c>
      <c r="AU426" s="7">
        <f t="shared" si="271"/>
        <v>2</v>
      </c>
      <c r="AV426" s="12">
        <f>Data!G426</f>
        <v>639</v>
      </c>
      <c r="AW426" s="12">
        <f>Data!AU426+Data!C426</f>
        <v>6</v>
      </c>
      <c r="AY426" s="12"/>
    </row>
    <row r="427" spans="1:53" x14ac:dyDescent="0.3">
      <c r="A427" s="20">
        <f>Data!A427</f>
        <v>44335</v>
      </c>
      <c r="B427" s="8">
        <f t="shared" ref="B427" si="272">A427</f>
        <v>44335</v>
      </c>
      <c r="C427" s="9">
        <f>Data!I427-Data!I426</f>
        <v>349</v>
      </c>
      <c r="D427" s="9">
        <f>Data!J427-Data!J426</f>
        <v>0</v>
      </c>
      <c r="E427" s="10">
        <f>Data!K427-Data!K426</f>
        <v>0</v>
      </c>
      <c r="F427" s="11">
        <f>Data!L427-Data!L426</f>
        <v>780</v>
      </c>
      <c r="G427" s="11">
        <f>Data!M427-Data!M426</f>
        <v>0</v>
      </c>
      <c r="H427" s="11">
        <f>Data!N427-Data!N426</f>
        <v>1</v>
      </c>
      <c r="I427" s="11">
        <f>Data!O427-Data!O426</f>
        <v>902</v>
      </c>
      <c r="J427" s="11">
        <f>Data!P427-Data!P426</f>
        <v>9</v>
      </c>
      <c r="K427" s="11">
        <f>Data!Q427-Data!Q426</f>
        <v>-6</v>
      </c>
      <c r="L427" s="11">
        <f>Data!R427-Data!R426</f>
        <v>261</v>
      </c>
      <c r="M427" s="11">
        <f>Data!S427-Data!S426</f>
        <v>44</v>
      </c>
      <c r="N427" s="11">
        <f>Data!T427-Data!T426</f>
        <v>8</v>
      </c>
      <c r="O427" s="11">
        <f>Data!U427-Data!U426</f>
        <v>190</v>
      </c>
      <c r="P427" s="11">
        <f>Data!V427-Data!V426</f>
        <v>0</v>
      </c>
      <c r="Q427" s="11">
        <f>Data!W427-Data!W426</f>
        <v>0</v>
      </c>
      <c r="R427" s="11">
        <f>Data!X427-Data!X426</f>
        <v>425</v>
      </c>
      <c r="S427" s="11">
        <f>Data!Y427-Data!Y426</f>
        <v>0</v>
      </c>
      <c r="T427" s="11">
        <f>Data!Z427-Data!Z426</f>
        <v>1</v>
      </c>
      <c r="U427" s="11">
        <f>Data!AA427-Data!AA426</f>
        <v>464</v>
      </c>
      <c r="V427" s="11">
        <f>Data!AB427-Data!AB426</f>
        <v>8</v>
      </c>
      <c r="W427" s="11">
        <f>Data!AC427-Data!AC426</f>
        <v>-3</v>
      </c>
      <c r="X427" s="11">
        <f>Data!AD427-Data!AD426</f>
        <v>128</v>
      </c>
      <c r="Y427" s="11">
        <f>Data!AE427-Data!AE426</f>
        <v>24</v>
      </c>
      <c r="Z427" s="11">
        <f>Data!AF427-Data!AF426</f>
        <v>3</v>
      </c>
      <c r="AA427" s="11">
        <f>Data!AG427-Data!AG426</f>
        <v>159</v>
      </c>
      <c r="AB427" s="11">
        <f>Data!AH427-Data!AH426</f>
        <v>0</v>
      </c>
      <c r="AC427" s="11">
        <f>Data!AI427-Data!AI426</f>
        <v>0</v>
      </c>
      <c r="AD427" s="11">
        <f>Data!AJ427-Data!AJ426</f>
        <v>355</v>
      </c>
      <c r="AE427" s="11">
        <f>Data!AK427-Data!AK426</f>
        <v>0</v>
      </c>
      <c r="AF427" s="11">
        <f>Data!AL427-Data!AL426</f>
        <v>0</v>
      </c>
      <c r="AG427" s="11">
        <f>Data!AM427-Data!AM426</f>
        <v>439</v>
      </c>
      <c r="AH427" s="11">
        <f>Data!AN427-Data!AN426</f>
        <v>1</v>
      </c>
      <c r="AI427" s="11">
        <f>Data!AO427-Data!AO426</f>
        <v>-3</v>
      </c>
      <c r="AJ427" s="11">
        <f>Data!AP427-Data!AP426</f>
        <v>133</v>
      </c>
      <c r="AK427" s="11">
        <f>Data!AQ427-Data!AQ426</f>
        <v>20</v>
      </c>
      <c r="AL427" s="11">
        <f>Data!AR427-Data!AR426</f>
        <v>5</v>
      </c>
      <c r="AM427" s="11">
        <f>Data!E427</f>
        <v>53</v>
      </c>
      <c r="AN427" s="11">
        <f>Data!B427</f>
        <v>2293</v>
      </c>
      <c r="AO427" s="11">
        <f>Data!AS427-Data!AS426</f>
        <v>16641</v>
      </c>
      <c r="AP427" s="11">
        <f>Data!AT427-Data!AT426</f>
        <v>36542</v>
      </c>
      <c r="AQ427" s="11">
        <f>Data!AV427-Data!AV426</f>
        <v>0</v>
      </c>
      <c r="AR427" s="11">
        <f>Data!AW427-Data!AW426</f>
        <v>0</v>
      </c>
      <c r="AT427" s="7" t="str">
        <f t="shared" ref="AT427" si="273">_xlfn.CONCAT(YEAR(A427),"-W",_xlfn.ISOWEEKNUM(A427))</f>
        <v>2021-W20</v>
      </c>
      <c r="AU427" s="7">
        <f t="shared" ref="AU427" si="274">WEEKDAY(A427,2)</f>
        <v>3</v>
      </c>
      <c r="AV427" s="12">
        <f>Data!G427</f>
        <v>642</v>
      </c>
      <c r="AW427" s="12">
        <f>Data!AU427+Data!C427</f>
        <v>5</v>
      </c>
      <c r="AY427" s="12"/>
    </row>
    <row r="428" spans="1:53" x14ac:dyDescent="0.3">
      <c r="A428" s="20">
        <f>Data!A428</f>
        <v>44336</v>
      </c>
      <c r="B428" s="8">
        <f t="shared" ref="B428" si="275">A428</f>
        <v>44336</v>
      </c>
      <c r="C428" s="9">
        <f>Data!I428-Data!I427</f>
        <v>350</v>
      </c>
      <c r="D428" s="9">
        <f>Data!J428-Data!J427</f>
        <v>0</v>
      </c>
      <c r="E428" s="10">
        <f>Data!K428-Data!K427</f>
        <v>0</v>
      </c>
      <c r="F428" s="11">
        <f>Data!L428-Data!L427</f>
        <v>651</v>
      </c>
      <c r="G428" s="11">
        <f>Data!M428-Data!M427</f>
        <v>0</v>
      </c>
      <c r="H428" s="11">
        <f>Data!N428-Data!N427</f>
        <v>0</v>
      </c>
      <c r="I428" s="11">
        <f>Data!O428-Data!O427</f>
        <v>678</v>
      </c>
      <c r="J428" s="11">
        <f>Data!P428-Data!P427</f>
        <v>6</v>
      </c>
      <c r="K428" s="11">
        <f>Data!Q428-Data!Q427</f>
        <v>3</v>
      </c>
      <c r="L428" s="11">
        <f>Data!R428-Data!R427</f>
        <v>203</v>
      </c>
      <c r="M428" s="11">
        <f>Data!S428-Data!S427</f>
        <v>48</v>
      </c>
      <c r="N428" s="11">
        <f>Data!T428-Data!T427</f>
        <v>-19</v>
      </c>
      <c r="O428" s="11">
        <f>Data!U428-Data!U427</f>
        <v>185</v>
      </c>
      <c r="P428" s="11">
        <f>Data!V428-Data!V427</f>
        <v>0</v>
      </c>
      <c r="Q428" s="11">
        <f>Data!W428-Data!W427</f>
        <v>0</v>
      </c>
      <c r="R428" s="11">
        <f>Data!X428-Data!X427</f>
        <v>363</v>
      </c>
      <c r="S428" s="11">
        <f>Data!Y428-Data!Y427</f>
        <v>0</v>
      </c>
      <c r="T428" s="11">
        <f>Data!Z428-Data!Z427</f>
        <v>0</v>
      </c>
      <c r="U428" s="11">
        <f>Data!AA428-Data!AA427</f>
        <v>346</v>
      </c>
      <c r="V428" s="11">
        <f>Data!AB428-Data!AB427</f>
        <v>5</v>
      </c>
      <c r="W428" s="11">
        <f>Data!AC428-Data!AC427</f>
        <v>1</v>
      </c>
      <c r="X428" s="11">
        <f>Data!AD428-Data!AD427</f>
        <v>86</v>
      </c>
      <c r="Y428" s="11">
        <f>Data!AE428-Data!AE427</f>
        <v>25</v>
      </c>
      <c r="Z428" s="11">
        <f>Data!AF428-Data!AF427</f>
        <v>-16</v>
      </c>
      <c r="AA428" s="11">
        <f>Data!AG428-Data!AG427</f>
        <v>165</v>
      </c>
      <c r="AB428" s="11">
        <f>Data!AH428-Data!AH427</f>
        <v>0</v>
      </c>
      <c r="AC428" s="11">
        <f>Data!AI428-Data!AI427</f>
        <v>0</v>
      </c>
      <c r="AD428" s="11">
        <f>Data!AJ428-Data!AJ427</f>
        <v>288</v>
      </c>
      <c r="AE428" s="11">
        <f>Data!AK428-Data!AK427</f>
        <v>0</v>
      </c>
      <c r="AF428" s="11">
        <f>Data!AL428-Data!AL427</f>
        <v>0</v>
      </c>
      <c r="AG428" s="11">
        <f>Data!AM428-Data!AM427</f>
        <v>332</v>
      </c>
      <c r="AH428" s="11">
        <f>Data!AN428-Data!AN427</f>
        <v>1</v>
      </c>
      <c r="AI428" s="11">
        <f>Data!AO428-Data!AO427</f>
        <v>2</v>
      </c>
      <c r="AJ428" s="11">
        <f>Data!AP428-Data!AP427</f>
        <v>117</v>
      </c>
      <c r="AK428" s="11">
        <f>Data!AQ428-Data!AQ427</f>
        <v>23</v>
      </c>
      <c r="AL428" s="11">
        <f>Data!AR428-Data!AR427</f>
        <v>-3</v>
      </c>
      <c r="AM428" s="11">
        <f>Data!E428</f>
        <v>54</v>
      </c>
      <c r="AN428" s="11">
        <f>Data!B428</f>
        <v>1918</v>
      </c>
      <c r="AO428" s="11">
        <f>Data!AS428-Data!AS427</f>
        <v>16349</v>
      </c>
      <c r="AP428" s="11">
        <f>Data!AT428-Data!AT427</f>
        <v>40174</v>
      </c>
      <c r="AQ428" s="11">
        <f>Data!AV428-Data!AV427</f>
        <v>0</v>
      </c>
      <c r="AR428" s="11">
        <f>Data!AW428-Data!AW427</f>
        <v>0</v>
      </c>
      <c r="AT428" s="7" t="str">
        <f t="shared" ref="AT428" si="276">_xlfn.CONCAT(YEAR(A428),"-W",_xlfn.ISOWEEKNUM(A428))</f>
        <v>2021-W20</v>
      </c>
      <c r="AU428" s="7">
        <f t="shared" ref="AU428" si="277">WEEKDAY(A428,2)</f>
        <v>4</v>
      </c>
      <c r="AV428" s="12">
        <f>Data!G428</f>
        <v>626</v>
      </c>
      <c r="AW428" s="12">
        <f>Data!AU428+Data!C428</f>
        <v>5</v>
      </c>
      <c r="AY428" s="12"/>
    </row>
    <row r="429" spans="1:53" x14ac:dyDescent="0.3">
      <c r="A429" s="20">
        <f>Data!A429</f>
        <v>44337</v>
      </c>
      <c r="B429" s="8">
        <f t="shared" ref="B429" si="278">A429</f>
        <v>44337</v>
      </c>
      <c r="C429" s="9">
        <f>Data!I429-Data!I428</f>
        <v>391</v>
      </c>
      <c r="D429" s="9">
        <f>Data!J429-Data!J428</f>
        <v>0</v>
      </c>
      <c r="E429" s="10">
        <f>Data!K429-Data!K428</f>
        <v>0</v>
      </c>
      <c r="F429" s="11">
        <f>Data!L429-Data!L428</f>
        <v>730</v>
      </c>
      <c r="G429" s="11">
        <f>Data!M429-Data!M428</f>
        <v>0</v>
      </c>
      <c r="H429" s="11">
        <f>Data!N429-Data!N428</f>
        <v>-1</v>
      </c>
      <c r="I429" s="11">
        <f>Data!O429-Data!O428</f>
        <v>714</v>
      </c>
      <c r="J429" s="11">
        <f>Data!P429-Data!P428</f>
        <v>8</v>
      </c>
      <c r="K429" s="11">
        <f>Data!Q429-Data!Q428</f>
        <v>-1</v>
      </c>
      <c r="L429" s="11">
        <f>Data!R429-Data!R428</f>
        <v>147</v>
      </c>
      <c r="M429" s="11">
        <f>Data!S429-Data!S428</f>
        <v>48</v>
      </c>
      <c r="N429" s="11">
        <f>Data!T429-Data!T428</f>
        <v>-7</v>
      </c>
      <c r="O429" s="11">
        <f>Data!U429-Data!U428</f>
        <v>216</v>
      </c>
      <c r="P429" s="11">
        <f>Data!V429-Data!V428</f>
        <v>0</v>
      </c>
      <c r="Q429" s="11">
        <f>Data!W429-Data!W428</f>
        <v>0</v>
      </c>
      <c r="R429" s="11">
        <f>Data!X429-Data!X428</f>
        <v>392</v>
      </c>
      <c r="S429" s="11">
        <f>Data!Y429-Data!Y428</f>
        <v>0</v>
      </c>
      <c r="T429" s="11">
        <f>Data!Z429-Data!Z428</f>
        <v>-1</v>
      </c>
      <c r="U429" s="11">
        <f>Data!AA429-Data!AA428</f>
        <v>364</v>
      </c>
      <c r="V429" s="11">
        <f>Data!AB429-Data!AB428</f>
        <v>5</v>
      </c>
      <c r="W429" s="11">
        <f>Data!AC429-Data!AC428</f>
        <v>-3</v>
      </c>
      <c r="X429" s="11">
        <f>Data!AD429-Data!AD428</f>
        <v>68</v>
      </c>
      <c r="Y429" s="11">
        <f>Data!AE429-Data!AE428</f>
        <v>29</v>
      </c>
      <c r="Z429" s="11">
        <f>Data!AF429-Data!AF428</f>
        <v>-7</v>
      </c>
      <c r="AA429" s="11">
        <f>Data!AG429-Data!AG428</f>
        <v>175</v>
      </c>
      <c r="AB429" s="11">
        <f>Data!AH429-Data!AH428</f>
        <v>0</v>
      </c>
      <c r="AC429" s="11">
        <f>Data!AI429-Data!AI428</f>
        <v>0</v>
      </c>
      <c r="AD429" s="11">
        <f>Data!AJ429-Data!AJ428</f>
        <v>338</v>
      </c>
      <c r="AE429" s="11">
        <f>Data!AK429-Data!AK428</f>
        <v>0</v>
      </c>
      <c r="AF429" s="11">
        <f>Data!AL429-Data!AL428</f>
        <v>0</v>
      </c>
      <c r="AG429" s="11">
        <f>Data!AM429-Data!AM428</f>
        <v>350</v>
      </c>
      <c r="AH429" s="11">
        <f>Data!AN429-Data!AN428</f>
        <v>3</v>
      </c>
      <c r="AI429" s="11">
        <f>Data!AO429-Data!AO428</f>
        <v>2</v>
      </c>
      <c r="AJ429" s="11">
        <f>Data!AP429-Data!AP428</f>
        <v>79</v>
      </c>
      <c r="AK429" s="11">
        <f>Data!AQ429-Data!AQ428</f>
        <v>19</v>
      </c>
      <c r="AL429" s="11">
        <f>Data!AR429-Data!AR428</f>
        <v>0</v>
      </c>
      <c r="AM429" s="11">
        <f>Data!E429</f>
        <v>56</v>
      </c>
      <c r="AN429" s="11">
        <f>Data!B429</f>
        <v>2020</v>
      </c>
      <c r="AO429" s="11">
        <f>Data!AS429-Data!AS428</f>
        <v>15979</v>
      </c>
      <c r="AP429" s="11">
        <f>Data!AT429-Data!AT428</f>
        <v>36715</v>
      </c>
      <c r="AQ429" s="11">
        <f>Data!AV429-Data!AV428</f>
        <v>0</v>
      </c>
      <c r="AR429" s="11">
        <f>Data!AW429-Data!AW428</f>
        <v>0</v>
      </c>
      <c r="AT429" s="7" t="str">
        <f t="shared" ref="AT429" si="279">_xlfn.CONCAT(YEAR(A429),"-W",_xlfn.ISOWEEKNUM(A429))</f>
        <v>2021-W20</v>
      </c>
      <c r="AU429" s="7">
        <f t="shared" ref="AU429" si="280">WEEKDAY(A429,2)</f>
        <v>5</v>
      </c>
      <c r="AV429" s="12">
        <f>Data!G429</f>
        <v>617</v>
      </c>
      <c r="AW429" s="12">
        <f>Data!AU429+Data!C429</f>
        <v>5</v>
      </c>
      <c r="AY429" s="12"/>
    </row>
    <row r="430" spans="1:53" x14ac:dyDescent="0.3">
      <c r="A430" s="20">
        <f>Data!A430</f>
        <v>44338</v>
      </c>
      <c r="B430" s="8">
        <f t="shared" ref="B430" si="281">A430</f>
        <v>44338</v>
      </c>
      <c r="C430" s="9">
        <f>Data!I430-Data!I429</f>
        <v>266</v>
      </c>
      <c r="D430" s="9">
        <f>Data!J430-Data!J429</f>
        <v>0</v>
      </c>
      <c r="E430" s="10">
        <f>Data!K430-Data!K429</f>
        <v>0</v>
      </c>
      <c r="F430" s="11">
        <f>Data!L430-Data!L429</f>
        <v>548</v>
      </c>
      <c r="G430" s="11">
        <f>Data!M430-Data!M429</f>
        <v>2</v>
      </c>
      <c r="H430" s="11">
        <f>Data!N430-Data!N429</f>
        <v>-2</v>
      </c>
      <c r="I430" s="11">
        <f>Data!O430-Data!O429</f>
        <v>537</v>
      </c>
      <c r="J430" s="11">
        <f>Data!P430-Data!P429</f>
        <v>7</v>
      </c>
      <c r="K430" s="11">
        <f>Data!Q430-Data!Q429</f>
        <v>-13</v>
      </c>
      <c r="L430" s="11">
        <f>Data!R430-Data!R429</f>
        <v>149</v>
      </c>
      <c r="M430" s="11">
        <f>Data!S430-Data!S429</f>
        <v>28</v>
      </c>
      <c r="N430" s="11">
        <f>Data!T430-Data!T429</f>
        <v>-16</v>
      </c>
      <c r="O430" s="11">
        <f>Data!U430-Data!U429</f>
        <v>129</v>
      </c>
      <c r="P430" s="11">
        <f>Data!V430-Data!V429</f>
        <v>0</v>
      </c>
      <c r="Q430" s="11">
        <f>Data!W430-Data!W429</f>
        <v>0</v>
      </c>
      <c r="R430" s="11">
        <f>Data!X430-Data!X429</f>
        <v>283</v>
      </c>
      <c r="S430" s="11">
        <f>Data!Y430-Data!Y429</f>
        <v>2</v>
      </c>
      <c r="T430" s="11">
        <f>Data!Z430-Data!Z429</f>
        <v>-2</v>
      </c>
      <c r="U430" s="11">
        <f>Data!AA430-Data!AA429</f>
        <v>258</v>
      </c>
      <c r="V430" s="11">
        <f>Data!AB430-Data!AB429</f>
        <v>2</v>
      </c>
      <c r="W430" s="11">
        <f>Data!AC430-Data!AC429</f>
        <v>-4</v>
      </c>
      <c r="X430" s="11">
        <f>Data!AD430-Data!AD429</f>
        <v>72</v>
      </c>
      <c r="Y430" s="11">
        <f>Data!AE430-Data!AE429</f>
        <v>9</v>
      </c>
      <c r="Z430" s="11">
        <f>Data!AF430-Data!AF429</f>
        <v>-9</v>
      </c>
      <c r="AA430" s="11">
        <f>Data!AG430-Data!AG429</f>
        <v>136</v>
      </c>
      <c r="AB430" s="11">
        <f>Data!AH430-Data!AH429</f>
        <v>0</v>
      </c>
      <c r="AC430" s="11">
        <f>Data!AI430-Data!AI429</f>
        <v>0</v>
      </c>
      <c r="AD430" s="11">
        <f>Data!AJ430-Data!AJ429</f>
        <v>264</v>
      </c>
      <c r="AE430" s="11">
        <f>Data!AK430-Data!AK429</f>
        <v>0</v>
      </c>
      <c r="AF430" s="11">
        <f>Data!AL430-Data!AL429</f>
        <v>0</v>
      </c>
      <c r="AG430" s="11">
        <f>Data!AM430-Data!AM429</f>
        <v>277</v>
      </c>
      <c r="AH430" s="11">
        <f>Data!AN430-Data!AN429</f>
        <v>5</v>
      </c>
      <c r="AI430" s="11">
        <f>Data!AO430-Data!AO429</f>
        <v>-9</v>
      </c>
      <c r="AJ430" s="11">
        <f>Data!AP430-Data!AP429</f>
        <v>77</v>
      </c>
      <c r="AK430" s="11">
        <f>Data!AQ430-Data!AQ429</f>
        <v>19</v>
      </c>
      <c r="AL430" s="11">
        <f>Data!AR430-Data!AR429</f>
        <v>-7</v>
      </c>
      <c r="AM430" s="11">
        <f>Data!E430</f>
        <v>37</v>
      </c>
      <c r="AN430" s="11">
        <f>Data!B430</f>
        <v>1505</v>
      </c>
      <c r="AO430" s="11">
        <f>Data!AS430-Data!AS429</f>
        <v>15658</v>
      </c>
      <c r="AP430" s="11">
        <f>Data!AT430-Data!AT429</f>
        <v>39483</v>
      </c>
      <c r="AQ430" s="11">
        <f>Data!AV430-Data!AV429</f>
        <v>0</v>
      </c>
      <c r="AR430" s="11">
        <f>Data!AW430-Data!AW429</f>
        <v>0</v>
      </c>
      <c r="AT430" s="7" t="str">
        <f t="shared" ref="AT430" si="282">_xlfn.CONCAT(YEAR(A430),"-W",_xlfn.ISOWEEKNUM(A430))</f>
        <v>2021-W20</v>
      </c>
      <c r="AU430" s="7">
        <f t="shared" ref="AU430" si="283">WEEKDAY(A430,2)</f>
        <v>6</v>
      </c>
      <c r="AV430" s="12">
        <f>Data!G430</f>
        <v>586</v>
      </c>
      <c r="AW430" s="12">
        <f>Data!AU430+Data!C430</f>
        <v>7</v>
      </c>
      <c r="AY430" s="12"/>
    </row>
    <row r="431" spans="1:53" x14ac:dyDescent="0.3">
      <c r="A431" s="20">
        <f>Data!A431</f>
        <v>44339</v>
      </c>
      <c r="B431" s="8">
        <f t="shared" ref="B431:B433" si="284">A431</f>
        <v>44339</v>
      </c>
      <c r="C431" s="9">
        <f>Data!I431-Data!I430</f>
        <v>146</v>
      </c>
      <c r="D431" s="9">
        <f>Data!J431-Data!J430</f>
        <v>0</v>
      </c>
      <c r="E431" s="10">
        <f>Data!K431-Data!K430</f>
        <v>0</v>
      </c>
      <c r="F431" s="11">
        <f>Data!L431-Data!L430</f>
        <v>295</v>
      </c>
      <c r="G431" s="11">
        <f>Data!M431-Data!M430</f>
        <v>0</v>
      </c>
      <c r="H431" s="11">
        <f>Data!N431-Data!N430</f>
        <v>-1</v>
      </c>
      <c r="I431" s="11">
        <f>Data!O431-Data!O430</f>
        <v>346</v>
      </c>
      <c r="J431" s="11">
        <f>Data!P431-Data!P430</f>
        <v>8</v>
      </c>
      <c r="K431" s="11">
        <f>Data!Q431-Data!Q430</f>
        <v>-12</v>
      </c>
      <c r="L431" s="11">
        <f>Data!R431-Data!R430</f>
        <v>95</v>
      </c>
      <c r="M431" s="11">
        <f>Data!S431-Data!S430</f>
        <v>30</v>
      </c>
      <c r="N431" s="11">
        <f>Data!T431-Data!T430</f>
        <v>-4</v>
      </c>
      <c r="O431" s="11">
        <f>Data!U431-Data!U430</f>
        <v>73</v>
      </c>
      <c r="P431" s="11">
        <f>Data!V431-Data!V430</f>
        <v>0</v>
      </c>
      <c r="Q431" s="11">
        <f>Data!W431-Data!W430</f>
        <v>0</v>
      </c>
      <c r="R431" s="11">
        <f>Data!X431-Data!X430</f>
        <v>147</v>
      </c>
      <c r="S431" s="11">
        <f>Data!Y431-Data!Y430</f>
        <v>0</v>
      </c>
      <c r="T431" s="11">
        <f>Data!Z431-Data!Z430</f>
        <v>0</v>
      </c>
      <c r="U431" s="11">
        <f>Data!AA431-Data!AA430</f>
        <v>176</v>
      </c>
      <c r="V431" s="11">
        <f>Data!AB431-Data!AB430</f>
        <v>5</v>
      </c>
      <c r="W431" s="11">
        <f>Data!AC431-Data!AC430</f>
        <v>-8</v>
      </c>
      <c r="X431" s="11">
        <f>Data!AD431-Data!AD430</f>
        <v>48</v>
      </c>
      <c r="Y431" s="11">
        <f>Data!AE431-Data!AE430</f>
        <v>16</v>
      </c>
      <c r="Z431" s="11">
        <f>Data!AF431-Data!AF430</f>
        <v>-4</v>
      </c>
      <c r="AA431" s="11">
        <f>Data!AG431-Data!AG430</f>
        <v>73</v>
      </c>
      <c r="AB431" s="11">
        <f>Data!AH431-Data!AH430</f>
        <v>0</v>
      </c>
      <c r="AC431" s="11">
        <f>Data!AI431-Data!AI430</f>
        <v>0</v>
      </c>
      <c r="AD431" s="11">
        <f>Data!AJ431-Data!AJ430</f>
        <v>148</v>
      </c>
      <c r="AE431" s="11">
        <f>Data!AK431-Data!AK430</f>
        <v>0</v>
      </c>
      <c r="AF431" s="11">
        <f>Data!AL431-Data!AL430</f>
        <v>-1</v>
      </c>
      <c r="AG431" s="11">
        <f>Data!AM431-Data!AM430</f>
        <v>170</v>
      </c>
      <c r="AH431" s="11">
        <f>Data!AN431-Data!AN430</f>
        <v>3</v>
      </c>
      <c r="AI431" s="11">
        <f>Data!AO431-Data!AO430</f>
        <v>-4</v>
      </c>
      <c r="AJ431" s="11">
        <f>Data!AP431-Data!AP430</f>
        <v>47</v>
      </c>
      <c r="AK431" s="11">
        <f>Data!AQ431-Data!AQ430</f>
        <v>14</v>
      </c>
      <c r="AL431" s="11">
        <f>Data!AR431-Data!AR430</f>
        <v>0</v>
      </c>
      <c r="AM431" s="11">
        <f>Data!E431</f>
        <v>38</v>
      </c>
      <c r="AN431" s="11">
        <f>Data!B431</f>
        <v>877</v>
      </c>
      <c r="AO431" s="11">
        <f>Data!AS431-Data!AS430</f>
        <v>6500</v>
      </c>
      <c r="AP431" s="11">
        <f>Data!AT431-Data!AT430</f>
        <v>13576</v>
      </c>
      <c r="AQ431" s="11">
        <f>Data!AV431-Data!AV430</f>
        <v>0</v>
      </c>
      <c r="AR431" s="11">
        <f>Data!AW431-Data!AW430</f>
        <v>0</v>
      </c>
      <c r="AS431" s="7">
        <v>159</v>
      </c>
      <c r="AT431" s="7" t="str">
        <f t="shared" ref="AT431:AT433" si="285">_xlfn.CONCAT(YEAR(A431),"-W",_xlfn.ISOWEEKNUM(A431))</f>
        <v>2021-W20</v>
      </c>
      <c r="AU431" s="7">
        <f t="shared" ref="AU431:AU433" si="286">WEEKDAY(A431,2)</f>
        <v>7</v>
      </c>
      <c r="AV431" s="12">
        <f>Data!G431</f>
        <v>569</v>
      </c>
      <c r="AW431" s="12">
        <f>Data!AU431+Data!C431</f>
        <v>6</v>
      </c>
      <c r="AX431" s="7">
        <f>Data!BA431-Data!BA424</f>
        <v>68</v>
      </c>
      <c r="AY431" s="12">
        <f>AV424+AS431-AV431-AX431</f>
        <v>178</v>
      </c>
      <c r="AZ431" s="11">
        <f>SUM(Data!BB425:BB431)</f>
        <v>1900</v>
      </c>
      <c r="BA431" s="112">
        <f>AS431/AZ431</f>
        <v>8.3684210526315791E-2</v>
      </c>
    </row>
    <row r="432" spans="1:53" x14ac:dyDescent="0.3">
      <c r="A432" s="21">
        <f>Data!A432</f>
        <v>44340</v>
      </c>
      <c r="B432" s="13">
        <f t="shared" si="284"/>
        <v>44340</v>
      </c>
      <c r="C432" s="14">
        <f>Data!I432-Data!I431</f>
        <v>322</v>
      </c>
      <c r="D432" s="14">
        <f>Data!J432-Data!J431</f>
        <v>0</v>
      </c>
      <c r="E432" s="15">
        <f>Data!K432-Data!K431</f>
        <v>0</v>
      </c>
      <c r="F432" s="16">
        <f>Data!L432-Data!L431</f>
        <v>431</v>
      </c>
      <c r="G432" s="16">
        <f>Data!M432-Data!M431</f>
        <v>0</v>
      </c>
      <c r="H432" s="16">
        <f>Data!N432-Data!N431</f>
        <v>-1</v>
      </c>
      <c r="I432" s="16">
        <f>Data!O432-Data!O431</f>
        <v>512</v>
      </c>
      <c r="J432" s="16">
        <f>Data!P432-Data!P431</f>
        <v>9</v>
      </c>
      <c r="K432" s="16">
        <f>Data!Q432-Data!Q431</f>
        <v>2</v>
      </c>
      <c r="L432" s="16">
        <f>Data!R432-Data!R431</f>
        <v>113</v>
      </c>
      <c r="M432" s="16">
        <f>Data!S432-Data!S431</f>
        <v>41</v>
      </c>
      <c r="N432" s="16">
        <f>Data!T432-Data!T431</f>
        <v>-7</v>
      </c>
      <c r="O432" s="16">
        <f>Data!U432-Data!U431</f>
        <v>188</v>
      </c>
      <c r="P432" s="16">
        <f>Data!V432-Data!V431</f>
        <v>0</v>
      </c>
      <c r="Q432" s="16">
        <f>Data!W432-Data!W431</f>
        <v>0</v>
      </c>
      <c r="R432" s="16">
        <f>Data!X432-Data!X431</f>
        <v>232</v>
      </c>
      <c r="S432" s="16">
        <f>Data!Y432-Data!Y431</f>
        <v>0</v>
      </c>
      <c r="T432" s="16">
        <f>Data!Z432-Data!Z431</f>
        <v>-1</v>
      </c>
      <c r="U432" s="16">
        <f>Data!AA432-Data!AA431</f>
        <v>256</v>
      </c>
      <c r="V432" s="16">
        <f>Data!AB432-Data!AB431</f>
        <v>6</v>
      </c>
      <c r="W432" s="16">
        <f>Data!AC432-Data!AC431</f>
        <v>1</v>
      </c>
      <c r="X432" s="16">
        <f>Data!AD432-Data!AD431</f>
        <v>53</v>
      </c>
      <c r="Y432" s="16">
        <f>Data!AE432-Data!AE431</f>
        <v>20</v>
      </c>
      <c r="Z432" s="16">
        <f>Data!AF432-Data!AF431</f>
        <v>-6</v>
      </c>
      <c r="AA432" s="16">
        <f>Data!AG432-Data!AG431</f>
        <v>134</v>
      </c>
      <c r="AB432" s="16">
        <f>Data!AH432-Data!AH431</f>
        <v>0</v>
      </c>
      <c r="AC432" s="16">
        <f>Data!AI432-Data!AI431</f>
        <v>0</v>
      </c>
      <c r="AD432" s="16">
        <f>Data!AJ432-Data!AJ431</f>
        <v>199</v>
      </c>
      <c r="AE432" s="16">
        <f>Data!AK432-Data!AK431</f>
        <v>0</v>
      </c>
      <c r="AF432" s="16">
        <f>Data!AL432-Data!AL431</f>
        <v>0</v>
      </c>
      <c r="AG432" s="16">
        <f>Data!AM432-Data!AM431</f>
        <v>256</v>
      </c>
      <c r="AH432" s="16">
        <f>Data!AN432-Data!AN431</f>
        <v>3</v>
      </c>
      <c r="AI432" s="16">
        <f>Data!AO432-Data!AO431</f>
        <v>1</v>
      </c>
      <c r="AJ432" s="16">
        <f>Data!AP432-Data!AP431</f>
        <v>60</v>
      </c>
      <c r="AK432" s="16">
        <f>Data!AQ432-Data!AQ431</f>
        <v>21</v>
      </c>
      <c r="AL432" s="16">
        <f>Data!AR432-Data!AR431</f>
        <v>-1</v>
      </c>
      <c r="AM432" s="16">
        <f>Data!E432</f>
        <v>50</v>
      </c>
      <c r="AN432" s="16">
        <f>Data!B432</f>
        <v>1381</v>
      </c>
      <c r="AO432" s="16">
        <f>Data!AS432-Data!AS431</f>
        <v>4953</v>
      </c>
      <c r="AP432" s="16">
        <f>Data!AT432-Data!AT431</f>
        <v>16222</v>
      </c>
      <c r="AQ432" s="16">
        <f>Data!AV432-Data!AV431</f>
        <v>0</v>
      </c>
      <c r="AR432" s="16">
        <f>Data!AW432-Data!AW431</f>
        <v>0</v>
      </c>
      <c r="AS432" s="17"/>
      <c r="AT432" s="17" t="str">
        <f t="shared" si="285"/>
        <v>2021-W21</v>
      </c>
      <c r="AU432" s="17">
        <f t="shared" si="286"/>
        <v>1</v>
      </c>
      <c r="AV432" s="18">
        <f>Data!G432</f>
        <v>563</v>
      </c>
      <c r="AW432" s="18">
        <f>Data!AU432+Data!C432</f>
        <v>4</v>
      </c>
      <c r="AX432" s="17"/>
      <c r="AY432" s="17"/>
      <c r="AZ432" s="16"/>
    </row>
    <row r="433" spans="1:53" x14ac:dyDescent="0.3">
      <c r="A433" s="20">
        <f>Data!A433</f>
        <v>44341</v>
      </c>
      <c r="B433" s="8">
        <f t="shared" si="284"/>
        <v>44341</v>
      </c>
      <c r="C433" s="9">
        <f>Data!I433-Data!I432</f>
        <v>494</v>
      </c>
      <c r="D433" s="9">
        <f>Data!J433-Data!J432</f>
        <v>0</v>
      </c>
      <c r="E433" s="10">
        <f>Data!K433-Data!K432</f>
        <v>1</v>
      </c>
      <c r="F433" s="11">
        <f>Data!L433-Data!L432</f>
        <v>858</v>
      </c>
      <c r="G433" s="11">
        <f>Data!M433-Data!M432</f>
        <v>0</v>
      </c>
      <c r="H433" s="11">
        <f>Data!N433-Data!N432</f>
        <v>-1</v>
      </c>
      <c r="I433" s="11">
        <f>Data!O433-Data!O432</f>
        <v>855</v>
      </c>
      <c r="J433" s="11">
        <f>Data!P433-Data!P432</f>
        <v>13</v>
      </c>
      <c r="K433" s="11">
        <f>Data!Q433-Data!Q432</f>
        <v>-6</v>
      </c>
      <c r="L433" s="11">
        <f>Data!R433-Data!R432</f>
        <v>189</v>
      </c>
      <c r="M433" s="11">
        <f>Data!S433-Data!S432</f>
        <v>37</v>
      </c>
      <c r="N433" s="11">
        <f>Data!T433-Data!T432</f>
        <v>-1</v>
      </c>
      <c r="O433" s="11">
        <f>Data!U433-Data!U432</f>
        <v>275</v>
      </c>
      <c r="P433" s="11">
        <f>Data!V433-Data!V432</f>
        <v>0</v>
      </c>
      <c r="Q433" s="11">
        <f>Data!W433-Data!W432</f>
        <v>0</v>
      </c>
      <c r="R433" s="11">
        <f>Data!X433-Data!X432</f>
        <v>441</v>
      </c>
      <c r="S433" s="11">
        <f>Data!Y433-Data!Y432</f>
        <v>0</v>
      </c>
      <c r="T433" s="11">
        <f>Data!Z433-Data!Z432</f>
        <v>0</v>
      </c>
      <c r="U433" s="11">
        <f>Data!AA433-Data!AA432</f>
        <v>434</v>
      </c>
      <c r="V433" s="11">
        <f>Data!AB433-Data!AB432</f>
        <v>9</v>
      </c>
      <c r="W433" s="11">
        <f>Data!AC433-Data!AC432</f>
        <v>-5</v>
      </c>
      <c r="X433" s="11">
        <f>Data!AD433-Data!AD432</f>
        <v>83</v>
      </c>
      <c r="Y433" s="11">
        <f>Data!AE433-Data!AE432</f>
        <v>19</v>
      </c>
      <c r="Z433" s="11">
        <f>Data!AF433-Data!AF432</f>
        <v>4</v>
      </c>
      <c r="AA433" s="11">
        <f>Data!AG433-Data!AG432</f>
        <v>219</v>
      </c>
      <c r="AB433" s="11">
        <f>Data!AH433-Data!AH432</f>
        <v>0</v>
      </c>
      <c r="AC433" s="11">
        <f>Data!AI433-Data!AI432</f>
        <v>1</v>
      </c>
      <c r="AD433" s="11">
        <f>Data!AJ433-Data!AJ432</f>
        <v>418</v>
      </c>
      <c r="AE433" s="11">
        <f>Data!AK433-Data!AK432</f>
        <v>0</v>
      </c>
      <c r="AF433" s="11">
        <f>Data!AL433-Data!AL432</f>
        <v>-1</v>
      </c>
      <c r="AG433" s="11">
        <f>Data!AM433-Data!AM432</f>
        <v>422</v>
      </c>
      <c r="AH433" s="11">
        <f>Data!AN433-Data!AN432</f>
        <v>4</v>
      </c>
      <c r="AI433" s="11">
        <f>Data!AO433-Data!AO432</f>
        <v>-1</v>
      </c>
      <c r="AJ433" s="11">
        <f>Data!AP433-Data!AP432</f>
        <v>106</v>
      </c>
      <c r="AK433" s="11">
        <f>Data!AQ433-Data!AQ432</f>
        <v>18</v>
      </c>
      <c r="AL433" s="11">
        <f>Data!AR433-Data!AR432</f>
        <v>-5</v>
      </c>
      <c r="AM433" s="11">
        <f>Data!E433</f>
        <v>50</v>
      </c>
      <c r="AN433" s="11">
        <f>Data!B433</f>
        <v>2433</v>
      </c>
      <c r="AO433" s="11">
        <f>Data!AS433-Data!AS432</f>
        <v>21761</v>
      </c>
      <c r="AP433" s="11">
        <f>Data!AT433-Data!AT432</f>
        <v>48341</v>
      </c>
      <c r="AQ433" s="11">
        <f>Data!AV433-Data!AV432</f>
        <v>0</v>
      </c>
      <c r="AR433" s="11">
        <f>Data!AW433-Data!AW432</f>
        <v>0</v>
      </c>
      <c r="AT433" s="7" t="str">
        <f t="shared" si="285"/>
        <v>2021-W21</v>
      </c>
      <c r="AU433" s="7">
        <f t="shared" si="286"/>
        <v>2</v>
      </c>
      <c r="AV433" s="12">
        <f>Data!G433</f>
        <v>556</v>
      </c>
      <c r="AW433" s="12">
        <f>Data!AU433+Data!C433</f>
        <v>3</v>
      </c>
      <c r="AY433" s="12"/>
    </row>
    <row r="434" spans="1:53" x14ac:dyDescent="0.3">
      <c r="A434" s="20">
        <f>Data!A434</f>
        <v>44342</v>
      </c>
      <c r="B434" s="8">
        <f t="shared" ref="B434" si="287">A434</f>
        <v>44342</v>
      </c>
      <c r="C434" s="9">
        <f>Data!I434-Data!I433</f>
        <v>241</v>
      </c>
      <c r="D434" s="9">
        <f>Data!J434-Data!J433</f>
        <v>0</v>
      </c>
      <c r="E434" s="10">
        <f>Data!K434-Data!K433</f>
        <v>0</v>
      </c>
      <c r="F434" s="11">
        <f>Data!L434-Data!L433</f>
        <v>548</v>
      </c>
      <c r="G434" s="11">
        <f>Data!M434-Data!M433</f>
        <v>0</v>
      </c>
      <c r="H434" s="11">
        <f>Data!N434-Data!N433</f>
        <v>-1</v>
      </c>
      <c r="I434" s="11">
        <f>Data!O434-Data!O433</f>
        <v>583</v>
      </c>
      <c r="J434" s="11">
        <f>Data!P434-Data!P433</f>
        <v>10</v>
      </c>
      <c r="K434" s="11">
        <f>Data!Q434-Data!Q433</f>
        <v>-4</v>
      </c>
      <c r="L434" s="11">
        <f>Data!R434-Data!R433</f>
        <v>147</v>
      </c>
      <c r="M434" s="11">
        <f>Data!S434-Data!S433</f>
        <v>34</v>
      </c>
      <c r="N434" s="11">
        <f>Data!T434-Data!T433</f>
        <v>-4</v>
      </c>
      <c r="O434" s="11">
        <f>Data!U434-Data!U433</f>
        <v>126</v>
      </c>
      <c r="P434" s="11">
        <f>Data!V434-Data!V433</f>
        <v>0</v>
      </c>
      <c r="Q434" s="11">
        <f>Data!W434-Data!W433</f>
        <v>1</v>
      </c>
      <c r="R434" s="11">
        <f>Data!X434-Data!X433</f>
        <v>275</v>
      </c>
      <c r="S434" s="11">
        <f>Data!Y434-Data!Y433</f>
        <v>0</v>
      </c>
      <c r="T434" s="11">
        <f>Data!Z434-Data!Z433</f>
        <v>0</v>
      </c>
      <c r="U434" s="11">
        <f>Data!AA434-Data!AA433</f>
        <v>274</v>
      </c>
      <c r="V434" s="11">
        <f>Data!AB434-Data!AB433</f>
        <v>6</v>
      </c>
      <c r="W434" s="11">
        <f>Data!AC434-Data!AC433</f>
        <v>1</v>
      </c>
      <c r="X434" s="11">
        <f>Data!AD434-Data!AD433</f>
        <v>69</v>
      </c>
      <c r="Y434" s="11">
        <f>Data!AE434-Data!AE433</f>
        <v>16</v>
      </c>
      <c r="Z434" s="11">
        <f>Data!AF434-Data!AF433</f>
        <v>-5</v>
      </c>
      <c r="AA434" s="11">
        <f>Data!AG434-Data!AG433</f>
        <v>115</v>
      </c>
      <c r="AB434" s="11">
        <f>Data!AH434-Data!AH433</f>
        <v>0</v>
      </c>
      <c r="AC434" s="11">
        <f>Data!AI434-Data!AI433</f>
        <v>-1</v>
      </c>
      <c r="AD434" s="11">
        <f>Data!AJ434-Data!AJ433</f>
        <v>273</v>
      </c>
      <c r="AE434" s="11">
        <f>Data!AK434-Data!AK433</f>
        <v>0</v>
      </c>
      <c r="AF434" s="11">
        <f>Data!AL434-Data!AL433</f>
        <v>-1</v>
      </c>
      <c r="AG434" s="11">
        <f>Data!AM434-Data!AM433</f>
        <v>309</v>
      </c>
      <c r="AH434" s="11">
        <f>Data!AN434-Data!AN433</f>
        <v>4</v>
      </c>
      <c r="AI434" s="11">
        <f>Data!AO434-Data!AO433</f>
        <v>-5</v>
      </c>
      <c r="AJ434" s="11">
        <f>Data!AP434-Data!AP433</f>
        <v>78</v>
      </c>
      <c r="AK434" s="11">
        <f>Data!AQ434-Data!AQ433</f>
        <v>18</v>
      </c>
      <c r="AL434" s="11">
        <f>Data!AR434-Data!AR433</f>
        <v>1</v>
      </c>
      <c r="AM434" s="11">
        <f>Data!E434</f>
        <v>44</v>
      </c>
      <c r="AN434" s="11">
        <f>Data!B434</f>
        <v>1517</v>
      </c>
      <c r="AO434" s="11">
        <f>Data!AS434-Data!AS433</f>
        <v>15869</v>
      </c>
      <c r="AP434" s="11">
        <f>Data!AT434-Data!AT433</f>
        <v>35123</v>
      </c>
      <c r="AQ434" s="11">
        <f>Data!AV434-Data!AV433</f>
        <v>0</v>
      </c>
      <c r="AR434" s="11">
        <f>Data!AW434-Data!AW433</f>
        <v>0</v>
      </c>
      <c r="AT434" s="7" t="str">
        <f t="shared" ref="AT434" si="288">_xlfn.CONCAT(YEAR(A434),"-W",_xlfn.ISOWEEKNUM(A434))</f>
        <v>2021-W21</v>
      </c>
      <c r="AU434" s="7">
        <f t="shared" ref="AU434" si="289">WEEKDAY(A434,2)</f>
        <v>3</v>
      </c>
      <c r="AV434" s="12">
        <f>Data!G434</f>
        <v>547</v>
      </c>
      <c r="AW434" s="12">
        <f>Data!AU434+Data!C434</f>
        <v>0</v>
      </c>
      <c r="AY434" s="12"/>
    </row>
    <row r="435" spans="1:53" x14ac:dyDescent="0.3">
      <c r="A435" s="20">
        <f>Data!A435</f>
        <v>44343</v>
      </c>
      <c r="B435" s="8">
        <f t="shared" ref="B435" si="290">A435</f>
        <v>44343</v>
      </c>
      <c r="C435" s="9">
        <f>Data!I435-Data!I434</f>
        <v>339</v>
      </c>
      <c r="D435" s="9">
        <f>Data!J435-Data!J434</f>
        <v>0</v>
      </c>
      <c r="E435" s="10">
        <f>Data!K435-Data!K434</f>
        <v>0</v>
      </c>
      <c r="F435" s="11">
        <f>Data!L435-Data!L434</f>
        <v>709</v>
      </c>
      <c r="G435" s="11">
        <f>Data!M435-Data!M434</f>
        <v>0</v>
      </c>
      <c r="H435" s="11">
        <f>Data!N435-Data!N434</f>
        <v>2</v>
      </c>
      <c r="I435" s="11">
        <f>Data!O435-Data!O434</f>
        <v>679</v>
      </c>
      <c r="J435" s="11">
        <f>Data!P435-Data!P434</f>
        <v>10</v>
      </c>
      <c r="K435" s="11">
        <f>Data!Q435-Data!Q434</f>
        <v>-5</v>
      </c>
      <c r="L435" s="11">
        <f>Data!R435-Data!R434</f>
        <v>147</v>
      </c>
      <c r="M435" s="11">
        <f>Data!S435-Data!S434</f>
        <v>29</v>
      </c>
      <c r="N435" s="11">
        <f>Data!T435-Data!T434</f>
        <v>-4</v>
      </c>
      <c r="O435" s="11">
        <f>Data!U435-Data!U434</f>
        <v>177</v>
      </c>
      <c r="P435" s="11">
        <f>Data!V435-Data!V434</f>
        <v>0</v>
      </c>
      <c r="Q435" s="11">
        <f>Data!W435-Data!W434</f>
        <v>0</v>
      </c>
      <c r="R435" s="11">
        <f>Data!X435-Data!X434</f>
        <v>357</v>
      </c>
      <c r="S435" s="11">
        <f>Data!Y435-Data!Y434</f>
        <v>0</v>
      </c>
      <c r="T435" s="11">
        <f>Data!Z435-Data!Z434</f>
        <v>2</v>
      </c>
      <c r="U435" s="11">
        <f>Data!AA435-Data!AA434</f>
        <v>359</v>
      </c>
      <c r="V435" s="11">
        <f>Data!AB435-Data!AB434</f>
        <v>8</v>
      </c>
      <c r="W435" s="11">
        <f>Data!AC435-Data!AC434</f>
        <v>-5</v>
      </c>
      <c r="X435" s="11">
        <f>Data!AD435-Data!AD434</f>
        <v>68</v>
      </c>
      <c r="Y435" s="11">
        <f>Data!AE435-Data!AE434</f>
        <v>19</v>
      </c>
      <c r="Z435" s="11">
        <f>Data!AF435-Data!AF434</f>
        <v>-2</v>
      </c>
      <c r="AA435" s="11">
        <f>Data!AG435-Data!AG434</f>
        <v>162</v>
      </c>
      <c r="AB435" s="11">
        <f>Data!AH435-Data!AH434</f>
        <v>0</v>
      </c>
      <c r="AC435" s="11">
        <f>Data!AI435-Data!AI434</f>
        <v>0</v>
      </c>
      <c r="AD435" s="11">
        <f>Data!AJ435-Data!AJ434</f>
        <v>352</v>
      </c>
      <c r="AE435" s="11">
        <f>Data!AK435-Data!AK434</f>
        <v>0</v>
      </c>
      <c r="AF435" s="11">
        <f>Data!AL435-Data!AL434</f>
        <v>0</v>
      </c>
      <c r="AG435" s="11">
        <f>Data!AM435-Data!AM434</f>
        <v>320</v>
      </c>
      <c r="AH435" s="11">
        <f>Data!AN435-Data!AN434</f>
        <v>2</v>
      </c>
      <c r="AI435" s="11">
        <f>Data!AO435-Data!AO434</f>
        <v>0</v>
      </c>
      <c r="AJ435" s="11">
        <f>Data!AP435-Data!AP434</f>
        <v>79</v>
      </c>
      <c r="AK435" s="11">
        <f>Data!AQ435-Data!AQ434</f>
        <v>10</v>
      </c>
      <c r="AL435" s="11">
        <f>Data!AR435-Data!AR434</f>
        <v>-2</v>
      </c>
      <c r="AM435" s="11">
        <f>Data!E435</f>
        <v>39</v>
      </c>
      <c r="AN435" s="11">
        <f>Data!B435</f>
        <v>1905</v>
      </c>
      <c r="AO435" s="11">
        <f>Data!AS435-Data!AS434</f>
        <v>14472</v>
      </c>
      <c r="AP435" s="11">
        <f>Data!AT435-Data!AT434</f>
        <v>33965</v>
      </c>
      <c r="AQ435" s="11">
        <f>Data!AV435-Data!AV434</f>
        <v>0</v>
      </c>
      <c r="AR435" s="11">
        <f>Data!AW435-Data!AW434</f>
        <v>0</v>
      </c>
      <c r="AT435" s="7" t="str">
        <f t="shared" ref="AT435" si="291">_xlfn.CONCAT(YEAR(A435),"-W",_xlfn.ISOWEEKNUM(A435))</f>
        <v>2021-W21</v>
      </c>
      <c r="AU435" s="7">
        <f t="shared" ref="AU435" si="292">WEEKDAY(A435,2)</f>
        <v>4</v>
      </c>
      <c r="AV435" s="12">
        <f>Data!G435</f>
        <v>540</v>
      </c>
      <c r="AW435" s="12">
        <f>Data!AU435+Data!C435</f>
        <v>3</v>
      </c>
      <c r="AY435" s="12"/>
    </row>
    <row r="436" spans="1:53" x14ac:dyDescent="0.3">
      <c r="A436" s="20">
        <f>Data!A436</f>
        <v>44344</v>
      </c>
      <c r="B436" s="8">
        <f t="shared" ref="B436" si="293">A436</f>
        <v>44344</v>
      </c>
      <c r="C436" s="9">
        <f>Data!I436-Data!I435</f>
        <v>303</v>
      </c>
      <c r="D436" s="9">
        <f>Data!J436-Data!J435</f>
        <v>0</v>
      </c>
      <c r="E436" s="10">
        <f>Data!K436-Data!K435</f>
        <v>0</v>
      </c>
      <c r="F436" s="11">
        <f>Data!L436-Data!L435</f>
        <v>735</v>
      </c>
      <c r="G436" s="11">
        <f>Data!M436-Data!M435</f>
        <v>0</v>
      </c>
      <c r="H436" s="11">
        <f>Data!N436-Data!N435</f>
        <v>-2</v>
      </c>
      <c r="I436" s="11">
        <f>Data!O436-Data!O435</f>
        <v>713</v>
      </c>
      <c r="J436" s="11">
        <f>Data!P436-Data!P435</f>
        <v>5</v>
      </c>
      <c r="K436" s="11">
        <f>Data!Q436-Data!Q435</f>
        <v>-1</v>
      </c>
      <c r="L436" s="11">
        <f>Data!R436-Data!R435</f>
        <v>160</v>
      </c>
      <c r="M436" s="11">
        <f>Data!S436-Data!S435</f>
        <v>35</v>
      </c>
      <c r="N436" s="11">
        <f>Data!T436-Data!T435</f>
        <v>-16</v>
      </c>
      <c r="O436" s="11">
        <f>Data!U436-Data!U435</f>
        <v>177</v>
      </c>
      <c r="P436" s="11">
        <f>Data!V436-Data!V435</f>
        <v>0</v>
      </c>
      <c r="Q436" s="11">
        <f>Data!W436-Data!W435</f>
        <v>0</v>
      </c>
      <c r="R436" s="11">
        <f>Data!X436-Data!X435</f>
        <v>408</v>
      </c>
      <c r="S436" s="11">
        <f>Data!Y436-Data!Y435</f>
        <v>0</v>
      </c>
      <c r="T436" s="11">
        <f>Data!Z436-Data!Z435</f>
        <v>-2</v>
      </c>
      <c r="U436" s="11">
        <f>Data!AA436-Data!AA435</f>
        <v>402</v>
      </c>
      <c r="V436" s="11">
        <f>Data!AB436-Data!AB435</f>
        <v>4</v>
      </c>
      <c r="W436" s="11">
        <f>Data!AC436-Data!AC435</f>
        <v>-3</v>
      </c>
      <c r="X436" s="11">
        <f>Data!AD436-Data!AD435</f>
        <v>78</v>
      </c>
      <c r="Y436" s="11">
        <f>Data!AE436-Data!AE435</f>
        <v>19</v>
      </c>
      <c r="Z436" s="11">
        <f>Data!AF436-Data!AF435</f>
        <v>-9</v>
      </c>
      <c r="AA436" s="11">
        <f>Data!AG436-Data!AG435</f>
        <v>126</v>
      </c>
      <c r="AB436" s="11">
        <f>Data!AH436-Data!AH435</f>
        <v>0</v>
      </c>
      <c r="AC436" s="11">
        <f>Data!AI436-Data!AI435</f>
        <v>0</v>
      </c>
      <c r="AD436" s="11">
        <f>Data!AJ436-Data!AJ435</f>
        <v>327</v>
      </c>
      <c r="AE436" s="11">
        <f>Data!AK436-Data!AK435</f>
        <v>0</v>
      </c>
      <c r="AF436" s="11">
        <f>Data!AL436-Data!AL435</f>
        <v>0</v>
      </c>
      <c r="AG436" s="11">
        <f>Data!AM436-Data!AM435</f>
        <v>311</v>
      </c>
      <c r="AH436" s="11">
        <f>Data!AN436-Data!AN435</f>
        <v>1</v>
      </c>
      <c r="AI436" s="11">
        <f>Data!AO436-Data!AO435</f>
        <v>2</v>
      </c>
      <c r="AJ436" s="11">
        <f>Data!AP436-Data!AP435</f>
        <v>82</v>
      </c>
      <c r="AK436" s="11">
        <f>Data!AQ436-Data!AQ435</f>
        <v>16</v>
      </c>
      <c r="AL436" s="11">
        <f>Data!AR436-Data!AR435</f>
        <v>-7</v>
      </c>
      <c r="AM436" s="11">
        <f>Data!E436</f>
        <v>40</v>
      </c>
      <c r="AN436" s="11">
        <f>Data!B436</f>
        <v>1585</v>
      </c>
      <c r="AO436" s="11">
        <f>Data!AS436-Data!AS435</f>
        <v>14609</v>
      </c>
      <c r="AP436" s="11">
        <f>Data!AT436-Data!AT435</f>
        <v>34380</v>
      </c>
      <c r="AQ436" s="11">
        <f>Data!AV436-Data!AV435</f>
        <v>0</v>
      </c>
      <c r="AR436" s="11">
        <f>Data!AW436-Data!AW435</f>
        <v>0</v>
      </c>
      <c r="AT436" s="7" t="str">
        <f t="shared" ref="AT436" si="294">_xlfn.CONCAT(YEAR(A436),"-W",_xlfn.ISOWEEKNUM(A436))</f>
        <v>2021-W21</v>
      </c>
      <c r="AU436" s="7">
        <f t="shared" ref="AU436" si="295">WEEKDAY(A436,2)</f>
        <v>5</v>
      </c>
      <c r="AV436" s="12">
        <f>Data!G436</f>
        <v>521</v>
      </c>
      <c r="AW436" s="12">
        <f>Data!AU436+Data!C436</f>
        <v>9</v>
      </c>
      <c r="AY436" s="12"/>
    </row>
    <row r="437" spans="1:53" x14ac:dyDescent="0.3">
      <c r="A437" s="20">
        <f>Data!A437</f>
        <v>44345</v>
      </c>
      <c r="B437" s="8">
        <f t="shared" ref="B437" si="296">A437</f>
        <v>44345</v>
      </c>
      <c r="C437" s="9">
        <f>Data!I437-Data!I436</f>
        <v>278</v>
      </c>
      <c r="D437" s="9">
        <f>Data!J437-Data!J436</f>
        <v>0</v>
      </c>
      <c r="E437" s="10">
        <f>Data!K437-Data!K436</f>
        <v>-1</v>
      </c>
      <c r="F437" s="11">
        <f>Data!L437-Data!L436</f>
        <v>564</v>
      </c>
      <c r="G437" s="11">
        <f>Data!M437-Data!M436</f>
        <v>0</v>
      </c>
      <c r="H437" s="11">
        <f>Data!N437-Data!N436</f>
        <v>3</v>
      </c>
      <c r="I437" s="11">
        <f>Data!O437-Data!O436</f>
        <v>533</v>
      </c>
      <c r="J437" s="11">
        <f>Data!P437-Data!P436</f>
        <v>4</v>
      </c>
      <c r="K437" s="11">
        <f>Data!Q437-Data!Q436</f>
        <v>-8</v>
      </c>
      <c r="L437" s="11">
        <f>Data!R437-Data!R436</f>
        <v>123</v>
      </c>
      <c r="M437" s="11">
        <f>Data!S437-Data!S436</f>
        <v>25</v>
      </c>
      <c r="N437" s="11">
        <f>Data!T437-Data!T436</f>
        <v>-5</v>
      </c>
      <c r="O437" s="11">
        <f>Data!U437-Data!U436</f>
        <v>157</v>
      </c>
      <c r="P437" s="11">
        <f>Data!V437-Data!V436</f>
        <v>0</v>
      </c>
      <c r="Q437" s="11">
        <f>Data!W437-Data!W436</f>
        <v>-1</v>
      </c>
      <c r="R437" s="11">
        <f>Data!X437-Data!X436</f>
        <v>294</v>
      </c>
      <c r="S437" s="11">
        <f>Data!Y437-Data!Y436</f>
        <v>0</v>
      </c>
      <c r="T437" s="11">
        <f>Data!Z437-Data!Z436</f>
        <v>1</v>
      </c>
      <c r="U437" s="11">
        <f>Data!AA437-Data!AA436</f>
        <v>269</v>
      </c>
      <c r="V437" s="11">
        <f>Data!AB437-Data!AB436</f>
        <v>3</v>
      </c>
      <c r="W437" s="11">
        <f>Data!AC437-Data!AC436</f>
        <v>-9</v>
      </c>
      <c r="X437" s="11">
        <f>Data!AD437-Data!AD436</f>
        <v>55</v>
      </c>
      <c r="Y437" s="11">
        <f>Data!AE437-Data!AE436</f>
        <v>12</v>
      </c>
      <c r="Z437" s="11">
        <f>Data!AF437-Data!AF436</f>
        <v>-1</v>
      </c>
      <c r="AA437" s="11">
        <f>Data!AG437-Data!AG436</f>
        <v>121</v>
      </c>
      <c r="AB437" s="11">
        <f>Data!AH437-Data!AH436</f>
        <v>0</v>
      </c>
      <c r="AC437" s="11">
        <f>Data!AI437-Data!AI436</f>
        <v>0</v>
      </c>
      <c r="AD437" s="11">
        <f>Data!AJ437-Data!AJ436</f>
        <v>270</v>
      </c>
      <c r="AE437" s="11">
        <f>Data!AK437-Data!AK436</f>
        <v>0</v>
      </c>
      <c r="AF437" s="11">
        <f>Data!AL437-Data!AL436</f>
        <v>2</v>
      </c>
      <c r="AG437" s="11">
        <f>Data!AM437-Data!AM436</f>
        <v>264</v>
      </c>
      <c r="AH437" s="11">
        <f>Data!AN437-Data!AN436</f>
        <v>1</v>
      </c>
      <c r="AI437" s="11">
        <f>Data!AO437-Data!AO436</f>
        <v>1</v>
      </c>
      <c r="AJ437" s="11">
        <f>Data!AP437-Data!AP436</f>
        <v>68</v>
      </c>
      <c r="AK437" s="11">
        <f>Data!AQ437-Data!AQ436</f>
        <v>13</v>
      </c>
      <c r="AL437" s="11">
        <f>Data!AR437-Data!AR436</f>
        <v>-4</v>
      </c>
      <c r="AM437" s="11">
        <f>Data!E437</f>
        <v>29</v>
      </c>
      <c r="AN437" s="11">
        <f>Data!B437</f>
        <v>1497</v>
      </c>
      <c r="AO437" s="11">
        <f>Data!AS437-Data!AS436</f>
        <v>14424</v>
      </c>
      <c r="AP437" s="11">
        <f>Data!AT437-Data!AT436</f>
        <v>36043</v>
      </c>
      <c r="AQ437" s="11">
        <f>Data!AV437-Data!AV436</f>
        <v>0</v>
      </c>
      <c r="AR437" s="11">
        <f>Data!AW437-Data!AW436</f>
        <v>0</v>
      </c>
      <c r="AT437" s="7" t="str">
        <f t="shared" ref="AT437" si="297">_xlfn.CONCAT(YEAR(A437),"-W",_xlfn.ISOWEEKNUM(A437))</f>
        <v>2021-W21</v>
      </c>
      <c r="AU437" s="7">
        <f t="shared" ref="AU437" si="298">WEEKDAY(A437,2)</f>
        <v>6</v>
      </c>
      <c r="AV437" s="12">
        <f>Data!G437</f>
        <v>510</v>
      </c>
      <c r="AW437" s="12">
        <f>Data!AU437+Data!C437</f>
        <v>3</v>
      </c>
      <c r="AY437" s="12"/>
    </row>
    <row r="438" spans="1:53" x14ac:dyDescent="0.3">
      <c r="A438" s="20">
        <f>Data!A438</f>
        <v>44346</v>
      </c>
      <c r="B438" s="8">
        <f t="shared" ref="B438" si="299">A438</f>
        <v>44346</v>
      </c>
      <c r="C438" s="9">
        <f>Data!I438-Data!I437</f>
        <v>158</v>
      </c>
      <c r="D438" s="9">
        <f>Data!J438-Data!J437</f>
        <v>0</v>
      </c>
      <c r="E438" s="10">
        <f>Data!K438-Data!K437</f>
        <v>0</v>
      </c>
      <c r="F438" s="11">
        <f>Data!L438-Data!L437</f>
        <v>342</v>
      </c>
      <c r="G438" s="11">
        <f>Data!M438-Data!M437</f>
        <v>0</v>
      </c>
      <c r="H438" s="11">
        <f>Data!N438-Data!N437</f>
        <v>-1</v>
      </c>
      <c r="I438" s="11">
        <f>Data!O438-Data!O437</f>
        <v>324</v>
      </c>
      <c r="J438" s="11">
        <f>Data!P438-Data!P437</f>
        <v>8</v>
      </c>
      <c r="K438" s="11">
        <f>Data!Q438-Data!Q437</f>
        <v>-5</v>
      </c>
      <c r="L438" s="11">
        <f>Data!R438-Data!R437</f>
        <v>83</v>
      </c>
      <c r="M438" s="11">
        <f>Data!S438-Data!S437</f>
        <v>22</v>
      </c>
      <c r="N438" s="11">
        <f>Data!T438-Data!T437</f>
        <v>-7</v>
      </c>
      <c r="O438" s="11">
        <f>Data!U438-Data!U437</f>
        <v>94</v>
      </c>
      <c r="P438" s="11">
        <f>Data!V438-Data!V437</f>
        <v>0</v>
      </c>
      <c r="Q438" s="11">
        <f>Data!W438-Data!W437</f>
        <v>0</v>
      </c>
      <c r="R438" s="11">
        <f>Data!X438-Data!X437</f>
        <v>184</v>
      </c>
      <c r="S438" s="11">
        <f>Data!Y438-Data!Y437</f>
        <v>0</v>
      </c>
      <c r="T438" s="11">
        <f>Data!Z438-Data!Z437</f>
        <v>-1</v>
      </c>
      <c r="U438" s="11">
        <f>Data!AA438-Data!AA437</f>
        <v>160</v>
      </c>
      <c r="V438" s="11">
        <f>Data!AB438-Data!AB437</f>
        <v>5</v>
      </c>
      <c r="W438" s="11">
        <f>Data!AC438-Data!AC437</f>
        <v>-4</v>
      </c>
      <c r="X438" s="11">
        <f>Data!AD438-Data!AD437</f>
        <v>38</v>
      </c>
      <c r="Y438" s="11">
        <f>Data!AE438-Data!AE437</f>
        <v>15</v>
      </c>
      <c r="Z438" s="11">
        <f>Data!AF438-Data!AF437</f>
        <v>-7</v>
      </c>
      <c r="AA438" s="11">
        <f>Data!AG438-Data!AG437</f>
        <v>64</v>
      </c>
      <c r="AB438" s="11">
        <f>Data!AH438-Data!AH437</f>
        <v>0</v>
      </c>
      <c r="AC438" s="11">
        <f>Data!AI438-Data!AI437</f>
        <v>0</v>
      </c>
      <c r="AD438" s="11">
        <f>Data!AJ438-Data!AJ437</f>
        <v>158</v>
      </c>
      <c r="AE438" s="11">
        <f>Data!AK438-Data!AK437</f>
        <v>0</v>
      </c>
      <c r="AF438" s="11">
        <f>Data!AL438-Data!AL437</f>
        <v>0</v>
      </c>
      <c r="AG438" s="11">
        <f>Data!AM438-Data!AM437</f>
        <v>164</v>
      </c>
      <c r="AH438" s="11">
        <f>Data!AN438-Data!AN437</f>
        <v>3</v>
      </c>
      <c r="AI438" s="11">
        <f>Data!AO438-Data!AO437</f>
        <v>-1</v>
      </c>
      <c r="AJ438" s="11">
        <f>Data!AP438-Data!AP437</f>
        <v>45</v>
      </c>
      <c r="AK438" s="11">
        <f>Data!AQ438-Data!AQ437</f>
        <v>7</v>
      </c>
      <c r="AL438" s="11">
        <f>Data!AR438-Data!AR437</f>
        <v>0</v>
      </c>
      <c r="AM438" s="11">
        <f>Data!E438</f>
        <v>30</v>
      </c>
      <c r="AN438" s="11">
        <f>Data!B438</f>
        <v>907</v>
      </c>
      <c r="AO438" s="11">
        <f>Data!AS438-Data!AS437</f>
        <v>6318</v>
      </c>
      <c r="AP438" s="11">
        <f>Data!AT438-Data!AT437</f>
        <v>13457</v>
      </c>
      <c r="AQ438" s="11">
        <f>Data!AV438-Data!AV437</f>
        <v>0</v>
      </c>
      <c r="AR438" s="11">
        <f>Data!AW438-Data!AW437</f>
        <v>0</v>
      </c>
      <c r="AS438" s="7">
        <v>139</v>
      </c>
      <c r="AT438" s="7" t="str">
        <f t="shared" ref="AT438" si="300">_xlfn.CONCAT(YEAR(A438),"-W",_xlfn.ISOWEEKNUM(A438))</f>
        <v>2021-W21</v>
      </c>
      <c r="AU438" s="7">
        <f t="shared" ref="AU438" si="301">WEEKDAY(A438,2)</f>
        <v>7</v>
      </c>
      <c r="AV438" s="12">
        <f>Data!G438</f>
        <v>497</v>
      </c>
      <c r="AW438" s="12">
        <f>Data!AU438+Data!C438</f>
        <v>7</v>
      </c>
      <c r="AX438" s="7">
        <f>Data!BA438-Data!BA431</f>
        <v>72</v>
      </c>
      <c r="AY438" s="12">
        <f>AV431+AS438-AV438-AX438</f>
        <v>139</v>
      </c>
      <c r="AZ438" s="11">
        <f>SUM(Data!BB432:BB438)</f>
        <v>1433</v>
      </c>
      <c r="BA438" s="112">
        <f>AS438/AZ438</f>
        <v>9.6999302163293791E-2</v>
      </c>
    </row>
    <row r="439" spans="1:53" x14ac:dyDescent="0.3">
      <c r="A439" s="21">
        <f>Data!A439</f>
        <v>44347</v>
      </c>
      <c r="B439" s="13">
        <f t="shared" ref="B439:B441" si="302">A439</f>
        <v>44347</v>
      </c>
      <c r="C439" s="14">
        <f>Data!I439-Data!I438</f>
        <v>257</v>
      </c>
      <c r="D439" s="14">
        <f>Data!J439-Data!J438</f>
        <v>0</v>
      </c>
      <c r="E439" s="15">
        <f>Data!K439-Data!K438</f>
        <v>0</v>
      </c>
      <c r="F439" s="16">
        <f>Data!L439-Data!L438</f>
        <v>333</v>
      </c>
      <c r="G439" s="16">
        <f>Data!M439-Data!M438</f>
        <v>0</v>
      </c>
      <c r="H439" s="16">
        <f>Data!N439-Data!N438</f>
        <v>1</v>
      </c>
      <c r="I439" s="16">
        <f>Data!O439-Data!O438</f>
        <v>340</v>
      </c>
      <c r="J439" s="16">
        <f>Data!P439-Data!P438</f>
        <v>7</v>
      </c>
      <c r="K439" s="16">
        <f>Data!Q439-Data!Q438</f>
        <v>-10</v>
      </c>
      <c r="L439" s="16">
        <f>Data!R439-Data!R438</f>
        <v>75</v>
      </c>
      <c r="M439" s="16">
        <f>Data!S439-Data!S438</f>
        <v>34</v>
      </c>
      <c r="N439" s="16">
        <f>Data!T439-Data!T438</f>
        <v>-7</v>
      </c>
      <c r="O439" s="16">
        <f>Data!U439-Data!U438</f>
        <v>134</v>
      </c>
      <c r="P439" s="16">
        <f>Data!V439-Data!V438</f>
        <v>0</v>
      </c>
      <c r="Q439" s="16">
        <f>Data!W439-Data!W438</f>
        <v>0</v>
      </c>
      <c r="R439" s="16">
        <f>Data!X439-Data!X438</f>
        <v>168</v>
      </c>
      <c r="S439" s="16">
        <f>Data!Y439-Data!Y438</f>
        <v>0</v>
      </c>
      <c r="T439" s="16">
        <f>Data!Z439-Data!Z438</f>
        <v>0</v>
      </c>
      <c r="U439" s="16">
        <f>Data!AA439-Data!AA438</f>
        <v>166</v>
      </c>
      <c r="V439" s="16">
        <f>Data!AB439-Data!AB438</f>
        <v>7</v>
      </c>
      <c r="W439" s="16">
        <f>Data!AC439-Data!AC438</f>
        <v>-6</v>
      </c>
      <c r="X439" s="16">
        <f>Data!AD439-Data!AD438</f>
        <v>38</v>
      </c>
      <c r="Y439" s="16">
        <f>Data!AE439-Data!AE438</f>
        <v>19</v>
      </c>
      <c r="Z439" s="16">
        <f>Data!AF439-Data!AF438</f>
        <v>-3</v>
      </c>
      <c r="AA439" s="16">
        <f>Data!AG439-Data!AG438</f>
        <v>123</v>
      </c>
      <c r="AB439" s="16">
        <f>Data!AH439-Data!AH438</f>
        <v>0</v>
      </c>
      <c r="AC439" s="16">
        <f>Data!AI439-Data!AI438</f>
        <v>0</v>
      </c>
      <c r="AD439" s="16">
        <f>Data!AJ439-Data!AJ438</f>
        <v>165</v>
      </c>
      <c r="AE439" s="16">
        <f>Data!AK439-Data!AK438</f>
        <v>0</v>
      </c>
      <c r="AF439" s="16">
        <f>Data!AL439-Data!AL438</f>
        <v>1</v>
      </c>
      <c r="AG439" s="16">
        <f>Data!AM439-Data!AM438</f>
        <v>174</v>
      </c>
      <c r="AH439" s="16">
        <f>Data!AN439-Data!AN438</f>
        <v>0</v>
      </c>
      <c r="AI439" s="16">
        <f>Data!AO439-Data!AO438</f>
        <v>-4</v>
      </c>
      <c r="AJ439" s="16">
        <f>Data!AP439-Data!AP438</f>
        <v>37</v>
      </c>
      <c r="AK439" s="16">
        <f>Data!AQ439-Data!AQ438</f>
        <v>15</v>
      </c>
      <c r="AL439" s="16">
        <f>Data!AR439-Data!AR438</f>
        <v>-4</v>
      </c>
      <c r="AM439" s="16">
        <f>Data!E439</f>
        <v>41</v>
      </c>
      <c r="AN439" s="16">
        <f>Data!B439</f>
        <v>1007</v>
      </c>
      <c r="AO439" s="16">
        <f>Data!AS439-Data!AS438</f>
        <v>5289</v>
      </c>
      <c r="AP439" s="16">
        <f>Data!AT439-Data!AT438</f>
        <v>17697</v>
      </c>
      <c r="AQ439" s="16">
        <f>Data!AV439-Data!AV438</f>
        <v>0</v>
      </c>
      <c r="AR439" s="16">
        <f>Data!AW439-Data!AW438</f>
        <v>0</v>
      </c>
      <c r="AS439" s="17"/>
      <c r="AT439" s="17" t="str">
        <f t="shared" ref="AT439:AT441" si="303">_xlfn.CONCAT(YEAR(A439),"-W",_xlfn.ISOWEEKNUM(A439))</f>
        <v>2021-W22</v>
      </c>
      <c r="AU439" s="17">
        <f t="shared" ref="AU439:AU441" si="304">WEEKDAY(A439,2)</f>
        <v>1</v>
      </c>
      <c r="AV439" s="18">
        <f>Data!G439</f>
        <v>481</v>
      </c>
      <c r="AW439" s="18">
        <f>Data!AU439+Data!C439</f>
        <v>1</v>
      </c>
      <c r="AX439" s="17"/>
      <c r="AY439" s="17"/>
      <c r="AZ439" s="16"/>
    </row>
    <row r="440" spans="1:53" x14ac:dyDescent="0.3">
      <c r="A440" s="20">
        <f>Data!A440</f>
        <v>44348</v>
      </c>
      <c r="B440" s="8">
        <f t="shared" si="302"/>
        <v>44348</v>
      </c>
      <c r="C440" s="9">
        <f>Data!I440-Data!I439</f>
        <v>352</v>
      </c>
      <c r="D440" s="9">
        <f>Data!J440-Data!J439</f>
        <v>0</v>
      </c>
      <c r="E440" s="10">
        <f>Data!K440-Data!K439</f>
        <v>0</v>
      </c>
      <c r="F440" s="11">
        <f>Data!L440-Data!L439</f>
        <v>667</v>
      </c>
      <c r="G440" s="11">
        <f>Data!M440-Data!M439</f>
        <v>0</v>
      </c>
      <c r="H440" s="11">
        <f>Data!N440-Data!N439</f>
        <v>-2</v>
      </c>
      <c r="I440" s="11">
        <f>Data!O440-Data!O439</f>
        <v>705</v>
      </c>
      <c r="J440" s="11">
        <f>Data!P440-Data!P439</f>
        <v>5</v>
      </c>
      <c r="K440" s="11">
        <f>Data!Q440-Data!Q439</f>
        <v>-1</v>
      </c>
      <c r="L440" s="11">
        <f>Data!R440-Data!R439</f>
        <v>131</v>
      </c>
      <c r="M440" s="11">
        <f>Data!S440-Data!S439</f>
        <v>22</v>
      </c>
      <c r="N440" s="11">
        <f>Data!T440-Data!T439</f>
        <v>4</v>
      </c>
      <c r="O440" s="11">
        <f>Data!U440-Data!U439</f>
        <v>190</v>
      </c>
      <c r="P440" s="11">
        <f>Data!V440-Data!V439</f>
        <v>0</v>
      </c>
      <c r="Q440" s="11">
        <f>Data!W440-Data!W439</f>
        <v>0</v>
      </c>
      <c r="R440" s="11">
        <f>Data!X440-Data!X439</f>
        <v>343</v>
      </c>
      <c r="S440" s="11">
        <f>Data!Y440-Data!Y439</f>
        <v>0</v>
      </c>
      <c r="T440" s="11">
        <f>Data!Z440-Data!Z439</f>
        <v>-2</v>
      </c>
      <c r="U440" s="11">
        <f>Data!AA440-Data!AA439</f>
        <v>331</v>
      </c>
      <c r="V440" s="11">
        <f>Data!AB440-Data!AB439</f>
        <v>4</v>
      </c>
      <c r="W440" s="11">
        <f>Data!AC440-Data!AC439</f>
        <v>-2</v>
      </c>
      <c r="X440" s="11">
        <f>Data!AD440-Data!AD439</f>
        <v>54</v>
      </c>
      <c r="Y440" s="11">
        <f>Data!AE440-Data!AE439</f>
        <v>10</v>
      </c>
      <c r="Z440" s="11">
        <f>Data!AF440-Data!AF439</f>
        <v>5</v>
      </c>
      <c r="AA440" s="11">
        <f>Data!AG440-Data!AG439</f>
        <v>162</v>
      </c>
      <c r="AB440" s="11">
        <f>Data!AH440-Data!AH439</f>
        <v>0</v>
      </c>
      <c r="AC440" s="11">
        <f>Data!AI440-Data!AI439</f>
        <v>0</v>
      </c>
      <c r="AD440" s="11">
        <f>Data!AJ440-Data!AJ439</f>
        <v>324</v>
      </c>
      <c r="AE440" s="11">
        <f>Data!AK440-Data!AK439</f>
        <v>0</v>
      </c>
      <c r="AF440" s="11">
        <f>Data!AL440-Data!AL439</f>
        <v>0</v>
      </c>
      <c r="AG440" s="11">
        <f>Data!AM440-Data!AM439</f>
        <v>374</v>
      </c>
      <c r="AH440" s="11">
        <f>Data!AN440-Data!AN439</f>
        <v>1</v>
      </c>
      <c r="AI440" s="11">
        <f>Data!AO440-Data!AO439</f>
        <v>1</v>
      </c>
      <c r="AJ440" s="11">
        <f>Data!AP440-Data!AP439</f>
        <v>77</v>
      </c>
      <c r="AK440" s="11">
        <f>Data!AQ440-Data!AQ439</f>
        <v>12</v>
      </c>
      <c r="AL440" s="11">
        <f>Data!AR440-Data!AR439</f>
        <v>-1</v>
      </c>
      <c r="AM440" s="11">
        <f>Data!E440</f>
        <v>27</v>
      </c>
      <c r="AN440" s="11">
        <f>Data!B440</f>
        <v>1886</v>
      </c>
      <c r="AO440" s="11">
        <f>Data!AS440-Data!AS439</f>
        <v>19537</v>
      </c>
      <c r="AP440" s="11">
        <f>Data!AT440-Data!AT439</f>
        <v>42107</v>
      </c>
      <c r="AQ440" s="11">
        <f>Data!AV440-Data!AV439</f>
        <v>0</v>
      </c>
      <c r="AR440" s="11">
        <f>Data!AW440-Data!AW439</f>
        <v>0</v>
      </c>
      <c r="AT440" s="7" t="str">
        <f t="shared" si="303"/>
        <v>2021-W22</v>
      </c>
      <c r="AU440" s="7">
        <f t="shared" si="304"/>
        <v>2</v>
      </c>
      <c r="AV440" s="12">
        <f>Data!G440</f>
        <v>482</v>
      </c>
      <c r="AW440" s="12">
        <f>Data!AU440+Data!C440</f>
        <v>7</v>
      </c>
      <c r="AY440" s="12"/>
    </row>
    <row r="441" spans="1:53" x14ac:dyDescent="0.3">
      <c r="A441" s="20">
        <f>Data!A441</f>
        <v>44349</v>
      </c>
      <c r="B441" s="8">
        <f t="shared" si="302"/>
        <v>44349</v>
      </c>
      <c r="C441" s="9">
        <f>Data!I441-Data!I440</f>
        <v>248</v>
      </c>
      <c r="D441" s="9">
        <f>Data!J441-Data!J440</f>
        <v>0</v>
      </c>
      <c r="E441" s="10">
        <f>Data!K441-Data!K440</f>
        <v>0</v>
      </c>
      <c r="F441" s="11">
        <f>Data!L441-Data!L440</f>
        <v>484</v>
      </c>
      <c r="G441" s="11">
        <f>Data!M441-Data!M440</f>
        <v>0</v>
      </c>
      <c r="H441" s="11">
        <f>Data!N441-Data!N440</f>
        <v>-1</v>
      </c>
      <c r="I441" s="11">
        <f>Data!O441-Data!O440</f>
        <v>507</v>
      </c>
      <c r="J441" s="11">
        <f>Data!P441-Data!P440</f>
        <v>4</v>
      </c>
      <c r="K441" s="11">
        <f>Data!Q441-Data!Q440</f>
        <v>6</v>
      </c>
      <c r="L441" s="11">
        <f>Data!R441-Data!R440</f>
        <v>128</v>
      </c>
      <c r="M441" s="11">
        <f>Data!S441-Data!S440</f>
        <v>19</v>
      </c>
      <c r="N441" s="11">
        <f>Data!T441-Data!T440</f>
        <v>-1</v>
      </c>
      <c r="O441" s="11">
        <f>Data!U441-Data!U440</f>
        <v>136</v>
      </c>
      <c r="P441" s="11">
        <f>Data!V441-Data!V440</f>
        <v>0</v>
      </c>
      <c r="Q441" s="11">
        <f>Data!W441-Data!W440</f>
        <v>0</v>
      </c>
      <c r="R441" s="11">
        <f>Data!X441-Data!X440</f>
        <v>247</v>
      </c>
      <c r="S441" s="11">
        <f>Data!Y441-Data!Y440</f>
        <v>0</v>
      </c>
      <c r="T441" s="11">
        <f>Data!Z441-Data!Z440</f>
        <v>0</v>
      </c>
      <c r="U441" s="11">
        <f>Data!AA441-Data!AA440</f>
        <v>259</v>
      </c>
      <c r="V441" s="11">
        <f>Data!AB441-Data!AB440</f>
        <v>2</v>
      </c>
      <c r="W441" s="11">
        <f>Data!AC441-Data!AC440</f>
        <v>3</v>
      </c>
      <c r="X441" s="11">
        <f>Data!AD441-Data!AD440</f>
        <v>55</v>
      </c>
      <c r="Y441" s="11">
        <f>Data!AE441-Data!AE440</f>
        <v>9</v>
      </c>
      <c r="Z441" s="11">
        <f>Data!AF441-Data!AF440</f>
        <v>2</v>
      </c>
      <c r="AA441" s="11">
        <f>Data!AG441-Data!AG440</f>
        <v>112</v>
      </c>
      <c r="AB441" s="11">
        <f>Data!AH441-Data!AH440</f>
        <v>0</v>
      </c>
      <c r="AC441" s="11">
        <f>Data!AI441-Data!AI440</f>
        <v>0</v>
      </c>
      <c r="AD441" s="11">
        <f>Data!AJ441-Data!AJ440</f>
        <v>237</v>
      </c>
      <c r="AE441" s="11">
        <f>Data!AK441-Data!AK440</f>
        <v>0</v>
      </c>
      <c r="AF441" s="11">
        <f>Data!AL441-Data!AL440</f>
        <v>-1</v>
      </c>
      <c r="AG441" s="11">
        <f>Data!AM441-Data!AM440</f>
        <v>248</v>
      </c>
      <c r="AH441" s="11">
        <f>Data!AN441-Data!AN440</f>
        <v>2</v>
      </c>
      <c r="AI441" s="11">
        <f>Data!AO441-Data!AO440</f>
        <v>3</v>
      </c>
      <c r="AJ441" s="11">
        <f>Data!AP441-Data!AP440</f>
        <v>73</v>
      </c>
      <c r="AK441" s="11">
        <f>Data!AQ441-Data!AQ440</f>
        <v>10</v>
      </c>
      <c r="AL441" s="11">
        <f>Data!AR441-Data!AR440</f>
        <v>-3</v>
      </c>
      <c r="AM441" s="11">
        <f>Data!E441</f>
        <v>23</v>
      </c>
      <c r="AN441" s="11">
        <f>Data!B441</f>
        <v>1381</v>
      </c>
      <c r="AO441" s="11">
        <f>Data!AS441-Data!AS440</f>
        <v>14596</v>
      </c>
      <c r="AP441" s="11">
        <f>Data!AT441-Data!AT440</f>
        <v>30588</v>
      </c>
      <c r="AQ441" s="11">
        <f>Data!AV441-Data!AV440</f>
        <v>0</v>
      </c>
      <c r="AR441" s="11">
        <f>Data!AW441-Data!AW440</f>
        <v>0</v>
      </c>
      <c r="AT441" s="7" t="str">
        <f t="shared" si="303"/>
        <v>2021-W22</v>
      </c>
      <c r="AU441" s="7">
        <f t="shared" si="304"/>
        <v>3</v>
      </c>
      <c r="AV441" s="12">
        <f>Data!G441</f>
        <v>486</v>
      </c>
      <c r="AW441" s="12">
        <f>Data!AU441+Data!C441</f>
        <v>9</v>
      </c>
      <c r="AY441" s="12"/>
    </row>
    <row r="442" spans="1:53" x14ac:dyDescent="0.3">
      <c r="A442" s="20">
        <f>Data!A442</f>
        <v>44350</v>
      </c>
      <c r="B442" s="8">
        <f t="shared" ref="B442" si="305">A442</f>
        <v>44350</v>
      </c>
      <c r="C442" s="9">
        <f>Data!I442-Data!I441</f>
        <v>205</v>
      </c>
      <c r="D442" s="9">
        <f>Data!J442-Data!J441</f>
        <v>0</v>
      </c>
      <c r="E442" s="10">
        <f>Data!K442-Data!K441</f>
        <v>0</v>
      </c>
      <c r="F442" s="11">
        <f>Data!L442-Data!L441</f>
        <v>469</v>
      </c>
      <c r="G442" s="11">
        <f>Data!M442-Data!M441</f>
        <v>0</v>
      </c>
      <c r="H442" s="11">
        <f>Data!N442-Data!N441</f>
        <v>0</v>
      </c>
      <c r="I442" s="11">
        <f>Data!O442-Data!O441</f>
        <v>446</v>
      </c>
      <c r="J442" s="11">
        <f>Data!P442-Data!P441</f>
        <v>4</v>
      </c>
      <c r="K442" s="11">
        <f>Data!Q442-Data!Q441</f>
        <v>-4</v>
      </c>
      <c r="L442" s="11">
        <f>Data!R442-Data!R441</f>
        <v>91</v>
      </c>
      <c r="M442" s="11">
        <f>Data!S442-Data!S441</f>
        <v>35</v>
      </c>
      <c r="N442" s="11">
        <f>Data!T442-Data!T441</f>
        <v>-6</v>
      </c>
      <c r="O442" s="11">
        <f>Data!U442-Data!U441</f>
        <v>119</v>
      </c>
      <c r="P442" s="11">
        <f>Data!V442-Data!V441</f>
        <v>0</v>
      </c>
      <c r="Q442" s="11">
        <f>Data!W442-Data!W441</f>
        <v>0</v>
      </c>
      <c r="R442" s="11">
        <f>Data!X442-Data!X441</f>
        <v>243</v>
      </c>
      <c r="S442" s="11">
        <f>Data!Y442-Data!Y441</f>
        <v>0</v>
      </c>
      <c r="T442" s="11">
        <f>Data!Z442-Data!Z441</f>
        <v>0</v>
      </c>
      <c r="U442" s="11">
        <f>Data!AA442-Data!AA441</f>
        <v>219</v>
      </c>
      <c r="V442" s="11">
        <f>Data!AB442-Data!AB441</f>
        <v>4</v>
      </c>
      <c r="W442" s="11">
        <f>Data!AC442-Data!AC441</f>
        <v>0</v>
      </c>
      <c r="X442" s="11">
        <f>Data!AD442-Data!AD441</f>
        <v>46</v>
      </c>
      <c r="Y442" s="11">
        <f>Data!AE442-Data!AE441</f>
        <v>12</v>
      </c>
      <c r="Z442" s="11">
        <f>Data!AF442-Data!AF441</f>
        <v>0</v>
      </c>
      <c r="AA442" s="11">
        <f>Data!AG442-Data!AG441</f>
        <v>86</v>
      </c>
      <c r="AB442" s="11">
        <f>Data!AH442-Data!AH441</f>
        <v>0</v>
      </c>
      <c r="AC442" s="11">
        <f>Data!AI442-Data!AI441</f>
        <v>0</v>
      </c>
      <c r="AD442" s="11">
        <f>Data!AJ442-Data!AJ441</f>
        <v>226</v>
      </c>
      <c r="AE442" s="11">
        <f>Data!AK442-Data!AK441</f>
        <v>0</v>
      </c>
      <c r="AF442" s="11">
        <f>Data!AL442-Data!AL441</f>
        <v>0</v>
      </c>
      <c r="AG442" s="11">
        <f>Data!AM442-Data!AM441</f>
        <v>227</v>
      </c>
      <c r="AH442" s="11">
        <f>Data!AN442-Data!AN441</f>
        <v>0</v>
      </c>
      <c r="AI442" s="11">
        <f>Data!AO442-Data!AO441</f>
        <v>-4</v>
      </c>
      <c r="AJ442" s="11">
        <f>Data!AP442-Data!AP441</f>
        <v>45</v>
      </c>
      <c r="AK442" s="11">
        <f>Data!AQ442-Data!AQ441</f>
        <v>23</v>
      </c>
      <c r="AL442" s="11">
        <f>Data!AR442-Data!AR441</f>
        <v>-6</v>
      </c>
      <c r="AM442" s="11">
        <f>Data!E442</f>
        <v>39</v>
      </c>
      <c r="AN442" s="11">
        <f>Data!B442</f>
        <v>1239</v>
      </c>
      <c r="AO442" s="11">
        <f>Data!AS442-Data!AS441</f>
        <v>14647</v>
      </c>
      <c r="AP442" s="11">
        <f>Data!AT442-Data!AT441</f>
        <v>31604</v>
      </c>
      <c r="AQ442" s="11">
        <f>Data!AV442-Data!AV441</f>
        <v>0</v>
      </c>
      <c r="AR442" s="11">
        <f>Data!AW442-Data!AW441</f>
        <v>0</v>
      </c>
      <c r="AT442" s="7" t="str">
        <f t="shared" ref="AT442" si="306">_xlfn.CONCAT(YEAR(A442),"-W",_xlfn.ISOWEEKNUM(A442))</f>
        <v>2021-W22</v>
      </c>
      <c r="AU442" s="7">
        <f t="shared" ref="AU442" si="307">WEEKDAY(A442,2)</f>
        <v>4</v>
      </c>
      <c r="AV442" s="12">
        <f>Data!G442</f>
        <v>476</v>
      </c>
      <c r="AW442" s="12">
        <f>Data!AU442+Data!C442</f>
        <v>5</v>
      </c>
      <c r="AY442" s="12"/>
    </row>
    <row r="443" spans="1:53" x14ac:dyDescent="0.3">
      <c r="A443" s="20">
        <f>Data!A443</f>
        <v>44351</v>
      </c>
      <c r="B443" s="8">
        <f t="shared" ref="B443" si="308">A443</f>
        <v>44351</v>
      </c>
      <c r="C443" s="9">
        <f>Data!I443-Data!I442</f>
        <v>195</v>
      </c>
      <c r="D443" s="9">
        <f>Data!J443-Data!J442</f>
        <v>0</v>
      </c>
      <c r="E443" s="10">
        <f>Data!K443-Data!K442</f>
        <v>0</v>
      </c>
      <c r="F443" s="11">
        <f>Data!L443-Data!L442</f>
        <v>441</v>
      </c>
      <c r="G443" s="11">
        <f>Data!M443-Data!M442</f>
        <v>0</v>
      </c>
      <c r="H443" s="11">
        <f>Data!N443-Data!N442</f>
        <v>-2</v>
      </c>
      <c r="I443" s="11">
        <f>Data!O443-Data!O442</f>
        <v>381</v>
      </c>
      <c r="J443" s="11">
        <f>Data!P443-Data!P442</f>
        <v>10</v>
      </c>
      <c r="K443" s="11">
        <f>Data!Q443-Data!Q442</f>
        <v>-16</v>
      </c>
      <c r="L443" s="11">
        <f>Data!R443-Data!R442</f>
        <v>93</v>
      </c>
      <c r="M443" s="11">
        <f>Data!S443-Data!S442</f>
        <v>24</v>
      </c>
      <c r="N443" s="11">
        <f>Data!T443-Data!T442</f>
        <v>-13</v>
      </c>
      <c r="O443" s="11">
        <f>Data!U443-Data!U442</f>
        <v>98</v>
      </c>
      <c r="P443" s="11">
        <f>Data!V443-Data!V442</f>
        <v>0</v>
      </c>
      <c r="Q443" s="11">
        <f>Data!W443-Data!W442</f>
        <v>0</v>
      </c>
      <c r="R443" s="11">
        <f>Data!X443-Data!X442</f>
        <v>228</v>
      </c>
      <c r="S443" s="11">
        <f>Data!Y443-Data!Y442</f>
        <v>0</v>
      </c>
      <c r="T443" s="11">
        <f>Data!Z443-Data!Z442</f>
        <v>0</v>
      </c>
      <c r="U443" s="11">
        <f>Data!AA443-Data!AA442</f>
        <v>188</v>
      </c>
      <c r="V443" s="11">
        <f>Data!AB443-Data!AB442</f>
        <v>6</v>
      </c>
      <c r="W443" s="11">
        <f>Data!AC443-Data!AC442</f>
        <v>-10</v>
      </c>
      <c r="X443" s="11">
        <f>Data!AD443-Data!AD442</f>
        <v>41</v>
      </c>
      <c r="Y443" s="11">
        <f>Data!AE443-Data!AE442</f>
        <v>13</v>
      </c>
      <c r="Z443" s="11">
        <f>Data!AF443-Data!AF442</f>
        <v>-9</v>
      </c>
      <c r="AA443" s="11">
        <f>Data!AG443-Data!AG442</f>
        <v>97</v>
      </c>
      <c r="AB443" s="11">
        <f>Data!AH443-Data!AH442</f>
        <v>0</v>
      </c>
      <c r="AC443" s="11">
        <f>Data!AI443-Data!AI442</f>
        <v>0</v>
      </c>
      <c r="AD443" s="11">
        <f>Data!AJ443-Data!AJ442</f>
        <v>213</v>
      </c>
      <c r="AE443" s="11">
        <f>Data!AK443-Data!AK442</f>
        <v>0</v>
      </c>
      <c r="AF443" s="11">
        <f>Data!AL443-Data!AL442</f>
        <v>-2</v>
      </c>
      <c r="AG443" s="11">
        <f>Data!AM443-Data!AM442</f>
        <v>193</v>
      </c>
      <c r="AH443" s="11">
        <f>Data!AN443-Data!AN442</f>
        <v>4</v>
      </c>
      <c r="AI443" s="11">
        <f>Data!AO443-Data!AO442</f>
        <v>-6</v>
      </c>
      <c r="AJ443" s="11">
        <f>Data!AP443-Data!AP442</f>
        <v>52</v>
      </c>
      <c r="AK443" s="11">
        <f>Data!AQ443-Data!AQ442</f>
        <v>11</v>
      </c>
      <c r="AL443" s="11">
        <f>Data!AR443-Data!AR442</f>
        <v>-4</v>
      </c>
      <c r="AM443" s="11">
        <f>Data!E443</f>
        <v>34</v>
      </c>
      <c r="AN443" s="11">
        <f>Data!B443</f>
        <v>1112</v>
      </c>
      <c r="AO443" s="11">
        <f>Data!AS443-Data!AS442</f>
        <v>14050</v>
      </c>
      <c r="AP443" s="11">
        <f>Data!AT443-Data!AT442</f>
        <v>33758</v>
      </c>
      <c r="AQ443" s="11">
        <f>Data!AV443-Data!AV442</f>
        <v>0</v>
      </c>
      <c r="AR443" s="11">
        <f>Data!AW443-Data!AW442</f>
        <v>0</v>
      </c>
      <c r="AT443" s="7" t="str">
        <f t="shared" ref="AT443" si="309">_xlfn.CONCAT(YEAR(A443),"-W",_xlfn.ISOWEEKNUM(A443))</f>
        <v>2021-W22</v>
      </c>
      <c r="AU443" s="7">
        <f t="shared" ref="AU443" si="310">WEEKDAY(A443,2)</f>
        <v>5</v>
      </c>
      <c r="AV443" s="12">
        <f>Data!G443</f>
        <v>445</v>
      </c>
      <c r="AW443" s="12">
        <f>Data!AU443+Data!C443</f>
        <v>7</v>
      </c>
      <c r="AY443" s="12"/>
    </row>
    <row r="444" spans="1:53" x14ac:dyDescent="0.3">
      <c r="A444" s="20">
        <f>Data!A444</f>
        <v>44352</v>
      </c>
      <c r="B444" s="8">
        <f t="shared" ref="B444" si="311">A444</f>
        <v>44352</v>
      </c>
      <c r="C444" s="9">
        <f>Data!I444-Data!I443</f>
        <v>177</v>
      </c>
      <c r="D444" s="9">
        <f>Data!J444-Data!J443</f>
        <v>0</v>
      </c>
      <c r="E444" s="10">
        <f>Data!K444-Data!K443</f>
        <v>0</v>
      </c>
      <c r="F444" s="11">
        <f>Data!L444-Data!L443</f>
        <v>355</v>
      </c>
      <c r="G444" s="11">
        <f>Data!M444-Data!M443</f>
        <v>0</v>
      </c>
      <c r="H444" s="11">
        <f>Data!N444-Data!N443</f>
        <v>0</v>
      </c>
      <c r="I444" s="11">
        <f>Data!O444-Data!O443</f>
        <v>319</v>
      </c>
      <c r="J444" s="11">
        <f>Data!P444-Data!P443</f>
        <v>7</v>
      </c>
      <c r="K444" s="11">
        <f>Data!Q444-Data!Q443</f>
        <v>-8</v>
      </c>
      <c r="L444" s="11">
        <f>Data!R444-Data!R443</f>
        <v>81</v>
      </c>
      <c r="M444" s="11">
        <f>Data!S444-Data!S443</f>
        <v>28</v>
      </c>
      <c r="N444" s="11">
        <f>Data!T444-Data!T443</f>
        <v>-21</v>
      </c>
      <c r="O444" s="11">
        <f>Data!U444-Data!U443</f>
        <v>101</v>
      </c>
      <c r="P444" s="11">
        <f>Data!V444-Data!V443</f>
        <v>0</v>
      </c>
      <c r="Q444" s="11">
        <f>Data!W444-Data!W443</f>
        <v>0</v>
      </c>
      <c r="R444" s="11">
        <f>Data!X444-Data!X443</f>
        <v>176</v>
      </c>
      <c r="S444" s="11">
        <f>Data!Y444-Data!Y443</f>
        <v>0</v>
      </c>
      <c r="T444" s="11">
        <f>Data!Z444-Data!Z443</f>
        <v>0</v>
      </c>
      <c r="U444" s="11">
        <f>Data!AA444-Data!AA443</f>
        <v>149</v>
      </c>
      <c r="V444" s="11">
        <f>Data!AB444-Data!AB443</f>
        <v>1</v>
      </c>
      <c r="W444" s="11">
        <f>Data!AC444-Data!AC443</f>
        <v>-4</v>
      </c>
      <c r="X444" s="11">
        <f>Data!AD444-Data!AD443</f>
        <v>39</v>
      </c>
      <c r="Y444" s="11">
        <f>Data!AE444-Data!AE443</f>
        <v>13</v>
      </c>
      <c r="Z444" s="11">
        <f>Data!AF444-Data!AF443</f>
        <v>-10</v>
      </c>
      <c r="AA444" s="11">
        <f>Data!AG444-Data!AG443</f>
        <v>76</v>
      </c>
      <c r="AB444" s="11">
        <f>Data!AH444-Data!AH443</f>
        <v>0</v>
      </c>
      <c r="AC444" s="11">
        <f>Data!AI444-Data!AI443</f>
        <v>0</v>
      </c>
      <c r="AD444" s="11">
        <f>Data!AJ444-Data!AJ443</f>
        <v>179</v>
      </c>
      <c r="AE444" s="11">
        <f>Data!AK444-Data!AK443</f>
        <v>0</v>
      </c>
      <c r="AF444" s="11">
        <f>Data!AL444-Data!AL443</f>
        <v>0</v>
      </c>
      <c r="AG444" s="11">
        <f>Data!AM444-Data!AM443</f>
        <v>170</v>
      </c>
      <c r="AH444" s="11">
        <f>Data!AN444-Data!AN443</f>
        <v>6</v>
      </c>
      <c r="AI444" s="11">
        <f>Data!AO444-Data!AO443</f>
        <v>-4</v>
      </c>
      <c r="AJ444" s="11">
        <f>Data!AP444-Data!AP443</f>
        <v>42</v>
      </c>
      <c r="AK444" s="11">
        <f>Data!AQ444-Data!AQ443</f>
        <v>15</v>
      </c>
      <c r="AL444" s="11">
        <f>Data!AR444-Data!AR443</f>
        <v>-11</v>
      </c>
      <c r="AM444" s="11">
        <f>Data!E444</f>
        <v>35</v>
      </c>
      <c r="AN444" s="11">
        <f>Data!B444</f>
        <v>932</v>
      </c>
      <c r="AO444" s="11">
        <f>Data!AS444-Data!AS443</f>
        <v>15151</v>
      </c>
      <c r="AP444" s="11">
        <f>Data!AT444-Data!AT443</f>
        <v>34657</v>
      </c>
      <c r="AQ444" s="11">
        <f>Data!AV444-Data!AV443</f>
        <v>0</v>
      </c>
      <c r="AR444" s="11">
        <f>Data!AW444-Data!AW443</f>
        <v>0</v>
      </c>
      <c r="AT444" s="7" t="str">
        <f t="shared" ref="AT444" si="312">_xlfn.CONCAT(YEAR(A444),"-W",_xlfn.ISOWEEKNUM(A444))</f>
        <v>2021-W22</v>
      </c>
      <c r="AU444" s="7">
        <f t="shared" ref="AU444" si="313">WEEKDAY(A444,2)</f>
        <v>6</v>
      </c>
      <c r="AV444" s="12">
        <f>Data!G444</f>
        <v>416</v>
      </c>
      <c r="AW444" s="12">
        <f>Data!AU444+Data!C444</f>
        <v>4</v>
      </c>
      <c r="AY444" s="12"/>
    </row>
    <row r="445" spans="1:53" x14ac:dyDescent="0.3">
      <c r="A445" s="20">
        <f>Data!A445</f>
        <v>44353</v>
      </c>
      <c r="B445" s="8">
        <f t="shared" ref="B445" si="314">A445</f>
        <v>44353</v>
      </c>
      <c r="C445" s="9">
        <f>Data!I445-Data!I444</f>
        <v>90</v>
      </c>
      <c r="D445" s="9">
        <f>Data!J445-Data!J444</f>
        <v>0</v>
      </c>
      <c r="E445" s="10">
        <f>Data!K445-Data!K444</f>
        <v>0</v>
      </c>
      <c r="F445" s="11">
        <f>Data!L445-Data!L444</f>
        <v>223</v>
      </c>
      <c r="G445" s="11">
        <f>Data!M445-Data!M444</f>
        <v>0</v>
      </c>
      <c r="H445" s="11">
        <f>Data!N445-Data!N444</f>
        <v>0</v>
      </c>
      <c r="I445" s="11">
        <f>Data!O445-Data!O444</f>
        <v>193</v>
      </c>
      <c r="J445" s="11">
        <f>Data!P445-Data!P444</f>
        <v>7</v>
      </c>
      <c r="K445" s="11">
        <f>Data!Q445-Data!Q444</f>
        <v>-10</v>
      </c>
      <c r="L445" s="11">
        <f>Data!R445-Data!R444</f>
        <v>77</v>
      </c>
      <c r="M445" s="11">
        <f>Data!S445-Data!S444</f>
        <v>17</v>
      </c>
      <c r="N445" s="11">
        <f>Data!T445-Data!T444</f>
        <v>-8</v>
      </c>
      <c r="O445" s="11">
        <f>Data!U445-Data!U444</f>
        <v>50</v>
      </c>
      <c r="P445" s="11">
        <f>Data!V445-Data!V444</f>
        <v>0</v>
      </c>
      <c r="Q445" s="11">
        <f>Data!W445-Data!W444</f>
        <v>0</v>
      </c>
      <c r="R445" s="11">
        <f>Data!X445-Data!X444</f>
        <v>126</v>
      </c>
      <c r="S445" s="11">
        <f>Data!Y445-Data!Y444</f>
        <v>0</v>
      </c>
      <c r="T445" s="11">
        <f>Data!Z445-Data!Z444</f>
        <v>0</v>
      </c>
      <c r="U445" s="11">
        <f>Data!AA445-Data!AA444</f>
        <v>80</v>
      </c>
      <c r="V445" s="11">
        <f>Data!AB445-Data!AB444</f>
        <v>5</v>
      </c>
      <c r="W445" s="11">
        <f>Data!AC445-Data!AC444</f>
        <v>-9</v>
      </c>
      <c r="X445" s="11">
        <f>Data!AD445-Data!AD444</f>
        <v>29</v>
      </c>
      <c r="Y445" s="11">
        <f>Data!AE445-Data!AE444</f>
        <v>8</v>
      </c>
      <c r="Z445" s="11">
        <f>Data!AF445-Data!AF444</f>
        <v>-6</v>
      </c>
      <c r="AA445" s="11">
        <f>Data!AG445-Data!AG444</f>
        <v>40</v>
      </c>
      <c r="AB445" s="11">
        <f>Data!AH445-Data!AH444</f>
        <v>0</v>
      </c>
      <c r="AC445" s="11">
        <f>Data!AI445-Data!AI444</f>
        <v>0</v>
      </c>
      <c r="AD445" s="11">
        <f>Data!AJ445-Data!AJ444</f>
        <v>97</v>
      </c>
      <c r="AE445" s="11">
        <f>Data!AK445-Data!AK444</f>
        <v>0</v>
      </c>
      <c r="AF445" s="11">
        <f>Data!AL445-Data!AL444</f>
        <v>0</v>
      </c>
      <c r="AG445" s="11">
        <f>Data!AM445-Data!AM444</f>
        <v>113</v>
      </c>
      <c r="AH445" s="11">
        <f>Data!AN445-Data!AN444</f>
        <v>2</v>
      </c>
      <c r="AI445" s="11">
        <f>Data!AO445-Data!AO444</f>
        <v>-1</v>
      </c>
      <c r="AJ445" s="11">
        <f>Data!AP445-Data!AP444</f>
        <v>48</v>
      </c>
      <c r="AK445" s="11">
        <f>Data!AQ445-Data!AQ444</f>
        <v>9</v>
      </c>
      <c r="AL445" s="11">
        <f>Data!AR445-Data!AR444</f>
        <v>-2</v>
      </c>
      <c r="AM445" s="11">
        <f>Data!E445</f>
        <v>24</v>
      </c>
      <c r="AN445" s="11">
        <f>Data!B445</f>
        <v>580</v>
      </c>
      <c r="AO445" s="11">
        <f>Data!AS445-Data!AS444</f>
        <v>6773</v>
      </c>
      <c r="AP445" s="11">
        <f>Data!AT445-Data!AT444</f>
        <v>13732</v>
      </c>
      <c r="AQ445" s="11">
        <f>Data!AV445-Data!AV444</f>
        <v>0</v>
      </c>
      <c r="AR445" s="11">
        <f>Data!AW445-Data!AW444</f>
        <v>0</v>
      </c>
      <c r="AS445" s="7">
        <v>104</v>
      </c>
      <c r="AT445" s="7" t="str">
        <f t="shared" ref="AT445" si="315">_xlfn.CONCAT(YEAR(A445),"-W",_xlfn.ISOWEEKNUM(A445))</f>
        <v>2021-W22</v>
      </c>
      <c r="AU445" s="7">
        <f t="shared" ref="AU445" si="316">WEEKDAY(A445,2)</f>
        <v>7</v>
      </c>
      <c r="AV445" s="12">
        <f>Data!G445</f>
        <v>398</v>
      </c>
      <c r="AW445" s="12">
        <f>Data!AU445+Data!C445</f>
        <v>7</v>
      </c>
      <c r="AX445" s="7">
        <f>Data!BA445-Data!BA438</f>
        <v>85</v>
      </c>
      <c r="AY445" s="12">
        <f>AV438+AS445-AV445-AX445</f>
        <v>118</v>
      </c>
      <c r="AZ445" s="11">
        <f>SUM(Data!BB439:BB445)</f>
        <v>1111</v>
      </c>
      <c r="BA445" s="112">
        <f>AS445/AZ445</f>
        <v>9.3609360936093608E-2</v>
      </c>
    </row>
    <row r="446" spans="1:53" x14ac:dyDescent="0.3">
      <c r="A446" s="21">
        <f>Data!A446</f>
        <v>44354</v>
      </c>
      <c r="B446" s="13">
        <f t="shared" ref="B446:B447" si="317">A446</f>
        <v>44354</v>
      </c>
      <c r="C446" s="14">
        <f>Data!I446-Data!I445</f>
        <v>169</v>
      </c>
      <c r="D446" s="14">
        <f>Data!J446-Data!J445</f>
        <v>0</v>
      </c>
      <c r="E446" s="15">
        <f>Data!K446-Data!K445</f>
        <v>0</v>
      </c>
      <c r="F446" s="16">
        <f>Data!L446-Data!L445</f>
        <v>272</v>
      </c>
      <c r="G446" s="16">
        <f>Data!M446-Data!M445</f>
        <v>0</v>
      </c>
      <c r="H446" s="16">
        <f>Data!N446-Data!N445</f>
        <v>0</v>
      </c>
      <c r="I446" s="16">
        <f>Data!O446-Data!O445</f>
        <v>284</v>
      </c>
      <c r="J446" s="16">
        <f>Data!P446-Data!P445</f>
        <v>3</v>
      </c>
      <c r="K446" s="16">
        <f>Data!Q446-Data!Q445</f>
        <v>-1</v>
      </c>
      <c r="L446" s="16">
        <f>Data!R446-Data!R445</f>
        <v>70</v>
      </c>
      <c r="M446" s="16">
        <f>Data!S446-Data!S445</f>
        <v>21</v>
      </c>
      <c r="N446" s="16">
        <f>Data!T446-Data!T445</f>
        <v>-5</v>
      </c>
      <c r="O446" s="16">
        <f>Data!U446-Data!U445</f>
        <v>88</v>
      </c>
      <c r="P446" s="16">
        <f>Data!V446-Data!V445</f>
        <v>0</v>
      </c>
      <c r="Q446" s="16">
        <f>Data!W446-Data!W445</f>
        <v>0</v>
      </c>
      <c r="R446" s="16">
        <f>Data!X446-Data!X445</f>
        <v>137</v>
      </c>
      <c r="S446" s="16">
        <f>Data!Y446-Data!Y445</f>
        <v>0</v>
      </c>
      <c r="T446" s="16">
        <f>Data!Z446-Data!Z445</f>
        <v>0</v>
      </c>
      <c r="U446" s="16">
        <f>Data!AA446-Data!AA445</f>
        <v>158</v>
      </c>
      <c r="V446" s="16">
        <f>Data!AB446-Data!AB445</f>
        <v>0</v>
      </c>
      <c r="W446" s="16">
        <f>Data!AC446-Data!AC445</f>
        <v>3</v>
      </c>
      <c r="X446" s="16">
        <f>Data!AD446-Data!AD445</f>
        <v>29</v>
      </c>
      <c r="Y446" s="16">
        <f>Data!AE446-Data!AE445</f>
        <v>10</v>
      </c>
      <c r="Z446" s="16">
        <f>Data!AF446-Data!AF445</f>
        <v>-1</v>
      </c>
      <c r="AA446" s="16">
        <f>Data!AG446-Data!AG445</f>
        <v>81</v>
      </c>
      <c r="AB446" s="16">
        <f>Data!AH446-Data!AH445</f>
        <v>0</v>
      </c>
      <c r="AC446" s="16">
        <f>Data!AI446-Data!AI445</f>
        <v>0</v>
      </c>
      <c r="AD446" s="16">
        <f>Data!AJ446-Data!AJ445</f>
        <v>135</v>
      </c>
      <c r="AE446" s="16">
        <f>Data!AK446-Data!AK445</f>
        <v>0</v>
      </c>
      <c r="AF446" s="16">
        <f>Data!AL446-Data!AL445</f>
        <v>0</v>
      </c>
      <c r="AG446" s="16">
        <f>Data!AM446-Data!AM445</f>
        <v>126</v>
      </c>
      <c r="AH446" s="16">
        <f>Data!AN446-Data!AN445</f>
        <v>3</v>
      </c>
      <c r="AI446" s="16">
        <f>Data!AO446-Data!AO445</f>
        <v>-4</v>
      </c>
      <c r="AJ446" s="16">
        <f>Data!AP446-Data!AP445</f>
        <v>41</v>
      </c>
      <c r="AK446" s="16">
        <f>Data!AQ446-Data!AQ445</f>
        <v>11</v>
      </c>
      <c r="AL446" s="16">
        <f>Data!AR446-Data!AR445</f>
        <v>-4</v>
      </c>
      <c r="AM446" s="16">
        <f>Data!E446</f>
        <v>24</v>
      </c>
      <c r="AN446" s="16">
        <f>Data!B446</f>
        <v>808</v>
      </c>
      <c r="AO446" s="16">
        <f>Data!AS446-Data!AS445</f>
        <v>5236</v>
      </c>
      <c r="AP446" s="16">
        <f>Data!AT446-Data!AT445</f>
        <v>15467</v>
      </c>
      <c r="AQ446" s="16">
        <f>Data!AV446-Data!AV445</f>
        <v>0</v>
      </c>
      <c r="AR446" s="16">
        <f>Data!AW446-Data!AW445</f>
        <v>0</v>
      </c>
      <c r="AS446" s="17"/>
      <c r="AT446" s="17" t="str">
        <f t="shared" ref="AT446:AT447" si="318">_xlfn.CONCAT(YEAR(A446),"-W",_xlfn.ISOWEEKNUM(A446))</f>
        <v>2021-W23</v>
      </c>
      <c r="AU446" s="17">
        <f t="shared" ref="AU446:AU447" si="319">WEEKDAY(A446,2)</f>
        <v>1</v>
      </c>
      <c r="AV446" s="18">
        <f>Data!G446</f>
        <v>392</v>
      </c>
      <c r="AW446" s="18">
        <f>Data!AU446+Data!C446</f>
        <v>6</v>
      </c>
      <c r="AX446" s="17"/>
      <c r="AY446" s="17"/>
      <c r="AZ446" s="16"/>
    </row>
    <row r="447" spans="1:53" x14ac:dyDescent="0.3">
      <c r="A447" s="20">
        <f>Data!A447</f>
        <v>44355</v>
      </c>
      <c r="B447" s="8">
        <f t="shared" si="317"/>
        <v>44355</v>
      </c>
      <c r="C447" s="9">
        <f>Data!I447-Data!I446</f>
        <v>242</v>
      </c>
      <c r="D447" s="9">
        <f>Data!J447-Data!J446</f>
        <v>0</v>
      </c>
      <c r="E447" s="10">
        <f>Data!K447-Data!K446</f>
        <v>0</v>
      </c>
      <c r="F447" s="11">
        <f>Data!L447-Data!L446</f>
        <v>512</v>
      </c>
      <c r="G447" s="11">
        <f>Data!M447-Data!M446</f>
        <v>0</v>
      </c>
      <c r="H447" s="11">
        <f>Data!N447-Data!N446</f>
        <v>1</v>
      </c>
      <c r="I447" s="11">
        <f>Data!O447-Data!O446</f>
        <v>511</v>
      </c>
      <c r="J447" s="11">
        <f>Data!P447-Data!P446</f>
        <v>4</v>
      </c>
      <c r="K447" s="11">
        <f>Data!Q447-Data!Q446</f>
        <v>-1</v>
      </c>
      <c r="L447" s="11">
        <f>Data!R447-Data!R446</f>
        <v>103</v>
      </c>
      <c r="M447" s="11">
        <f>Data!S447-Data!S446</f>
        <v>26</v>
      </c>
      <c r="N447" s="11">
        <f>Data!T447-Data!T446</f>
        <v>-11</v>
      </c>
      <c r="O447" s="11">
        <f>Data!U447-Data!U446</f>
        <v>126</v>
      </c>
      <c r="P447" s="11">
        <f>Data!V447-Data!V446</f>
        <v>0</v>
      </c>
      <c r="Q447" s="11">
        <f>Data!W447-Data!W446</f>
        <v>0</v>
      </c>
      <c r="R447" s="11">
        <f>Data!X447-Data!X446</f>
        <v>269</v>
      </c>
      <c r="S447" s="11">
        <f>Data!Y447-Data!Y446</f>
        <v>0</v>
      </c>
      <c r="T447" s="11">
        <f>Data!Z447-Data!Z446</f>
        <v>1</v>
      </c>
      <c r="U447" s="11">
        <f>Data!AA447-Data!AA446</f>
        <v>240</v>
      </c>
      <c r="V447" s="11">
        <f>Data!AB447-Data!AB446</f>
        <v>3</v>
      </c>
      <c r="W447" s="11">
        <f>Data!AC447-Data!AC446</f>
        <v>-2</v>
      </c>
      <c r="X447" s="11">
        <f>Data!AD447-Data!AD446</f>
        <v>43</v>
      </c>
      <c r="Y447" s="11">
        <f>Data!AE447-Data!AE446</f>
        <v>8</v>
      </c>
      <c r="Z447" s="11">
        <f>Data!AF447-Data!AF446</f>
        <v>-7</v>
      </c>
      <c r="AA447" s="11">
        <f>Data!AG447-Data!AG446</f>
        <v>116</v>
      </c>
      <c r="AB447" s="11">
        <f>Data!AH447-Data!AH446</f>
        <v>0</v>
      </c>
      <c r="AC447" s="11">
        <f>Data!AI447-Data!AI446</f>
        <v>0</v>
      </c>
      <c r="AD447" s="11">
        <f>Data!AJ447-Data!AJ446</f>
        <v>243</v>
      </c>
      <c r="AE447" s="11">
        <f>Data!AK447-Data!AK446</f>
        <v>0</v>
      </c>
      <c r="AF447" s="11">
        <f>Data!AL447-Data!AL446</f>
        <v>0</v>
      </c>
      <c r="AG447" s="11">
        <f>Data!AM447-Data!AM446</f>
        <v>271</v>
      </c>
      <c r="AH447" s="11">
        <f>Data!AN447-Data!AN446</f>
        <v>1</v>
      </c>
      <c r="AI447" s="11">
        <f>Data!AO447-Data!AO446</f>
        <v>1</v>
      </c>
      <c r="AJ447" s="11">
        <f>Data!AP447-Data!AP446</f>
        <v>60</v>
      </c>
      <c r="AK447" s="11">
        <f>Data!AQ447-Data!AQ446</f>
        <v>18</v>
      </c>
      <c r="AL447" s="11">
        <f>Data!AR447-Data!AR446</f>
        <v>-4</v>
      </c>
      <c r="AM447" s="11">
        <f>Data!E447</f>
        <v>30</v>
      </c>
      <c r="AN447" s="11">
        <f>Data!B447</f>
        <v>1339</v>
      </c>
      <c r="AO447" s="11">
        <f>Data!AS447-Data!AS446</f>
        <v>18395</v>
      </c>
      <c r="AP447" s="11">
        <f>Data!AT447-Data!AT446</f>
        <v>37517</v>
      </c>
      <c r="AQ447" s="11">
        <f>Data!AV447-Data!AV446</f>
        <v>0</v>
      </c>
      <c r="AR447" s="11">
        <f>Data!AW447-Data!AW446</f>
        <v>0</v>
      </c>
      <c r="AT447" s="7" t="str">
        <f t="shared" si="318"/>
        <v>2021-W23</v>
      </c>
      <c r="AU447" s="7">
        <f t="shared" si="319"/>
        <v>2</v>
      </c>
      <c r="AV447" s="12">
        <f>Data!G447</f>
        <v>381</v>
      </c>
      <c r="AW447" s="12">
        <f>Data!AU447+Data!C447</f>
        <v>7</v>
      </c>
      <c r="AY447" s="12"/>
    </row>
    <row r="448" spans="1:53" x14ac:dyDescent="0.3">
      <c r="A448" s="20">
        <f>Data!A448</f>
        <v>44356</v>
      </c>
      <c r="B448" s="8">
        <f t="shared" ref="B448" si="320">A448</f>
        <v>44356</v>
      </c>
      <c r="C448" s="9">
        <f>Data!I448-Data!I447</f>
        <v>155</v>
      </c>
      <c r="D448" s="9">
        <f>Data!J448-Data!J447</f>
        <v>0</v>
      </c>
      <c r="E448" s="10">
        <f>Data!K448-Data!K447</f>
        <v>0</v>
      </c>
      <c r="F448" s="11">
        <f>Data!L448-Data!L447</f>
        <v>348</v>
      </c>
      <c r="G448" s="11">
        <f>Data!M448-Data!M447</f>
        <v>0</v>
      </c>
      <c r="H448" s="11">
        <f>Data!N448-Data!N447</f>
        <v>0</v>
      </c>
      <c r="I448" s="11">
        <f>Data!O448-Data!O447</f>
        <v>302</v>
      </c>
      <c r="J448" s="11">
        <f>Data!P448-Data!P447</f>
        <v>2</v>
      </c>
      <c r="K448" s="11">
        <f>Data!Q448-Data!Q447</f>
        <v>2</v>
      </c>
      <c r="L448" s="11">
        <f>Data!R448-Data!R447</f>
        <v>77</v>
      </c>
      <c r="M448" s="11">
        <f>Data!S448-Data!S447</f>
        <v>13</v>
      </c>
      <c r="N448" s="11">
        <f>Data!T448-Data!T447</f>
        <v>-2</v>
      </c>
      <c r="O448" s="11">
        <f>Data!U448-Data!U447</f>
        <v>82</v>
      </c>
      <c r="P448" s="11">
        <f>Data!V448-Data!V447</f>
        <v>0</v>
      </c>
      <c r="Q448" s="11">
        <f>Data!W448-Data!W447</f>
        <v>0</v>
      </c>
      <c r="R448" s="11">
        <f>Data!X448-Data!X447</f>
        <v>168</v>
      </c>
      <c r="S448" s="11">
        <f>Data!Y448-Data!Y447</f>
        <v>0</v>
      </c>
      <c r="T448" s="11">
        <f>Data!Z448-Data!Z447</f>
        <v>0</v>
      </c>
      <c r="U448" s="11">
        <f>Data!AA448-Data!AA447</f>
        <v>148</v>
      </c>
      <c r="V448" s="11">
        <f>Data!AB448-Data!AB447</f>
        <v>1</v>
      </c>
      <c r="W448" s="11">
        <f>Data!AC448-Data!AC447</f>
        <v>3</v>
      </c>
      <c r="X448" s="11">
        <f>Data!AD448-Data!AD447</f>
        <v>35</v>
      </c>
      <c r="Y448" s="11">
        <f>Data!AE448-Data!AE447</f>
        <v>5</v>
      </c>
      <c r="Z448" s="11">
        <f>Data!AF448-Data!AF447</f>
        <v>4</v>
      </c>
      <c r="AA448" s="11">
        <f>Data!AG448-Data!AG447</f>
        <v>73</v>
      </c>
      <c r="AB448" s="11">
        <f>Data!AH448-Data!AH447</f>
        <v>0</v>
      </c>
      <c r="AC448" s="11">
        <f>Data!AI448-Data!AI447</f>
        <v>0</v>
      </c>
      <c r="AD448" s="11">
        <f>Data!AJ448-Data!AJ447</f>
        <v>180</v>
      </c>
      <c r="AE448" s="11">
        <f>Data!AK448-Data!AK447</f>
        <v>0</v>
      </c>
      <c r="AF448" s="11">
        <f>Data!AL448-Data!AL447</f>
        <v>0</v>
      </c>
      <c r="AG448" s="11">
        <f>Data!AM448-Data!AM447</f>
        <v>154</v>
      </c>
      <c r="AH448" s="11">
        <f>Data!AN448-Data!AN447</f>
        <v>1</v>
      </c>
      <c r="AI448" s="11">
        <f>Data!AO448-Data!AO447</f>
        <v>-1</v>
      </c>
      <c r="AJ448" s="11">
        <f>Data!AP448-Data!AP447</f>
        <v>42</v>
      </c>
      <c r="AK448" s="11">
        <f>Data!AQ448-Data!AQ447</f>
        <v>8</v>
      </c>
      <c r="AL448" s="11">
        <f>Data!AR448-Data!AR447</f>
        <v>-6</v>
      </c>
      <c r="AM448" s="11">
        <f>Data!E448</f>
        <v>15</v>
      </c>
      <c r="AN448" s="11">
        <f>Data!B448</f>
        <v>890</v>
      </c>
      <c r="AO448" s="11">
        <f>Data!AS448-Data!AS447</f>
        <v>13926</v>
      </c>
      <c r="AP448" s="11">
        <f>Data!AT448-Data!AT447</f>
        <v>28056</v>
      </c>
      <c r="AQ448" s="11">
        <f>Data!AV448-Data!AV447</f>
        <v>0</v>
      </c>
      <c r="AR448" s="11">
        <f>Data!AW448-Data!AW447</f>
        <v>0</v>
      </c>
      <c r="AT448" s="7" t="str">
        <f t="shared" ref="AT448" si="321">_xlfn.CONCAT(YEAR(A448),"-W",_xlfn.ISOWEEKNUM(A448))</f>
        <v>2021-W23</v>
      </c>
      <c r="AU448" s="7">
        <f t="shared" ref="AU448" si="322">WEEKDAY(A448,2)</f>
        <v>3</v>
      </c>
      <c r="AV448" s="12">
        <f>Data!G448</f>
        <v>381</v>
      </c>
      <c r="AW448" s="12">
        <f>Data!AU448+Data!C448</f>
        <v>3</v>
      </c>
      <c r="AY448" s="12"/>
    </row>
    <row r="449" spans="1:53" x14ac:dyDescent="0.3">
      <c r="A449" s="20">
        <f>Data!A449</f>
        <v>44357</v>
      </c>
      <c r="B449" s="8">
        <f t="shared" ref="B449" si="323">A449</f>
        <v>44357</v>
      </c>
      <c r="C449" s="9">
        <f>Data!I449-Data!I448</f>
        <v>111</v>
      </c>
      <c r="D449" s="9">
        <f>Data!J449-Data!J448</f>
        <v>0</v>
      </c>
      <c r="E449" s="10">
        <f>Data!K449-Data!K448</f>
        <v>0</v>
      </c>
      <c r="F449" s="11">
        <f>Data!L449-Data!L448</f>
        <v>327</v>
      </c>
      <c r="G449" s="11">
        <f>Data!M449-Data!M448</f>
        <v>0</v>
      </c>
      <c r="H449" s="11">
        <f>Data!N449-Data!N448</f>
        <v>0</v>
      </c>
      <c r="I449" s="11">
        <f>Data!O449-Data!O448</f>
        <v>252</v>
      </c>
      <c r="J449" s="11">
        <f>Data!P449-Data!P448</f>
        <v>3</v>
      </c>
      <c r="K449" s="11">
        <f>Data!Q449-Data!Q448</f>
        <v>-3</v>
      </c>
      <c r="L449" s="11">
        <f>Data!R449-Data!R448</f>
        <v>60</v>
      </c>
      <c r="M449" s="11">
        <f>Data!S449-Data!S448</f>
        <v>21</v>
      </c>
      <c r="N449" s="11">
        <f>Data!T449-Data!T448</f>
        <v>-2</v>
      </c>
      <c r="O449" s="11">
        <f>Data!U449-Data!U448</f>
        <v>58</v>
      </c>
      <c r="P449" s="11">
        <f>Data!V449-Data!V448</f>
        <v>0</v>
      </c>
      <c r="Q449" s="11">
        <f>Data!W449-Data!W448</f>
        <v>0</v>
      </c>
      <c r="R449" s="11">
        <f>Data!X449-Data!X448</f>
        <v>199</v>
      </c>
      <c r="S449" s="11">
        <f>Data!Y449-Data!Y448</f>
        <v>0</v>
      </c>
      <c r="T449" s="11">
        <f>Data!Z449-Data!Z448</f>
        <v>0</v>
      </c>
      <c r="U449" s="11">
        <f>Data!AA449-Data!AA448</f>
        <v>124</v>
      </c>
      <c r="V449" s="11">
        <f>Data!AB449-Data!AB448</f>
        <v>1</v>
      </c>
      <c r="W449" s="11">
        <f>Data!AC449-Data!AC448</f>
        <v>-2</v>
      </c>
      <c r="X449" s="11">
        <f>Data!AD449-Data!AD448</f>
        <v>26</v>
      </c>
      <c r="Y449" s="11">
        <f>Data!AE449-Data!AE448</f>
        <v>10</v>
      </c>
      <c r="Z449" s="11">
        <f>Data!AF449-Data!AF448</f>
        <v>-2</v>
      </c>
      <c r="AA449" s="11">
        <f>Data!AG449-Data!AG448</f>
        <v>53</v>
      </c>
      <c r="AB449" s="11">
        <f>Data!AH449-Data!AH448</f>
        <v>0</v>
      </c>
      <c r="AC449" s="11">
        <f>Data!AI449-Data!AI448</f>
        <v>0</v>
      </c>
      <c r="AD449" s="11">
        <f>Data!AJ449-Data!AJ448</f>
        <v>128</v>
      </c>
      <c r="AE449" s="11">
        <f>Data!AK449-Data!AK448</f>
        <v>0</v>
      </c>
      <c r="AF449" s="11">
        <f>Data!AL449-Data!AL448</f>
        <v>0</v>
      </c>
      <c r="AG449" s="11">
        <f>Data!AM449-Data!AM448</f>
        <v>128</v>
      </c>
      <c r="AH449" s="11">
        <f>Data!AN449-Data!AN448</f>
        <v>2</v>
      </c>
      <c r="AI449" s="11">
        <f>Data!AO449-Data!AO448</f>
        <v>-1</v>
      </c>
      <c r="AJ449" s="11">
        <f>Data!AP449-Data!AP448</f>
        <v>34</v>
      </c>
      <c r="AK449" s="11">
        <f>Data!AQ449-Data!AQ448</f>
        <v>11</v>
      </c>
      <c r="AL449" s="11">
        <f>Data!AR449-Data!AR448</f>
        <v>0</v>
      </c>
      <c r="AM449" s="11">
        <f>Data!E449</f>
        <v>24</v>
      </c>
      <c r="AN449" s="11">
        <f>Data!B449</f>
        <v>781</v>
      </c>
      <c r="AO449" s="11">
        <f>Data!AS449-Data!AS448</f>
        <v>13242</v>
      </c>
      <c r="AP449" s="11">
        <f>Data!AT449-Data!AT448</f>
        <v>28612</v>
      </c>
      <c r="AQ449" s="11">
        <f>Data!AV449-Data!AV448</f>
        <v>0</v>
      </c>
      <c r="AR449" s="11">
        <f>Data!AW449-Data!AW448</f>
        <v>0</v>
      </c>
      <c r="AT449" s="7" t="str">
        <f t="shared" ref="AT449" si="324">_xlfn.CONCAT(YEAR(A449),"-W",_xlfn.ISOWEEKNUM(A449))</f>
        <v>2021-W23</v>
      </c>
      <c r="AU449" s="7">
        <f t="shared" ref="AU449" si="325">WEEKDAY(A449,2)</f>
        <v>4</v>
      </c>
      <c r="AV449" s="12">
        <f>Data!G449</f>
        <v>376</v>
      </c>
      <c r="AW449" s="12">
        <f>Data!AU449+Data!C449</f>
        <v>4</v>
      </c>
      <c r="AY449" s="12"/>
    </row>
    <row r="450" spans="1:53" x14ac:dyDescent="0.3">
      <c r="A450" s="20">
        <f>Data!A450</f>
        <v>44358</v>
      </c>
      <c r="B450" s="8">
        <f t="shared" ref="B450" si="326">A450</f>
        <v>44358</v>
      </c>
      <c r="C450" s="9">
        <f>Data!I450-Data!I449</f>
        <v>109</v>
      </c>
      <c r="D450" s="9">
        <f>Data!J450-Data!J449</f>
        <v>0</v>
      </c>
      <c r="E450" s="10">
        <f>Data!K450-Data!K449</f>
        <v>0</v>
      </c>
      <c r="F450" s="11">
        <f>Data!L450-Data!L449</f>
        <v>339</v>
      </c>
      <c r="G450" s="11">
        <f>Data!M450-Data!M449</f>
        <v>0</v>
      </c>
      <c r="H450" s="11">
        <f>Data!N450-Data!N449</f>
        <v>1</v>
      </c>
      <c r="I450" s="11">
        <f>Data!O450-Data!O449</f>
        <v>258</v>
      </c>
      <c r="J450" s="11">
        <f>Data!P450-Data!P449</f>
        <v>3</v>
      </c>
      <c r="K450" s="11">
        <f>Data!Q450-Data!Q449</f>
        <v>-3</v>
      </c>
      <c r="L450" s="11">
        <f>Data!R450-Data!R449</f>
        <v>80</v>
      </c>
      <c r="M450" s="11">
        <f>Data!S450-Data!S449</f>
        <v>8</v>
      </c>
      <c r="N450" s="11">
        <f>Data!T450-Data!T449</f>
        <v>1</v>
      </c>
      <c r="O450" s="11">
        <f>Data!U450-Data!U449</f>
        <v>48</v>
      </c>
      <c r="P450" s="11">
        <f>Data!V450-Data!V449</f>
        <v>0</v>
      </c>
      <c r="Q450" s="11">
        <f>Data!W450-Data!W449</f>
        <v>0</v>
      </c>
      <c r="R450" s="11">
        <f>Data!X450-Data!X449</f>
        <v>178</v>
      </c>
      <c r="S450" s="11">
        <f>Data!Y450-Data!Y449</f>
        <v>0</v>
      </c>
      <c r="T450" s="11">
        <f>Data!Z450-Data!Z449</f>
        <v>1</v>
      </c>
      <c r="U450" s="11">
        <f>Data!AA450-Data!AA449</f>
        <v>121</v>
      </c>
      <c r="V450" s="11">
        <f>Data!AB450-Data!AB449</f>
        <v>1</v>
      </c>
      <c r="W450" s="11">
        <f>Data!AC450-Data!AC449</f>
        <v>-1</v>
      </c>
      <c r="X450" s="11">
        <f>Data!AD450-Data!AD449</f>
        <v>33</v>
      </c>
      <c r="Y450" s="11">
        <f>Data!AE450-Data!AE449</f>
        <v>4</v>
      </c>
      <c r="Z450" s="11">
        <f>Data!AF450-Data!AF449</f>
        <v>2</v>
      </c>
      <c r="AA450" s="11">
        <f>Data!AG450-Data!AG449</f>
        <v>61</v>
      </c>
      <c r="AB450" s="11">
        <f>Data!AH450-Data!AH449</f>
        <v>0</v>
      </c>
      <c r="AC450" s="11">
        <f>Data!AI450-Data!AI449</f>
        <v>0</v>
      </c>
      <c r="AD450" s="11">
        <f>Data!AJ450-Data!AJ449</f>
        <v>161</v>
      </c>
      <c r="AE450" s="11">
        <f>Data!AK450-Data!AK449</f>
        <v>0</v>
      </c>
      <c r="AF450" s="11">
        <f>Data!AL450-Data!AL449</f>
        <v>0</v>
      </c>
      <c r="AG450" s="11">
        <f>Data!AM450-Data!AM449</f>
        <v>137</v>
      </c>
      <c r="AH450" s="11">
        <f>Data!AN450-Data!AN449</f>
        <v>2</v>
      </c>
      <c r="AI450" s="11">
        <f>Data!AO450-Data!AO449</f>
        <v>-2</v>
      </c>
      <c r="AJ450" s="11">
        <f>Data!AP450-Data!AP449</f>
        <v>47</v>
      </c>
      <c r="AK450" s="11">
        <f>Data!AQ450-Data!AQ449</f>
        <v>4</v>
      </c>
      <c r="AL450" s="11">
        <f>Data!AR450-Data!AR449</f>
        <v>-1</v>
      </c>
      <c r="AM450" s="11">
        <f>Data!E450</f>
        <v>11</v>
      </c>
      <c r="AN450" s="11">
        <f>Data!B450</f>
        <v>791</v>
      </c>
      <c r="AO450" s="11">
        <f>Data!AS450-Data!AS449</f>
        <v>13650</v>
      </c>
      <c r="AP450" s="11">
        <f>Data!AT450-Data!AT449</f>
        <v>28453</v>
      </c>
      <c r="AQ450" s="11">
        <f>Data!AV450-Data!AV449</f>
        <v>0</v>
      </c>
      <c r="AR450" s="11">
        <f>Data!AW450-Data!AW449</f>
        <v>0</v>
      </c>
      <c r="AT450" s="7" t="str">
        <f t="shared" ref="AT450" si="327">_xlfn.CONCAT(YEAR(A450),"-W",_xlfn.ISOWEEKNUM(A450))</f>
        <v>2021-W23</v>
      </c>
      <c r="AU450" s="7">
        <f t="shared" ref="AU450" si="328">WEEKDAY(A450,2)</f>
        <v>5</v>
      </c>
      <c r="AV450" s="12">
        <f>Data!G450</f>
        <v>375</v>
      </c>
      <c r="AW450" s="12">
        <f>Data!AU450+Data!C450</f>
        <v>6</v>
      </c>
      <c r="AY450" s="12"/>
    </row>
    <row r="451" spans="1:53" x14ac:dyDescent="0.3">
      <c r="A451" s="20">
        <f>Data!A451</f>
        <v>44359</v>
      </c>
      <c r="B451" s="8">
        <f t="shared" ref="B451" si="329">A451</f>
        <v>44359</v>
      </c>
      <c r="C451" s="9">
        <f>Data!I451-Data!I450</f>
        <v>88</v>
      </c>
      <c r="D451" s="9">
        <f>Data!J451-Data!J450</f>
        <v>0</v>
      </c>
      <c r="E451" s="10">
        <f>Data!K451-Data!K450</f>
        <v>0</v>
      </c>
      <c r="F451" s="11">
        <f>Data!L451-Data!L450</f>
        <v>287</v>
      </c>
      <c r="G451" s="11">
        <f>Data!M451-Data!M450</f>
        <v>1</v>
      </c>
      <c r="H451" s="11">
        <f>Data!N451-Data!N450</f>
        <v>-2</v>
      </c>
      <c r="I451" s="11">
        <f>Data!O451-Data!O450</f>
        <v>230</v>
      </c>
      <c r="J451" s="11">
        <f>Data!P451-Data!P450</f>
        <v>7</v>
      </c>
      <c r="K451" s="11">
        <f>Data!Q451-Data!Q450</f>
        <v>-8</v>
      </c>
      <c r="L451" s="11">
        <f>Data!R451-Data!R450</f>
        <v>68</v>
      </c>
      <c r="M451" s="11">
        <f>Data!S451-Data!S450</f>
        <v>16</v>
      </c>
      <c r="N451" s="11">
        <f>Data!T451-Data!T450</f>
        <v>-5</v>
      </c>
      <c r="O451" s="11">
        <f>Data!U451-Data!U450</f>
        <v>42</v>
      </c>
      <c r="P451" s="11">
        <f>Data!V451-Data!V450</f>
        <v>0</v>
      </c>
      <c r="Q451" s="11">
        <f>Data!W451-Data!W450</f>
        <v>0</v>
      </c>
      <c r="R451" s="11">
        <f>Data!X451-Data!X450</f>
        <v>147</v>
      </c>
      <c r="S451" s="11">
        <f>Data!Y451-Data!Y450</f>
        <v>1</v>
      </c>
      <c r="T451" s="11">
        <f>Data!Z451-Data!Z450</f>
        <v>-2</v>
      </c>
      <c r="U451" s="11">
        <f>Data!AA451-Data!AA450</f>
        <v>106</v>
      </c>
      <c r="V451" s="11">
        <f>Data!AB451-Data!AB450</f>
        <v>6</v>
      </c>
      <c r="W451" s="11">
        <f>Data!AC451-Data!AC450</f>
        <v>-7</v>
      </c>
      <c r="X451" s="11">
        <f>Data!AD451-Data!AD450</f>
        <v>28</v>
      </c>
      <c r="Y451" s="11">
        <f>Data!AE451-Data!AE450</f>
        <v>9</v>
      </c>
      <c r="Z451" s="11">
        <f>Data!AF451-Data!AF450</f>
        <v>-5</v>
      </c>
      <c r="AA451" s="11">
        <f>Data!AG451-Data!AG450</f>
        <v>46</v>
      </c>
      <c r="AB451" s="11">
        <f>Data!AH451-Data!AH450</f>
        <v>0</v>
      </c>
      <c r="AC451" s="11">
        <f>Data!AI451-Data!AI450</f>
        <v>0</v>
      </c>
      <c r="AD451" s="11">
        <f>Data!AJ451-Data!AJ450</f>
        <v>140</v>
      </c>
      <c r="AE451" s="11">
        <f>Data!AK451-Data!AK450</f>
        <v>0</v>
      </c>
      <c r="AF451" s="11">
        <f>Data!AL451-Data!AL450</f>
        <v>0</v>
      </c>
      <c r="AG451" s="11">
        <f>Data!AM451-Data!AM450</f>
        <v>124</v>
      </c>
      <c r="AH451" s="11">
        <f>Data!AN451-Data!AN450</f>
        <v>1</v>
      </c>
      <c r="AI451" s="11">
        <f>Data!AO451-Data!AO450</f>
        <v>-1</v>
      </c>
      <c r="AJ451" s="11">
        <f>Data!AP451-Data!AP450</f>
        <v>40</v>
      </c>
      <c r="AK451" s="11">
        <f>Data!AQ451-Data!AQ450</f>
        <v>7</v>
      </c>
      <c r="AL451" s="11">
        <f>Data!AR451-Data!AR450</f>
        <v>0</v>
      </c>
      <c r="AM451" s="11">
        <f>Data!E451</f>
        <v>21</v>
      </c>
      <c r="AN451" s="11">
        <f>Data!B451</f>
        <v>591</v>
      </c>
      <c r="AO451" s="11">
        <f>Data!AS451-Data!AS450</f>
        <v>14208</v>
      </c>
      <c r="AP451" s="11">
        <f>Data!AT451-Data!AT450</f>
        <v>30567</v>
      </c>
      <c r="AQ451" s="11">
        <f>Data!AV451-Data!AV450</f>
        <v>0</v>
      </c>
      <c r="AR451" s="11">
        <f>Data!AW451-Data!AW450</f>
        <v>0</v>
      </c>
      <c r="AT451" s="7" t="str">
        <f t="shared" ref="AT451" si="330">_xlfn.CONCAT(YEAR(A451),"-W",_xlfn.ISOWEEKNUM(A451))</f>
        <v>2021-W23</v>
      </c>
      <c r="AU451" s="7">
        <f t="shared" ref="AU451" si="331">WEEKDAY(A451,2)</f>
        <v>6</v>
      </c>
      <c r="AV451" s="12">
        <f>Data!G451</f>
        <v>360</v>
      </c>
      <c r="AW451" s="12">
        <f>Data!AU451+Data!C451</f>
        <v>4</v>
      </c>
      <c r="AY451" s="12"/>
    </row>
    <row r="452" spans="1:53" x14ac:dyDescent="0.3">
      <c r="A452" s="20">
        <f>Data!A452</f>
        <v>44360</v>
      </c>
      <c r="B452" s="8">
        <f t="shared" ref="B452:B454" si="332">A452</f>
        <v>44360</v>
      </c>
      <c r="C452" s="9">
        <f>Data!I452-Data!I451</f>
        <v>42</v>
      </c>
      <c r="D452" s="9">
        <f>Data!J452-Data!J451</f>
        <v>0</v>
      </c>
      <c r="E452" s="10">
        <f>Data!K452-Data!K451</f>
        <v>0</v>
      </c>
      <c r="F452" s="11">
        <f>Data!L452-Data!L451</f>
        <v>139</v>
      </c>
      <c r="G452" s="11">
        <f>Data!M452-Data!M451</f>
        <v>0</v>
      </c>
      <c r="H452" s="11">
        <f>Data!N452-Data!N451</f>
        <v>1</v>
      </c>
      <c r="I452" s="11">
        <f>Data!O452-Data!O451</f>
        <v>82</v>
      </c>
      <c r="J452" s="11">
        <f>Data!P452-Data!P451</f>
        <v>2</v>
      </c>
      <c r="K452" s="11">
        <f>Data!Q452-Data!Q451</f>
        <v>-3</v>
      </c>
      <c r="L452" s="11">
        <f>Data!R452-Data!R451</f>
        <v>34</v>
      </c>
      <c r="M452" s="11">
        <f>Data!S452-Data!S451</f>
        <v>15</v>
      </c>
      <c r="N452" s="11">
        <f>Data!T452-Data!T451</f>
        <v>0</v>
      </c>
      <c r="O452" s="11">
        <f>Data!U452-Data!U451</f>
        <v>23</v>
      </c>
      <c r="P452" s="11">
        <f>Data!V452-Data!V451</f>
        <v>0</v>
      </c>
      <c r="Q452" s="11">
        <f>Data!W452-Data!W451</f>
        <v>0</v>
      </c>
      <c r="R452" s="11">
        <f>Data!X452-Data!X451</f>
        <v>81</v>
      </c>
      <c r="S452" s="11">
        <f>Data!Y452-Data!Y451</f>
        <v>0</v>
      </c>
      <c r="T452" s="11">
        <f>Data!Z452-Data!Z451</f>
        <v>1</v>
      </c>
      <c r="U452" s="11">
        <f>Data!AA452-Data!AA451</f>
        <v>40</v>
      </c>
      <c r="V452" s="11">
        <f>Data!AB452-Data!AB451</f>
        <v>0</v>
      </c>
      <c r="W452" s="11">
        <f>Data!AC452-Data!AC451</f>
        <v>-1</v>
      </c>
      <c r="X452" s="11">
        <f>Data!AD452-Data!AD451</f>
        <v>11</v>
      </c>
      <c r="Y452" s="11">
        <f>Data!AE452-Data!AE451</f>
        <v>8</v>
      </c>
      <c r="Z452" s="11">
        <f>Data!AF452-Data!AF451</f>
        <v>-1</v>
      </c>
      <c r="AA452" s="11">
        <f>Data!AG452-Data!AG451</f>
        <v>19</v>
      </c>
      <c r="AB452" s="11">
        <f>Data!AH452-Data!AH451</f>
        <v>0</v>
      </c>
      <c r="AC452" s="11">
        <f>Data!AI452-Data!AI451</f>
        <v>0</v>
      </c>
      <c r="AD452" s="11">
        <f>Data!AJ452-Data!AJ451</f>
        <v>58</v>
      </c>
      <c r="AE452" s="11">
        <f>Data!AK452-Data!AK451</f>
        <v>0</v>
      </c>
      <c r="AF452" s="11">
        <f>Data!AL452-Data!AL451</f>
        <v>0</v>
      </c>
      <c r="AG452" s="11">
        <f>Data!AM452-Data!AM451</f>
        <v>42</v>
      </c>
      <c r="AH452" s="11">
        <f>Data!AN452-Data!AN451</f>
        <v>2</v>
      </c>
      <c r="AI452" s="11">
        <f>Data!AO452-Data!AO451</f>
        <v>-2</v>
      </c>
      <c r="AJ452" s="11">
        <f>Data!AP452-Data!AP451</f>
        <v>23</v>
      </c>
      <c r="AK452" s="11">
        <f>Data!AQ452-Data!AQ451</f>
        <v>7</v>
      </c>
      <c r="AL452" s="11">
        <f>Data!AR452-Data!AR451</f>
        <v>1</v>
      </c>
      <c r="AM452" s="11">
        <f>Data!E452</f>
        <v>17</v>
      </c>
      <c r="AN452" s="11">
        <f>Data!B452</f>
        <v>297</v>
      </c>
      <c r="AO452" s="11">
        <f>Data!AS452-Data!AS451</f>
        <v>5953</v>
      </c>
      <c r="AP452" s="11">
        <f>Data!AT452-Data!AT451</f>
        <v>14561</v>
      </c>
      <c r="AQ452" s="11">
        <f>Data!AV452-Data!AV451</f>
        <v>0</v>
      </c>
      <c r="AR452" s="11">
        <f>Data!AW452-Data!AW451</f>
        <v>0</v>
      </c>
      <c r="AS452" s="7">
        <v>65</v>
      </c>
      <c r="AT452" s="7" t="str">
        <f t="shared" ref="AT452:AT454" si="333">_xlfn.CONCAT(YEAR(A452),"-W",_xlfn.ISOWEEKNUM(A452))</f>
        <v>2021-W23</v>
      </c>
      <c r="AU452" s="7">
        <f t="shared" ref="AU452:AU454" si="334">WEEKDAY(A452,2)</f>
        <v>7</v>
      </c>
      <c r="AV452" s="12">
        <f>Data!G452</f>
        <v>358</v>
      </c>
      <c r="AW452" s="12">
        <f>Data!AU452+Data!C452</f>
        <v>7</v>
      </c>
      <c r="AX452" s="7">
        <f>Data!BA452-Data!BA445</f>
        <v>57</v>
      </c>
      <c r="AY452" s="12">
        <f>AV445+AS452-AV452-AX452</f>
        <v>48</v>
      </c>
      <c r="AZ452" s="11">
        <f>SUM(Data!BB446:BB452)</f>
        <v>739</v>
      </c>
      <c r="BA452" s="112">
        <f>AS452/AZ452</f>
        <v>8.7956698240866035E-2</v>
      </c>
    </row>
    <row r="453" spans="1:53" x14ac:dyDescent="0.3">
      <c r="A453" s="21">
        <f>Data!A453</f>
        <v>44361</v>
      </c>
      <c r="B453" s="13">
        <f t="shared" si="332"/>
        <v>44361</v>
      </c>
      <c r="C453" s="14">
        <f>Data!I453-Data!I452</f>
        <v>91</v>
      </c>
      <c r="D453" s="14">
        <f>Data!J453-Data!J452</f>
        <v>0</v>
      </c>
      <c r="E453" s="15">
        <f>Data!K453-Data!K452</f>
        <v>0</v>
      </c>
      <c r="F453" s="16">
        <f>Data!L453-Data!L452</f>
        <v>183</v>
      </c>
      <c r="G453" s="16">
        <f>Data!M453-Data!M452</f>
        <v>0</v>
      </c>
      <c r="H453" s="16">
        <f>Data!N453-Data!N452</f>
        <v>-1</v>
      </c>
      <c r="I453" s="16">
        <f>Data!O453-Data!O452</f>
        <v>143</v>
      </c>
      <c r="J453" s="16">
        <f>Data!P453-Data!P452</f>
        <v>2</v>
      </c>
      <c r="K453" s="16">
        <f>Data!Q453-Data!Q452</f>
        <v>2</v>
      </c>
      <c r="L453" s="16">
        <f>Data!R453-Data!R452</f>
        <v>47</v>
      </c>
      <c r="M453" s="16">
        <f>Data!S453-Data!S452</f>
        <v>19</v>
      </c>
      <c r="N453" s="16">
        <f>Data!T453-Data!T452</f>
        <v>-6</v>
      </c>
      <c r="O453" s="16">
        <f>Data!U453-Data!U452</f>
        <v>50</v>
      </c>
      <c r="P453" s="16">
        <f>Data!V453-Data!V452</f>
        <v>0</v>
      </c>
      <c r="Q453" s="16">
        <f>Data!W453-Data!W452</f>
        <v>0</v>
      </c>
      <c r="R453" s="16">
        <f>Data!X453-Data!X452</f>
        <v>102</v>
      </c>
      <c r="S453" s="16">
        <f>Data!Y453-Data!Y452</f>
        <v>0</v>
      </c>
      <c r="T453" s="16">
        <f>Data!Z453-Data!Z452</f>
        <v>-1</v>
      </c>
      <c r="U453" s="16">
        <f>Data!AA453-Data!AA452</f>
        <v>70</v>
      </c>
      <c r="V453" s="16">
        <f>Data!AB453-Data!AB452</f>
        <v>1</v>
      </c>
      <c r="W453" s="16">
        <f>Data!AC453-Data!AC452</f>
        <v>2</v>
      </c>
      <c r="X453" s="16">
        <f>Data!AD453-Data!AD452</f>
        <v>24</v>
      </c>
      <c r="Y453" s="16">
        <f>Data!AE453-Data!AE452</f>
        <v>12</v>
      </c>
      <c r="Z453" s="16">
        <f>Data!AF453-Data!AF452</f>
        <v>-4</v>
      </c>
      <c r="AA453" s="16">
        <f>Data!AG453-Data!AG452</f>
        <v>41</v>
      </c>
      <c r="AB453" s="16">
        <f>Data!AH453-Data!AH452</f>
        <v>0</v>
      </c>
      <c r="AC453" s="16">
        <f>Data!AI453-Data!AI452</f>
        <v>0</v>
      </c>
      <c r="AD453" s="16">
        <f>Data!AJ453-Data!AJ452</f>
        <v>81</v>
      </c>
      <c r="AE453" s="16">
        <f>Data!AK453-Data!AK452</f>
        <v>0</v>
      </c>
      <c r="AF453" s="16">
        <f>Data!AL453-Data!AL452</f>
        <v>0</v>
      </c>
      <c r="AG453" s="16">
        <f>Data!AM453-Data!AM452</f>
        <v>73</v>
      </c>
      <c r="AH453" s="16">
        <f>Data!AN453-Data!AN452</f>
        <v>1</v>
      </c>
      <c r="AI453" s="16">
        <f>Data!AO453-Data!AO452</f>
        <v>0</v>
      </c>
      <c r="AJ453" s="16">
        <f>Data!AP453-Data!AP452</f>
        <v>23</v>
      </c>
      <c r="AK453" s="16">
        <f>Data!AQ453-Data!AQ452</f>
        <v>7</v>
      </c>
      <c r="AL453" s="16">
        <f>Data!AR453-Data!AR452</f>
        <v>-2</v>
      </c>
      <c r="AM453" s="16">
        <f>Data!E453</f>
        <v>18</v>
      </c>
      <c r="AN453" s="16">
        <f>Data!B453</f>
        <v>472</v>
      </c>
      <c r="AO453" s="16">
        <f>Data!AS453-Data!AS452</f>
        <v>4335</v>
      </c>
      <c r="AP453" s="16">
        <f>Data!AT453-Data!AT452</f>
        <v>15067</v>
      </c>
      <c r="AQ453" s="16">
        <f>Data!AV453-Data!AV452</f>
        <v>0</v>
      </c>
      <c r="AR453" s="16">
        <f>Data!AW453-Data!AW452</f>
        <v>0</v>
      </c>
      <c r="AS453" s="17"/>
      <c r="AT453" s="17" t="str">
        <f t="shared" si="333"/>
        <v>2021-W24</v>
      </c>
      <c r="AU453" s="17">
        <f t="shared" si="334"/>
        <v>1</v>
      </c>
      <c r="AV453" s="18">
        <f>Data!G453</f>
        <v>353</v>
      </c>
      <c r="AW453" s="18">
        <f>Data!AU453+Data!C453</f>
        <v>6</v>
      </c>
      <c r="AX453" s="17"/>
      <c r="AY453" s="17"/>
      <c r="AZ453" s="16"/>
    </row>
    <row r="454" spans="1:53" x14ac:dyDescent="0.3">
      <c r="A454" s="20">
        <f>Data!A454</f>
        <v>44362</v>
      </c>
      <c r="B454" s="8">
        <f t="shared" si="332"/>
        <v>44362</v>
      </c>
      <c r="C454" s="9">
        <f>Data!I454-Data!I453</f>
        <v>137</v>
      </c>
      <c r="D454" s="9">
        <f>Data!J454-Data!J453</f>
        <v>0</v>
      </c>
      <c r="E454" s="10">
        <f>Data!K454-Data!K453</f>
        <v>0</v>
      </c>
      <c r="F454" s="11">
        <f>Data!L454-Data!L453</f>
        <v>310</v>
      </c>
      <c r="G454" s="11">
        <f>Data!M454-Data!M453</f>
        <v>0</v>
      </c>
      <c r="H454" s="11">
        <f>Data!N454-Data!N453</f>
        <v>-1</v>
      </c>
      <c r="I454" s="11">
        <f>Data!O454-Data!O453</f>
        <v>314</v>
      </c>
      <c r="J454" s="11">
        <f>Data!P454-Data!P453</f>
        <v>4</v>
      </c>
      <c r="K454" s="11">
        <f>Data!Q454-Data!Q453</f>
        <v>0</v>
      </c>
      <c r="L454" s="11">
        <f>Data!R454-Data!R453</f>
        <v>31</v>
      </c>
      <c r="M454" s="11">
        <f>Data!S454-Data!S453</f>
        <v>18</v>
      </c>
      <c r="N454" s="11">
        <f>Data!T454-Data!T453</f>
        <v>-9</v>
      </c>
      <c r="O454" s="11">
        <f>Data!U454-Data!U453</f>
        <v>68</v>
      </c>
      <c r="P454" s="11">
        <f>Data!V454-Data!V453</f>
        <v>0</v>
      </c>
      <c r="Q454" s="11">
        <f>Data!W454-Data!W453</f>
        <v>0</v>
      </c>
      <c r="R454" s="11">
        <f>Data!X454-Data!X453</f>
        <v>155</v>
      </c>
      <c r="S454" s="11">
        <f>Data!Y454-Data!Y453</f>
        <v>0</v>
      </c>
      <c r="T454" s="11">
        <f>Data!Z454-Data!Z453</f>
        <v>-1</v>
      </c>
      <c r="U454" s="11">
        <f>Data!AA454-Data!AA453</f>
        <v>170</v>
      </c>
      <c r="V454" s="11">
        <f>Data!AB454-Data!AB453</f>
        <v>5</v>
      </c>
      <c r="W454" s="11">
        <f>Data!AC454-Data!AC453</f>
        <v>0</v>
      </c>
      <c r="X454" s="11">
        <f>Data!AD454-Data!AD453</f>
        <v>4</v>
      </c>
      <c r="Y454" s="11">
        <f>Data!AE454-Data!AE453</f>
        <v>13</v>
      </c>
      <c r="Z454" s="11">
        <f>Data!AF454-Data!AF453</f>
        <v>-4</v>
      </c>
      <c r="AA454" s="11">
        <f>Data!AG454-Data!AG453</f>
        <v>69</v>
      </c>
      <c r="AB454" s="11">
        <f>Data!AH454-Data!AH453</f>
        <v>0</v>
      </c>
      <c r="AC454" s="11">
        <f>Data!AI454-Data!AI453</f>
        <v>0</v>
      </c>
      <c r="AD454" s="11">
        <f>Data!AJ454-Data!AJ453</f>
        <v>155</v>
      </c>
      <c r="AE454" s="11">
        <f>Data!AK454-Data!AK453</f>
        <v>0</v>
      </c>
      <c r="AF454" s="11">
        <f>Data!AL454-Data!AL453</f>
        <v>0</v>
      </c>
      <c r="AG454" s="11">
        <f>Data!AM454-Data!AM453</f>
        <v>144</v>
      </c>
      <c r="AH454" s="11">
        <f>Data!AN454-Data!AN453</f>
        <v>-1</v>
      </c>
      <c r="AI454" s="11">
        <f>Data!AO454-Data!AO453</f>
        <v>0</v>
      </c>
      <c r="AJ454" s="11">
        <f>Data!AP454-Data!AP453</f>
        <v>27</v>
      </c>
      <c r="AK454" s="11">
        <f>Data!AQ454-Data!AQ453</f>
        <v>5</v>
      </c>
      <c r="AL454" s="11">
        <f>Data!AR454-Data!AR453</f>
        <v>-5</v>
      </c>
      <c r="AM454" s="11">
        <f>Data!E454</f>
        <v>22</v>
      </c>
      <c r="AN454" s="11">
        <f>Data!B454</f>
        <v>835</v>
      </c>
      <c r="AO454" s="11">
        <f>Data!AS454-Data!AS453</f>
        <v>16393</v>
      </c>
      <c r="AP454" s="11">
        <f>Data!AT454-Data!AT453</f>
        <v>34187</v>
      </c>
      <c r="AQ454" s="11">
        <f>Data!AV454-Data!AV453</f>
        <v>0</v>
      </c>
      <c r="AR454" s="11">
        <f>Data!AW454-Data!AW453</f>
        <v>0</v>
      </c>
      <c r="AT454" s="7" t="str">
        <f t="shared" si="333"/>
        <v>2021-W24</v>
      </c>
      <c r="AU454" s="7">
        <f t="shared" si="334"/>
        <v>2</v>
      </c>
      <c r="AV454" s="12">
        <f>Data!G454</f>
        <v>343</v>
      </c>
      <c r="AW454" s="12">
        <f>Data!AU454+Data!C454</f>
        <v>1</v>
      </c>
      <c r="AY454" s="12"/>
    </row>
    <row r="455" spans="1:53" x14ac:dyDescent="0.3">
      <c r="A455" s="20">
        <f>Data!A455</f>
        <v>44363</v>
      </c>
      <c r="B455" s="8">
        <f t="shared" ref="B455" si="335">A455</f>
        <v>44363</v>
      </c>
      <c r="C455" s="9">
        <f>Data!I455-Data!I454</f>
        <v>75</v>
      </c>
      <c r="D455" s="9">
        <f>Data!J455-Data!J454</f>
        <v>0</v>
      </c>
      <c r="E455" s="10">
        <f>Data!K455-Data!K454</f>
        <v>0</v>
      </c>
      <c r="F455" s="11">
        <f>Data!L455-Data!L454</f>
        <v>227</v>
      </c>
      <c r="G455" s="11">
        <f>Data!M455-Data!M454</f>
        <v>0</v>
      </c>
      <c r="H455" s="11">
        <f>Data!N455-Data!N454</f>
        <v>1</v>
      </c>
      <c r="I455" s="11">
        <f>Data!O455-Data!O454</f>
        <v>195</v>
      </c>
      <c r="J455" s="11">
        <f>Data!P455-Data!P454</f>
        <v>1</v>
      </c>
      <c r="K455" s="11">
        <f>Data!Q455-Data!Q454</f>
        <v>-1</v>
      </c>
      <c r="L455" s="11">
        <f>Data!R455-Data!R454</f>
        <v>49</v>
      </c>
      <c r="M455" s="11">
        <f>Data!S455-Data!S454</f>
        <v>12</v>
      </c>
      <c r="N455" s="11">
        <f>Data!T455-Data!T454</f>
        <v>-13</v>
      </c>
      <c r="O455" s="11">
        <f>Data!U455-Data!U454</f>
        <v>39</v>
      </c>
      <c r="P455" s="11">
        <f>Data!V455-Data!V454</f>
        <v>0</v>
      </c>
      <c r="Q455" s="11">
        <f>Data!W455-Data!W454</f>
        <v>0</v>
      </c>
      <c r="R455" s="11">
        <f>Data!X455-Data!X454</f>
        <v>122</v>
      </c>
      <c r="S455" s="11">
        <f>Data!Y455-Data!Y454</f>
        <v>0</v>
      </c>
      <c r="T455" s="11">
        <f>Data!Z455-Data!Z454</f>
        <v>1</v>
      </c>
      <c r="U455" s="11">
        <f>Data!AA455-Data!AA454</f>
        <v>92</v>
      </c>
      <c r="V455" s="11">
        <f>Data!AB455-Data!AB454</f>
        <v>1</v>
      </c>
      <c r="W455" s="11">
        <f>Data!AC455-Data!AC454</f>
        <v>0</v>
      </c>
      <c r="X455" s="11">
        <f>Data!AD455-Data!AD454</f>
        <v>27</v>
      </c>
      <c r="Y455" s="11">
        <f>Data!AE455-Data!AE454</f>
        <v>6</v>
      </c>
      <c r="Z455" s="11">
        <f>Data!AF455-Data!AF454</f>
        <v>-7</v>
      </c>
      <c r="AA455" s="11">
        <f>Data!AG455-Data!AG454</f>
        <v>36</v>
      </c>
      <c r="AB455" s="11">
        <f>Data!AH455-Data!AH454</f>
        <v>0</v>
      </c>
      <c r="AC455" s="11">
        <f>Data!AI455-Data!AI454</f>
        <v>0</v>
      </c>
      <c r="AD455" s="11">
        <f>Data!AJ455-Data!AJ454</f>
        <v>105</v>
      </c>
      <c r="AE455" s="11">
        <f>Data!AK455-Data!AK454</f>
        <v>0</v>
      </c>
      <c r="AF455" s="11">
        <f>Data!AL455-Data!AL454</f>
        <v>0</v>
      </c>
      <c r="AG455" s="11">
        <f>Data!AM455-Data!AM454</f>
        <v>103</v>
      </c>
      <c r="AH455" s="11">
        <f>Data!AN455-Data!AN454</f>
        <v>0</v>
      </c>
      <c r="AI455" s="11">
        <f>Data!AO455-Data!AO454</f>
        <v>-1</v>
      </c>
      <c r="AJ455" s="11">
        <f>Data!AP455-Data!AP454</f>
        <v>22</v>
      </c>
      <c r="AK455" s="11">
        <f>Data!AQ455-Data!AQ454</f>
        <v>6</v>
      </c>
      <c r="AL455" s="11">
        <f>Data!AR455-Data!AR454</f>
        <v>-6</v>
      </c>
      <c r="AM455" s="11">
        <f>Data!E455</f>
        <v>13</v>
      </c>
      <c r="AN455" s="11">
        <f>Data!B455</f>
        <v>549</v>
      </c>
      <c r="AO455" s="11">
        <f>Data!AS455-Data!AS454</f>
        <v>12740</v>
      </c>
      <c r="AP455" s="11">
        <f>Data!AT455-Data!AT454</f>
        <v>25985</v>
      </c>
      <c r="AQ455" s="11">
        <f>Data!AV455-Data!AV454</f>
        <v>0</v>
      </c>
      <c r="AR455" s="11">
        <f>Data!AW455-Data!AW454</f>
        <v>0</v>
      </c>
      <c r="AT455" s="7" t="str">
        <f t="shared" ref="AT455" si="336">_xlfn.CONCAT(YEAR(A455),"-W",_xlfn.ISOWEEKNUM(A455))</f>
        <v>2021-W24</v>
      </c>
      <c r="AU455" s="7">
        <f t="shared" ref="AU455" si="337">WEEKDAY(A455,2)</f>
        <v>3</v>
      </c>
      <c r="AV455" s="12">
        <f>Data!G455</f>
        <v>330</v>
      </c>
      <c r="AW455" s="12">
        <f>Data!AU455+Data!C455</f>
        <v>2</v>
      </c>
      <c r="AY455" s="12"/>
    </row>
    <row r="456" spans="1:53" x14ac:dyDescent="0.3">
      <c r="A456" s="20">
        <f>Data!A456</f>
        <v>44364</v>
      </c>
      <c r="B456" s="8">
        <f t="shared" ref="B456" si="338">A456</f>
        <v>44364</v>
      </c>
      <c r="C456" s="9">
        <f>Data!I456-Data!I455</f>
        <v>71</v>
      </c>
      <c r="D456" s="9">
        <f>Data!J456-Data!J455</f>
        <v>0</v>
      </c>
      <c r="E456" s="10">
        <f>Data!K456-Data!K455</f>
        <v>0</v>
      </c>
      <c r="F456" s="11">
        <f>Data!L456-Data!L455</f>
        <v>233</v>
      </c>
      <c r="G456" s="11">
        <f>Data!M456-Data!M455</f>
        <v>0</v>
      </c>
      <c r="H456" s="11">
        <f>Data!N456-Data!N455</f>
        <v>0</v>
      </c>
      <c r="I456" s="11">
        <f>Data!O456-Data!O455</f>
        <v>167</v>
      </c>
      <c r="J456" s="11">
        <f>Data!P456-Data!P455</f>
        <v>4</v>
      </c>
      <c r="K456" s="11">
        <f>Data!Q456-Data!Q455</f>
        <v>-5</v>
      </c>
      <c r="L456" s="11">
        <f>Data!R456-Data!R455</f>
        <v>42</v>
      </c>
      <c r="M456" s="11">
        <f>Data!S456-Data!S455</f>
        <v>12</v>
      </c>
      <c r="N456" s="11">
        <f>Data!T456-Data!T455</f>
        <v>-4</v>
      </c>
      <c r="O456" s="11">
        <f>Data!U456-Data!U455</f>
        <v>35</v>
      </c>
      <c r="P456" s="11">
        <f>Data!V456-Data!V455</f>
        <v>0</v>
      </c>
      <c r="Q456" s="11">
        <f>Data!W456-Data!W455</f>
        <v>0</v>
      </c>
      <c r="R456" s="11">
        <f>Data!X456-Data!X455</f>
        <v>102</v>
      </c>
      <c r="S456" s="11">
        <f>Data!Y456-Data!Y455</f>
        <v>0</v>
      </c>
      <c r="T456" s="11">
        <f>Data!Z456-Data!Z455</f>
        <v>0</v>
      </c>
      <c r="U456" s="11">
        <f>Data!AA456-Data!AA455</f>
        <v>82</v>
      </c>
      <c r="V456" s="11">
        <f>Data!AB456-Data!AB455</f>
        <v>2</v>
      </c>
      <c r="W456" s="11">
        <f>Data!AC456-Data!AC455</f>
        <v>-2</v>
      </c>
      <c r="X456" s="11">
        <f>Data!AD456-Data!AD455</f>
        <v>21</v>
      </c>
      <c r="Y456" s="11">
        <f>Data!AE456-Data!AE455</f>
        <v>9</v>
      </c>
      <c r="Z456" s="11">
        <f>Data!AF456-Data!AF455</f>
        <v>-3</v>
      </c>
      <c r="AA456" s="11">
        <f>Data!AG456-Data!AG455</f>
        <v>36</v>
      </c>
      <c r="AB456" s="11">
        <f>Data!AH456-Data!AH455</f>
        <v>0</v>
      </c>
      <c r="AC456" s="11">
        <f>Data!AI456-Data!AI455</f>
        <v>0</v>
      </c>
      <c r="AD456" s="11">
        <f>Data!AJ456-Data!AJ455</f>
        <v>131</v>
      </c>
      <c r="AE456" s="11">
        <f>Data!AK456-Data!AK455</f>
        <v>0</v>
      </c>
      <c r="AF456" s="11">
        <f>Data!AL456-Data!AL455</f>
        <v>0</v>
      </c>
      <c r="AG456" s="11">
        <f>Data!AM456-Data!AM455</f>
        <v>85</v>
      </c>
      <c r="AH456" s="11">
        <f>Data!AN456-Data!AN455</f>
        <v>2</v>
      </c>
      <c r="AI456" s="11">
        <f>Data!AO456-Data!AO455</f>
        <v>-3</v>
      </c>
      <c r="AJ456" s="11">
        <f>Data!AP456-Data!AP455</f>
        <v>21</v>
      </c>
      <c r="AK456" s="11">
        <f>Data!AQ456-Data!AQ455</f>
        <v>3</v>
      </c>
      <c r="AL456" s="11">
        <f>Data!AR456-Data!AR455</f>
        <v>-1</v>
      </c>
      <c r="AM456" s="11">
        <f>Data!E456</f>
        <v>16</v>
      </c>
      <c r="AN456" s="11">
        <f>Data!B456</f>
        <v>519</v>
      </c>
      <c r="AO456" s="11">
        <f>Data!AS456-Data!AS455</f>
        <v>12520</v>
      </c>
      <c r="AP456" s="11">
        <f>Data!AT456-Data!AT455</f>
        <v>26791</v>
      </c>
      <c r="AQ456" s="11">
        <f>Data!AV456-Data!AV455</f>
        <v>0</v>
      </c>
      <c r="AR456" s="11">
        <f>Data!AW456-Data!AW455</f>
        <v>0</v>
      </c>
      <c r="AT456" s="7" t="str">
        <f t="shared" ref="AT456" si="339">_xlfn.CONCAT(YEAR(A456),"-W",_xlfn.ISOWEEKNUM(A456))</f>
        <v>2021-W24</v>
      </c>
      <c r="AU456" s="7">
        <f t="shared" ref="AU456" si="340">WEEKDAY(A456,2)</f>
        <v>4</v>
      </c>
      <c r="AV456" s="12">
        <f>Data!G456</f>
        <v>321</v>
      </c>
      <c r="AW456" s="12">
        <f>Data!AU456+Data!C456</f>
        <v>4</v>
      </c>
      <c r="AY456" s="12"/>
    </row>
    <row r="457" spans="1:53" x14ac:dyDescent="0.3">
      <c r="A457" s="20">
        <f>Data!A457</f>
        <v>44365</v>
      </c>
      <c r="B457" s="8">
        <f t="shared" ref="B457" si="341">A457</f>
        <v>44365</v>
      </c>
      <c r="C457" s="9">
        <f>Data!I457-Data!I456</f>
        <v>58</v>
      </c>
      <c r="D457" s="9">
        <f>Data!J457-Data!J456</f>
        <v>0</v>
      </c>
      <c r="E457" s="10">
        <f>Data!K457-Data!K456</f>
        <v>0</v>
      </c>
      <c r="F457" s="11">
        <f>Data!L457-Data!L456</f>
        <v>207</v>
      </c>
      <c r="G457" s="11">
        <f>Data!M457-Data!M456</f>
        <v>1</v>
      </c>
      <c r="H457" s="11">
        <f>Data!N457-Data!N456</f>
        <v>0</v>
      </c>
      <c r="I457" s="11">
        <f>Data!O457-Data!O456</f>
        <v>152</v>
      </c>
      <c r="J457" s="11">
        <f>Data!P457-Data!P456</f>
        <v>3</v>
      </c>
      <c r="K457" s="11">
        <f>Data!Q457-Data!Q456</f>
        <v>-3</v>
      </c>
      <c r="L457" s="11">
        <f>Data!R457-Data!R456</f>
        <v>31</v>
      </c>
      <c r="M457" s="11">
        <f>Data!S457-Data!S456</f>
        <v>16</v>
      </c>
      <c r="N457" s="11">
        <f>Data!T457-Data!T456</f>
        <v>-11</v>
      </c>
      <c r="O457" s="11">
        <f>Data!U457-Data!U456</f>
        <v>25</v>
      </c>
      <c r="P457" s="11">
        <f>Data!V457-Data!V456</f>
        <v>0</v>
      </c>
      <c r="Q457" s="11">
        <f>Data!W457-Data!W456</f>
        <v>0</v>
      </c>
      <c r="R457" s="11">
        <f>Data!X457-Data!X456</f>
        <v>117</v>
      </c>
      <c r="S457" s="11">
        <f>Data!Y457-Data!Y456</f>
        <v>1</v>
      </c>
      <c r="T457" s="11">
        <f>Data!Z457-Data!Z456</f>
        <v>0</v>
      </c>
      <c r="U457" s="11">
        <f>Data!AA457-Data!AA456</f>
        <v>91</v>
      </c>
      <c r="V457" s="11">
        <f>Data!AB457-Data!AB456</f>
        <v>2</v>
      </c>
      <c r="W457" s="11">
        <f>Data!AC457-Data!AC456</f>
        <v>-2</v>
      </c>
      <c r="X457" s="11">
        <f>Data!AD457-Data!AD456</f>
        <v>10</v>
      </c>
      <c r="Y457" s="11">
        <f>Data!AE457-Data!AE456</f>
        <v>13</v>
      </c>
      <c r="Z457" s="11">
        <f>Data!AF457-Data!AF456</f>
        <v>-9</v>
      </c>
      <c r="AA457" s="11">
        <f>Data!AG457-Data!AG456</f>
        <v>33</v>
      </c>
      <c r="AB457" s="11">
        <f>Data!AH457-Data!AH456</f>
        <v>0</v>
      </c>
      <c r="AC457" s="11">
        <f>Data!AI457-Data!AI456</f>
        <v>0</v>
      </c>
      <c r="AD457" s="11">
        <f>Data!AJ457-Data!AJ456</f>
        <v>90</v>
      </c>
      <c r="AE457" s="11">
        <f>Data!AK457-Data!AK456</f>
        <v>0</v>
      </c>
      <c r="AF457" s="11">
        <f>Data!AL457-Data!AL456</f>
        <v>0</v>
      </c>
      <c r="AG457" s="11">
        <f>Data!AM457-Data!AM456</f>
        <v>61</v>
      </c>
      <c r="AH457" s="11">
        <f>Data!AN457-Data!AN456</f>
        <v>1</v>
      </c>
      <c r="AI457" s="11">
        <f>Data!AO457-Data!AO456</f>
        <v>-1</v>
      </c>
      <c r="AJ457" s="11">
        <f>Data!AP457-Data!AP456</f>
        <v>21</v>
      </c>
      <c r="AK457" s="11">
        <f>Data!AQ457-Data!AQ456</f>
        <v>3</v>
      </c>
      <c r="AL457" s="11">
        <f>Data!AR457-Data!AR456</f>
        <v>-2</v>
      </c>
      <c r="AM457" s="11">
        <f>Data!E457</f>
        <v>20</v>
      </c>
      <c r="AN457" s="11">
        <f>Data!B457</f>
        <v>469</v>
      </c>
      <c r="AO457" s="11">
        <f>Data!AS457-Data!AS456</f>
        <v>12630</v>
      </c>
      <c r="AP457" s="11">
        <f>Data!AT457-Data!AT456</f>
        <v>28039</v>
      </c>
      <c r="AQ457" s="11">
        <f>Data!AV457-Data!AV456</f>
        <v>0</v>
      </c>
      <c r="AR457" s="11">
        <f>Data!AW457-Data!AW456</f>
        <v>0</v>
      </c>
      <c r="AT457" s="7" t="str">
        <f t="shared" ref="AT457" si="342">_xlfn.CONCAT(YEAR(A457),"-W",_xlfn.ISOWEEKNUM(A457))</f>
        <v>2021-W24</v>
      </c>
      <c r="AU457" s="7">
        <f t="shared" ref="AU457" si="343">WEEKDAY(A457,2)</f>
        <v>5</v>
      </c>
      <c r="AV457" s="12">
        <f>Data!G457</f>
        <v>307</v>
      </c>
      <c r="AW457" s="12">
        <f>Data!AU457+Data!C457</f>
        <v>3</v>
      </c>
      <c r="AY457" s="12"/>
    </row>
    <row r="458" spans="1:53" x14ac:dyDescent="0.3">
      <c r="A458" s="20">
        <f>Data!A458</f>
        <v>44366</v>
      </c>
      <c r="B458" s="8">
        <f t="shared" ref="B458" si="344">A458</f>
        <v>44366</v>
      </c>
      <c r="C458" s="9">
        <f>Data!I458-Data!I457</f>
        <v>59</v>
      </c>
      <c r="D458" s="9">
        <f>Data!J458-Data!J457</f>
        <v>0</v>
      </c>
      <c r="E458" s="10">
        <f>Data!K458-Data!K457</f>
        <v>0</v>
      </c>
      <c r="F458" s="11">
        <f>Data!L458-Data!L457</f>
        <v>173</v>
      </c>
      <c r="G458" s="11">
        <f>Data!M458-Data!M457</f>
        <v>0</v>
      </c>
      <c r="H458" s="11">
        <f>Data!N458-Data!N457</f>
        <v>-1</v>
      </c>
      <c r="I458" s="11">
        <f>Data!O458-Data!O457</f>
        <v>123</v>
      </c>
      <c r="J458" s="11">
        <f>Data!P458-Data!P457</f>
        <v>3</v>
      </c>
      <c r="K458" s="11">
        <f>Data!Q458-Data!Q457</f>
        <v>-2</v>
      </c>
      <c r="L458" s="11">
        <f>Data!R458-Data!R457</f>
        <v>35</v>
      </c>
      <c r="M458" s="11">
        <f>Data!S458-Data!S457</f>
        <v>17</v>
      </c>
      <c r="N458" s="11">
        <f>Data!T458-Data!T457</f>
        <v>-3</v>
      </c>
      <c r="O458" s="11">
        <f>Data!U458-Data!U457</f>
        <v>32</v>
      </c>
      <c r="P458" s="11">
        <f>Data!V458-Data!V457</f>
        <v>0</v>
      </c>
      <c r="Q458" s="11">
        <f>Data!W458-Data!W457</f>
        <v>0</v>
      </c>
      <c r="R458" s="11">
        <f>Data!X458-Data!X457</f>
        <v>93</v>
      </c>
      <c r="S458" s="11">
        <f>Data!Y458-Data!Y457</f>
        <v>0</v>
      </c>
      <c r="T458" s="11">
        <f>Data!Z458-Data!Z457</f>
        <v>-1</v>
      </c>
      <c r="U458" s="11">
        <f>Data!AA458-Data!AA457</f>
        <v>57</v>
      </c>
      <c r="V458" s="11">
        <f>Data!AB458-Data!AB457</f>
        <v>3</v>
      </c>
      <c r="W458" s="11">
        <f>Data!AC458-Data!AC457</f>
        <v>-2</v>
      </c>
      <c r="X458" s="11">
        <f>Data!AD458-Data!AD457</f>
        <v>12</v>
      </c>
      <c r="Y458" s="11">
        <f>Data!AE458-Data!AE457</f>
        <v>9</v>
      </c>
      <c r="Z458" s="11">
        <f>Data!AF458-Data!AF457</f>
        <v>-4</v>
      </c>
      <c r="AA458" s="11">
        <f>Data!AG458-Data!AG457</f>
        <v>27</v>
      </c>
      <c r="AB458" s="11">
        <f>Data!AH458-Data!AH457</f>
        <v>0</v>
      </c>
      <c r="AC458" s="11">
        <f>Data!AI458-Data!AI457</f>
        <v>0</v>
      </c>
      <c r="AD458" s="11">
        <f>Data!AJ458-Data!AJ457</f>
        <v>80</v>
      </c>
      <c r="AE458" s="11">
        <f>Data!AK458-Data!AK457</f>
        <v>0</v>
      </c>
      <c r="AF458" s="11">
        <f>Data!AL458-Data!AL457</f>
        <v>0</v>
      </c>
      <c r="AG458" s="11">
        <f>Data!AM458-Data!AM457</f>
        <v>66</v>
      </c>
      <c r="AH458" s="11">
        <f>Data!AN458-Data!AN457</f>
        <v>0</v>
      </c>
      <c r="AI458" s="11">
        <f>Data!AO458-Data!AO457</f>
        <v>0</v>
      </c>
      <c r="AJ458" s="11">
        <f>Data!AP458-Data!AP457</f>
        <v>23</v>
      </c>
      <c r="AK458" s="11">
        <f>Data!AQ458-Data!AQ457</f>
        <v>8</v>
      </c>
      <c r="AL458" s="11">
        <f>Data!AR458-Data!AR457</f>
        <v>1</v>
      </c>
      <c r="AM458" s="11">
        <f>Data!E458</f>
        <v>20</v>
      </c>
      <c r="AN458" s="11">
        <f>Data!B458</f>
        <v>394</v>
      </c>
      <c r="AO458" s="11">
        <f>Data!AS458-Data!AS457</f>
        <v>12108</v>
      </c>
      <c r="AP458" s="11">
        <f>Data!AT458-Data!AT457</f>
        <v>28638</v>
      </c>
      <c r="AQ458" s="11">
        <f>Data!AV458-Data!AV457</f>
        <v>0</v>
      </c>
      <c r="AR458" s="11">
        <f>Data!AW458-Data!AW457</f>
        <v>0</v>
      </c>
      <c r="AT458" s="7" t="str">
        <f t="shared" ref="AT458" si="345">_xlfn.CONCAT(YEAR(A458),"-W",_xlfn.ISOWEEKNUM(A458))</f>
        <v>2021-W24</v>
      </c>
      <c r="AU458" s="7">
        <f t="shared" ref="AU458" si="346">WEEKDAY(A458,2)</f>
        <v>6</v>
      </c>
      <c r="AV458" s="12">
        <f>Data!G458</f>
        <v>301</v>
      </c>
      <c r="AW458" s="12">
        <f>Data!AU458+Data!C458</f>
        <v>6</v>
      </c>
      <c r="AY458" s="12"/>
    </row>
    <row r="459" spans="1:53" x14ac:dyDescent="0.3">
      <c r="A459" s="20">
        <f>Data!A459</f>
        <v>44367</v>
      </c>
      <c r="B459" s="8">
        <f t="shared" ref="B459:B461" si="347">A459</f>
        <v>44367</v>
      </c>
      <c r="C459" s="9">
        <f>Data!I459-Data!I458</f>
        <v>32</v>
      </c>
      <c r="D459" s="9">
        <f>Data!J459-Data!J458</f>
        <v>0</v>
      </c>
      <c r="E459" s="10">
        <f>Data!K459-Data!K458</f>
        <v>0</v>
      </c>
      <c r="F459" s="11">
        <f>Data!L459-Data!L458</f>
        <v>125</v>
      </c>
      <c r="G459" s="11">
        <f>Data!M459-Data!M458</f>
        <v>0</v>
      </c>
      <c r="H459" s="11">
        <f>Data!N459-Data!N458</f>
        <v>0</v>
      </c>
      <c r="I459" s="11">
        <f>Data!O459-Data!O458</f>
        <v>82</v>
      </c>
      <c r="J459" s="11">
        <f>Data!P459-Data!P458</f>
        <v>2</v>
      </c>
      <c r="K459" s="11">
        <f>Data!Q459-Data!Q458</f>
        <v>0</v>
      </c>
      <c r="L459" s="11">
        <f>Data!R459-Data!R458</f>
        <v>20</v>
      </c>
      <c r="M459" s="11">
        <f>Data!S459-Data!S458</f>
        <v>12</v>
      </c>
      <c r="N459" s="11">
        <f>Data!T459-Data!T458</f>
        <v>-5</v>
      </c>
      <c r="O459" s="11">
        <f>Data!U459-Data!U458</f>
        <v>17</v>
      </c>
      <c r="P459" s="11">
        <f>Data!V459-Data!V458</f>
        <v>0</v>
      </c>
      <c r="Q459" s="11">
        <f>Data!W459-Data!W458</f>
        <v>0</v>
      </c>
      <c r="R459" s="11">
        <f>Data!X459-Data!X458</f>
        <v>60</v>
      </c>
      <c r="S459" s="11">
        <f>Data!Y459-Data!Y458</f>
        <v>0</v>
      </c>
      <c r="T459" s="11">
        <f>Data!Z459-Data!Z458</f>
        <v>0</v>
      </c>
      <c r="U459" s="11">
        <f>Data!AA459-Data!AA458</f>
        <v>43</v>
      </c>
      <c r="V459" s="11">
        <f>Data!AB459-Data!AB458</f>
        <v>2</v>
      </c>
      <c r="W459" s="11">
        <f>Data!AC459-Data!AC458</f>
        <v>1</v>
      </c>
      <c r="X459" s="11">
        <f>Data!AD459-Data!AD458</f>
        <v>8</v>
      </c>
      <c r="Y459" s="11">
        <f>Data!AE459-Data!AE458</f>
        <v>7</v>
      </c>
      <c r="Z459" s="11">
        <f>Data!AF459-Data!AF458</f>
        <v>-3</v>
      </c>
      <c r="AA459" s="11">
        <f>Data!AG459-Data!AG458</f>
        <v>15</v>
      </c>
      <c r="AB459" s="11">
        <f>Data!AH459-Data!AH458</f>
        <v>0</v>
      </c>
      <c r="AC459" s="11">
        <f>Data!AI459-Data!AI458</f>
        <v>0</v>
      </c>
      <c r="AD459" s="11">
        <f>Data!AJ459-Data!AJ458</f>
        <v>65</v>
      </c>
      <c r="AE459" s="11">
        <f>Data!AK459-Data!AK458</f>
        <v>0</v>
      </c>
      <c r="AF459" s="11">
        <f>Data!AL459-Data!AL458</f>
        <v>0</v>
      </c>
      <c r="AG459" s="11">
        <f>Data!AM459-Data!AM458</f>
        <v>39</v>
      </c>
      <c r="AH459" s="11">
        <f>Data!AN459-Data!AN458</f>
        <v>0</v>
      </c>
      <c r="AI459" s="11">
        <f>Data!AO459-Data!AO458</f>
        <v>-1</v>
      </c>
      <c r="AJ459" s="11">
        <f>Data!AP459-Data!AP458</f>
        <v>12</v>
      </c>
      <c r="AK459" s="11">
        <f>Data!AQ459-Data!AQ458</f>
        <v>5</v>
      </c>
      <c r="AL459" s="11">
        <f>Data!AR459-Data!AR458</f>
        <v>-2</v>
      </c>
      <c r="AM459" s="11">
        <f>Data!E459</f>
        <v>14</v>
      </c>
      <c r="AN459" s="11">
        <f>Data!B459</f>
        <v>248</v>
      </c>
      <c r="AO459" s="11">
        <f>Data!AS459-Data!AS458</f>
        <v>4887</v>
      </c>
      <c r="AP459" s="11">
        <f>Data!AT459-Data!AT458</f>
        <v>15129</v>
      </c>
      <c r="AQ459" s="11">
        <f>Data!AV459-Data!AV458</f>
        <v>0</v>
      </c>
      <c r="AR459" s="11">
        <f>Data!AW459-Data!AW458</f>
        <v>0</v>
      </c>
      <c r="AS459" s="7">
        <v>54</v>
      </c>
      <c r="AT459" s="7" t="str">
        <f t="shared" ref="AT459:AT461" si="348">_xlfn.CONCAT(YEAR(A459),"-W",_xlfn.ISOWEEKNUM(A459))</f>
        <v>2021-W24</v>
      </c>
      <c r="AU459" s="7">
        <f t="shared" ref="AU459:AU461" si="349">WEEKDAY(A459,2)</f>
        <v>7</v>
      </c>
      <c r="AV459" s="12">
        <f>Data!G459</f>
        <v>296</v>
      </c>
      <c r="AW459" s="12">
        <f>Data!AU459+Data!C459</f>
        <v>11</v>
      </c>
      <c r="AX459" s="7">
        <f>Data!BA459-Data!BA452</f>
        <v>49</v>
      </c>
      <c r="AY459" s="12">
        <f>AV452+AS459-AV459-AX459</f>
        <v>67</v>
      </c>
      <c r="AZ459" s="11">
        <f>SUM(Data!BB453:BB459)</f>
        <v>457</v>
      </c>
      <c r="BA459" s="112">
        <f>AS459/AZ459</f>
        <v>0.11816192560175055</v>
      </c>
    </row>
    <row r="460" spans="1:53" x14ac:dyDescent="0.3">
      <c r="A460" s="21">
        <f>Data!A460</f>
        <v>44368</v>
      </c>
      <c r="B460" s="13">
        <f t="shared" si="347"/>
        <v>44368</v>
      </c>
      <c r="C460" s="14">
        <f>Data!I460-Data!I459</f>
        <v>25</v>
      </c>
      <c r="D460" s="14">
        <f>Data!J460-Data!J459</f>
        <v>0</v>
      </c>
      <c r="E460" s="15">
        <f>Data!K460-Data!K459</f>
        <v>0</v>
      </c>
      <c r="F460" s="16">
        <f>Data!L460-Data!L459</f>
        <v>110</v>
      </c>
      <c r="G460" s="16">
        <f>Data!M460-Data!M459</f>
        <v>0</v>
      </c>
      <c r="H460" s="16">
        <f>Data!N460-Data!N459</f>
        <v>1</v>
      </c>
      <c r="I460" s="16">
        <f>Data!O460-Data!O459</f>
        <v>59</v>
      </c>
      <c r="J460" s="16">
        <f>Data!P460-Data!P459</f>
        <v>4</v>
      </c>
      <c r="K460" s="16">
        <f>Data!Q460-Data!Q459</f>
        <v>-6</v>
      </c>
      <c r="L460" s="16">
        <f>Data!R460-Data!R459</f>
        <v>17</v>
      </c>
      <c r="M460" s="16">
        <f>Data!S460-Data!S459</f>
        <v>13</v>
      </c>
      <c r="N460" s="16">
        <f>Data!T460-Data!T459</f>
        <v>-8</v>
      </c>
      <c r="O460" s="16">
        <f>Data!U460-Data!U459</f>
        <v>17</v>
      </c>
      <c r="P460" s="16">
        <f>Data!V460-Data!V459</f>
        <v>0</v>
      </c>
      <c r="Q460" s="16">
        <f>Data!W460-Data!W459</f>
        <v>0</v>
      </c>
      <c r="R460" s="16">
        <f>Data!X460-Data!X459</f>
        <v>48</v>
      </c>
      <c r="S460" s="16">
        <f>Data!Y460-Data!Y459</f>
        <v>0</v>
      </c>
      <c r="T460" s="16">
        <f>Data!Z460-Data!Z459</f>
        <v>1</v>
      </c>
      <c r="U460" s="16">
        <f>Data!AA460-Data!AA459</f>
        <v>23</v>
      </c>
      <c r="V460" s="16">
        <f>Data!AB460-Data!AB459</f>
        <v>3</v>
      </c>
      <c r="W460" s="16">
        <f>Data!AC460-Data!AC459</f>
        <v>-5</v>
      </c>
      <c r="X460" s="16">
        <f>Data!AD460-Data!AD459</f>
        <v>7</v>
      </c>
      <c r="Y460" s="16">
        <f>Data!AE460-Data!AE459</f>
        <v>10</v>
      </c>
      <c r="Z460" s="16">
        <f>Data!AF460-Data!AF459</f>
        <v>-8</v>
      </c>
      <c r="AA460" s="16">
        <f>Data!AG460-Data!AG459</f>
        <v>8</v>
      </c>
      <c r="AB460" s="16">
        <f>Data!AH460-Data!AH459</f>
        <v>0</v>
      </c>
      <c r="AC460" s="16">
        <f>Data!AI460-Data!AI459</f>
        <v>0</v>
      </c>
      <c r="AD460" s="16">
        <f>Data!AJ460-Data!AJ459</f>
        <v>62</v>
      </c>
      <c r="AE460" s="16">
        <f>Data!AK460-Data!AK459</f>
        <v>0</v>
      </c>
      <c r="AF460" s="16">
        <f>Data!AL460-Data!AL459</f>
        <v>0</v>
      </c>
      <c r="AG460" s="16">
        <f>Data!AM460-Data!AM459</f>
        <v>36</v>
      </c>
      <c r="AH460" s="16">
        <f>Data!AN460-Data!AN459</f>
        <v>1</v>
      </c>
      <c r="AI460" s="16">
        <f>Data!AO460-Data!AO459</f>
        <v>-1</v>
      </c>
      <c r="AJ460" s="16">
        <f>Data!AP460-Data!AP459</f>
        <v>10</v>
      </c>
      <c r="AK460" s="16">
        <f>Data!AQ460-Data!AQ459</f>
        <v>3</v>
      </c>
      <c r="AL460" s="16">
        <f>Data!AR460-Data!AR459</f>
        <v>0</v>
      </c>
      <c r="AM460" s="16">
        <f>Data!E460</f>
        <v>17</v>
      </c>
      <c r="AN460" s="16">
        <f>Data!B460</f>
        <v>209</v>
      </c>
      <c r="AO460" s="16">
        <f>Data!AS460-Data!AS459</f>
        <v>3947</v>
      </c>
      <c r="AP460" s="16">
        <f>Data!AT460-Data!AT459</f>
        <v>11501</v>
      </c>
      <c r="AQ460" s="16">
        <f>Data!AV460-Data!AV459</f>
        <v>0</v>
      </c>
      <c r="AR460" s="16">
        <f>Data!AW460-Data!AW459</f>
        <v>0</v>
      </c>
      <c r="AS460" s="17"/>
      <c r="AT460" s="17" t="str">
        <f t="shared" si="348"/>
        <v>2021-W25</v>
      </c>
      <c r="AU460" s="17">
        <f t="shared" si="349"/>
        <v>1</v>
      </c>
      <c r="AV460" s="18">
        <f>Data!G460</f>
        <v>283</v>
      </c>
      <c r="AW460" s="18">
        <f>Data!AU460+Data!C460</f>
        <v>4</v>
      </c>
      <c r="AX460" s="17"/>
      <c r="AY460" s="17"/>
      <c r="AZ460" s="16"/>
    </row>
    <row r="461" spans="1:53" x14ac:dyDescent="0.3">
      <c r="A461" s="20">
        <f>Data!A461</f>
        <v>44369</v>
      </c>
      <c r="B461" s="8">
        <f t="shared" si="347"/>
        <v>44369</v>
      </c>
      <c r="C461" s="9">
        <f>Data!I461-Data!I460</f>
        <v>58</v>
      </c>
      <c r="D461" s="9">
        <f>Data!J461-Data!J460</f>
        <v>0</v>
      </c>
      <c r="E461" s="10">
        <f>Data!K461-Data!K460</f>
        <v>0</v>
      </c>
      <c r="F461" s="11">
        <f>Data!L461-Data!L460</f>
        <v>173</v>
      </c>
      <c r="G461" s="11">
        <f>Data!M461-Data!M460</f>
        <v>0</v>
      </c>
      <c r="H461" s="11">
        <f>Data!N461-Data!N460</f>
        <v>0</v>
      </c>
      <c r="I461" s="11">
        <f>Data!O461-Data!O460</f>
        <v>132</v>
      </c>
      <c r="J461" s="11">
        <f>Data!P461-Data!P460</f>
        <v>3</v>
      </c>
      <c r="K461" s="11">
        <f>Data!Q461-Data!Q460</f>
        <v>-5</v>
      </c>
      <c r="L461" s="11">
        <f>Data!R461-Data!R460</f>
        <v>28</v>
      </c>
      <c r="M461" s="11">
        <f>Data!S461-Data!S460</f>
        <v>13</v>
      </c>
      <c r="N461" s="11">
        <f>Data!T461-Data!T460</f>
        <v>-1</v>
      </c>
      <c r="O461" s="11">
        <f>Data!U461-Data!U460</f>
        <v>33</v>
      </c>
      <c r="P461" s="11">
        <f>Data!V461-Data!V460</f>
        <v>0</v>
      </c>
      <c r="Q461" s="11">
        <f>Data!W461-Data!W460</f>
        <v>0</v>
      </c>
      <c r="R461" s="11">
        <f>Data!X461-Data!X460</f>
        <v>78</v>
      </c>
      <c r="S461" s="11">
        <f>Data!Y461-Data!Y460</f>
        <v>0</v>
      </c>
      <c r="T461" s="11">
        <f>Data!Z461-Data!Z460</f>
        <v>0</v>
      </c>
      <c r="U461" s="11">
        <f>Data!AA461-Data!AA460</f>
        <v>65</v>
      </c>
      <c r="V461" s="11">
        <f>Data!AB461-Data!AB460</f>
        <v>2</v>
      </c>
      <c r="W461" s="11">
        <f>Data!AC461-Data!AC460</f>
        <v>-6</v>
      </c>
      <c r="X461" s="11">
        <f>Data!AD461-Data!AD460</f>
        <v>16</v>
      </c>
      <c r="Y461" s="11">
        <f>Data!AE461-Data!AE460</f>
        <v>7</v>
      </c>
      <c r="Z461" s="11">
        <f>Data!AF461-Data!AF460</f>
        <v>-1</v>
      </c>
      <c r="AA461" s="11">
        <f>Data!AG461-Data!AG460</f>
        <v>25</v>
      </c>
      <c r="AB461" s="11">
        <f>Data!AH461-Data!AH460</f>
        <v>0</v>
      </c>
      <c r="AC461" s="11">
        <f>Data!AI461-Data!AI460</f>
        <v>0</v>
      </c>
      <c r="AD461" s="11">
        <f>Data!AJ461-Data!AJ460</f>
        <v>95</v>
      </c>
      <c r="AE461" s="11">
        <f>Data!AK461-Data!AK460</f>
        <v>0</v>
      </c>
      <c r="AF461" s="11">
        <f>Data!AL461-Data!AL460</f>
        <v>0</v>
      </c>
      <c r="AG461" s="11">
        <f>Data!AM461-Data!AM460</f>
        <v>67</v>
      </c>
      <c r="AH461" s="11">
        <f>Data!AN461-Data!AN460</f>
        <v>1</v>
      </c>
      <c r="AI461" s="11">
        <f>Data!AO461-Data!AO460</f>
        <v>1</v>
      </c>
      <c r="AJ461" s="11">
        <f>Data!AP461-Data!AP460</f>
        <v>12</v>
      </c>
      <c r="AK461" s="11">
        <f>Data!AQ461-Data!AQ460</f>
        <v>6</v>
      </c>
      <c r="AL461" s="11">
        <f>Data!AR461-Data!AR460</f>
        <v>0</v>
      </c>
      <c r="AM461" s="11">
        <f>Data!E461</f>
        <v>16</v>
      </c>
      <c r="AN461" s="11">
        <f>Data!B461</f>
        <v>406</v>
      </c>
      <c r="AO461" s="11">
        <f>Data!AS461-Data!AS460</f>
        <v>7246</v>
      </c>
      <c r="AP461" s="11">
        <f>Data!AT461-Data!AT460</f>
        <v>15113</v>
      </c>
      <c r="AQ461" s="11">
        <f>Data!AV461-Data!AV460</f>
        <v>0</v>
      </c>
      <c r="AR461" s="11">
        <f>Data!AW461-Data!AW460</f>
        <v>0</v>
      </c>
      <c r="AT461" s="7" t="str">
        <f t="shared" si="348"/>
        <v>2021-W25</v>
      </c>
      <c r="AU461" s="7">
        <f t="shared" si="349"/>
        <v>2</v>
      </c>
      <c r="AV461" s="12">
        <f>Data!G461</f>
        <v>277</v>
      </c>
      <c r="AW461" s="12">
        <f>Data!AU461+Data!C461</f>
        <v>3</v>
      </c>
      <c r="AY461" s="12"/>
    </row>
    <row r="462" spans="1:53" x14ac:dyDescent="0.3">
      <c r="A462" s="20">
        <f>Data!A462</f>
        <v>44370</v>
      </c>
      <c r="B462" s="8">
        <f t="shared" ref="B462" si="350">A462</f>
        <v>44370</v>
      </c>
      <c r="C462" s="9">
        <f>Data!I462-Data!I461</f>
        <v>62</v>
      </c>
      <c r="D462" s="9">
        <f>Data!J462-Data!J461</f>
        <v>0</v>
      </c>
      <c r="E462" s="10">
        <f>Data!K462-Data!K461</f>
        <v>0</v>
      </c>
      <c r="F462" s="11">
        <f>Data!L462-Data!L461</f>
        <v>221</v>
      </c>
      <c r="G462" s="11">
        <f>Data!M462-Data!M461</f>
        <v>1</v>
      </c>
      <c r="H462" s="11">
        <f>Data!N462-Data!N461</f>
        <v>-1</v>
      </c>
      <c r="I462" s="11">
        <f>Data!O462-Data!O461</f>
        <v>190</v>
      </c>
      <c r="J462" s="11">
        <f>Data!P462-Data!P461</f>
        <v>4</v>
      </c>
      <c r="K462" s="11">
        <f>Data!Q462-Data!Q461</f>
        <v>-3</v>
      </c>
      <c r="L462" s="11">
        <f>Data!R462-Data!R461</f>
        <v>46</v>
      </c>
      <c r="M462" s="11">
        <f>Data!S462-Data!S461</f>
        <v>9</v>
      </c>
      <c r="N462" s="11">
        <f>Data!T462-Data!T461</f>
        <v>-2</v>
      </c>
      <c r="O462" s="11">
        <f>Data!U462-Data!U461</f>
        <v>27</v>
      </c>
      <c r="P462" s="11">
        <f>Data!V462-Data!V461</f>
        <v>0</v>
      </c>
      <c r="Q462" s="11">
        <f>Data!W462-Data!W461</f>
        <v>0</v>
      </c>
      <c r="R462" s="11">
        <f>Data!X462-Data!X461</f>
        <v>115</v>
      </c>
      <c r="S462" s="11">
        <f>Data!Y462-Data!Y461</f>
        <v>1</v>
      </c>
      <c r="T462" s="11">
        <f>Data!Z462-Data!Z461</f>
        <v>-1</v>
      </c>
      <c r="U462" s="11">
        <f>Data!AA462-Data!AA461</f>
        <v>88</v>
      </c>
      <c r="V462" s="11">
        <f>Data!AB462-Data!AB461</f>
        <v>1</v>
      </c>
      <c r="W462" s="11">
        <f>Data!AC462-Data!AC461</f>
        <v>-1</v>
      </c>
      <c r="X462" s="11">
        <f>Data!AD462-Data!AD461</f>
        <v>24</v>
      </c>
      <c r="Y462" s="11">
        <f>Data!AE462-Data!AE461</f>
        <v>1</v>
      </c>
      <c r="Z462" s="11">
        <f>Data!AF462-Data!AF461</f>
        <v>0</v>
      </c>
      <c r="AA462" s="11">
        <f>Data!AG462-Data!AG461</f>
        <v>34</v>
      </c>
      <c r="AB462" s="11">
        <f>Data!AH462-Data!AH461</f>
        <v>0</v>
      </c>
      <c r="AC462" s="11">
        <f>Data!AI462-Data!AI461</f>
        <v>0</v>
      </c>
      <c r="AD462" s="11">
        <f>Data!AJ462-Data!AJ461</f>
        <v>106</v>
      </c>
      <c r="AE462" s="11">
        <f>Data!AK462-Data!AK461</f>
        <v>0</v>
      </c>
      <c r="AF462" s="11">
        <f>Data!AL462-Data!AL461</f>
        <v>0</v>
      </c>
      <c r="AG462" s="11">
        <f>Data!AM462-Data!AM461</f>
        <v>103</v>
      </c>
      <c r="AH462" s="11">
        <f>Data!AN462-Data!AN461</f>
        <v>3</v>
      </c>
      <c r="AI462" s="11">
        <f>Data!AO462-Data!AO461</f>
        <v>-2</v>
      </c>
      <c r="AJ462" s="11">
        <f>Data!AP462-Data!AP461</f>
        <v>22</v>
      </c>
      <c r="AK462" s="11">
        <f>Data!AQ462-Data!AQ461</f>
        <v>8</v>
      </c>
      <c r="AL462" s="11">
        <f>Data!AR462-Data!AR461</f>
        <v>-2</v>
      </c>
      <c r="AM462" s="11">
        <f>Data!E462</f>
        <v>14</v>
      </c>
      <c r="AN462" s="11">
        <f>Data!B462</f>
        <v>520</v>
      </c>
      <c r="AO462" s="11">
        <f>Data!AS462-Data!AS461</f>
        <v>15582</v>
      </c>
      <c r="AP462" s="11">
        <f>Data!AT462-Data!AT461</f>
        <v>30137</v>
      </c>
      <c r="AQ462" s="11">
        <f>Data!AV462-Data!AV461</f>
        <v>0</v>
      </c>
      <c r="AR462" s="11">
        <f>Data!AW462-Data!AW461</f>
        <v>0</v>
      </c>
      <c r="AT462" s="7" t="str">
        <f t="shared" ref="AT462" si="351">_xlfn.CONCAT(YEAR(A462),"-W",_xlfn.ISOWEEKNUM(A462))</f>
        <v>2021-W25</v>
      </c>
      <c r="AU462" s="7">
        <f t="shared" ref="AU462" si="352">WEEKDAY(A462,2)</f>
        <v>3</v>
      </c>
      <c r="AV462" s="12">
        <f>Data!G462</f>
        <v>271</v>
      </c>
      <c r="AW462" s="12">
        <f>Data!AU462+Data!C462</f>
        <v>7</v>
      </c>
      <c r="AY462" s="12"/>
    </row>
    <row r="463" spans="1:53" x14ac:dyDescent="0.3">
      <c r="A463" s="20">
        <f>Data!A463</f>
        <v>44371</v>
      </c>
      <c r="B463" s="8">
        <f t="shared" ref="B463" si="353">A463</f>
        <v>44371</v>
      </c>
      <c r="C463" s="9">
        <f>Data!I463-Data!I462</f>
        <v>62</v>
      </c>
      <c r="D463" s="9">
        <f>Data!J463-Data!J462</f>
        <v>0</v>
      </c>
      <c r="E463" s="10">
        <f>Data!K463-Data!K462</f>
        <v>0</v>
      </c>
      <c r="F463" s="11">
        <f>Data!L463-Data!L462</f>
        <v>258</v>
      </c>
      <c r="G463" s="11">
        <f>Data!M463-Data!M462</f>
        <v>0</v>
      </c>
      <c r="H463" s="11">
        <f>Data!N463-Data!N462</f>
        <v>0</v>
      </c>
      <c r="I463" s="11">
        <f>Data!O463-Data!O462</f>
        <v>125</v>
      </c>
      <c r="J463" s="11">
        <f>Data!P463-Data!P462</f>
        <v>2</v>
      </c>
      <c r="K463" s="11">
        <f>Data!Q463-Data!Q462</f>
        <v>-9</v>
      </c>
      <c r="L463" s="11">
        <f>Data!R463-Data!R462</f>
        <v>12</v>
      </c>
      <c r="M463" s="11">
        <f>Data!S463-Data!S462</f>
        <v>16</v>
      </c>
      <c r="N463" s="11">
        <f>Data!T463-Data!T462</f>
        <v>-6</v>
      </c>
      <c r="O463" s="11">
        <f>Data!U463-Data!U462</f>
        <v>33</v>
      </c>
      <c r="P463" s="11">
        <f>Data!V463-Data!V462</f>
        <v>0</v>
      </c>
      <c r="Q463" s="11">
        <f>Data!W463-Data!W462</f>
        <v>0</v>
      </c>
      <c r="R463" s="11">
        <f>Data!X463-Data!X462</f>
        <v>130</v>
      </c>
      <c r="S463" s="11">
        <f>Data!Y463-Data!Y462</f>
        <v>0</v>
      </c>
      <c r="T463" s="11">
        <f>Data!Z463-Data!Z462</f>
        <v>0</v>
      </c>
      <c r="U463" s="11">
        <f>Data!AA463-Data!AA462</f>
        <v>52</v>
      </c>
      <c r="V463" s="11">
        <f>Data!AB463-Data!AB462</f>
        <v>0</v>
      </c>
      <c r="W463" s="11">
        <f>Data!AC463-Data!AC462</f>
        <v>-5</v>
      </c>
      <c r="X463" s="11">
        <f>Data!AD463-Data!AD462</f>
        <v>6</v>
      </c>
      <c r="Y463" s="11">
        <f>Data!AE463-Data!AE462</f>
        <v>9</v>
      </c>
      <c r="Z463" s="11">
        <f>Data!AF463-Data!AF462</f>
        <v>0</v>
      </c>
      <c r="AA463" s="11">
        <f>Data!AG463-Data!AG462</f>
        <v>29</v>
      </c>
      <c r="AB463" s="11">
        <f>Data!AH463-Data!AH462</f>
        <v>0</v>
      </c>
      <c r="AC463" s="11">
        <f>Data!AI463-Data!AI462</f>
        <v>0</v>
      </c>
      <c r="AD463" s="11">
        <f>Data!AJ463-Data!AJ462</f>
        <v>128</v>
      </c>
      <c r="AE463" s="11">
        <f>Data!AK463-Data!AK462</f>
        <v>0</v>
      </c>
      <c r="AF463" s="11">
        <f>Data!AL463-Data!AL462</f>
        <v>0</v>
      </c>
      <c r="AG463" s="11">
        <f>Data!AM463-Data!AM462</f>
        <v>73</v>
      </c>
      <c r="AH463" s="11">
        <f>Data!AN463-Data!AN462</f>
        <v>2</v>
      </c>
      <c r="AI463" s="11">
        <f>Data!AO463-Data!AO462</f>
        <v>-4</v>
      </c>
      <c r="AJ463" s="11">
        <f>Data!AP463-Data!AP462</f>
        <v>6</v>
      </c>
      <c r="AK463" s="11">
        <f>Data!AQ463-Data!AQ462</f>
        <v>7</v>
      </c>
      <c r="AL463" s="11">
        <f>Data!AR463-Data!AR462</f>
        <v>-6</v>
      </c>
      <c r="AM463" s="11">
        <f>Data!E463</f>
        <v>15</v>
      </c>
      <c r="AN463" s="11">
        <f>Data!B463</f>
        <v>489</v>
      </c>
      <c r="AO463" s="11">
        <f>Data!AS463-Data!AS462</f>
        <v>12658</v>
      </c>
      <c r="AP463" s="11">
        <f>Data!AT463-Data!AT462</f>
        <v>25634</v>
      </c>
      <c r="AQ463" s="11">
        <f>Data!AV463-Data!AV462</f>
        <v>0</v>
      </c>
      <c r="AR463" s="11">
        <f>Data!AW463-Data!AW462</f>
        <v>0</v>
      </c>
      <c r="AT463" s="7" t="str">
        <f t="shared" ref="AT463" si="354">_xlfn.CONCAT(YEAR(A463),"-W",_xlfn.ISOWEEKNUM(A463))</f>
        <v>2021-W25</v>
      </c>
      <c r="AU463" s="7">
        <f t="shared" ref="AU463" si="355">WEEKDAY(A463,2)</f>
        <v>4</v>
      </c>
      <c r="AV463" s="12">
        <f>Data!G463</f>
        <v>256</v>
      </c>
      <c r="AW463" s="12">
        <f>Data!AU463+Data!C463</f>
        <v>8</v>
      </c>
      <c r="AY463" s="12"/>
    </row>
    <row r="464" spans="1:53" x14ac:dyDescent="0.3">
      <c r="A464" s="20">
        <f>Data!A464</f>
        <v>44372</v>
      </c>
      <c r="B464" s="8">
        <f t="shared" ref="B464" si="356">A464</f>
        <v>44372</v>
      </c>
      <c r="C464" s="9">
        <f>Data!I464-Data!I463</f>
        <v>44</v>
      </c>
      <c r="D464" s="9">
        <f>Data!J464-Data!J463</f>
        <v>0</v>
      </c>
      <c r="E464" s="10">
        <f>Data!K464-Data!K463</f>
        <v>0</v>
      </c>
      <c r="F464" s="11">
        <f>Data!L464-Data!L463</f>
        <v>209</v>
      </c>
      <c r="G464" s="11">
        <f>Data!M464-Data!M463</f>
        <v>0</v>
      </c>
      <c r="H464" s="11">
        <f>Data!N464-Data!N463</f>
        <v>0</v>
      </c>
      <c r="I464" s="11">
        <f>Data!O464-Data!O463</f>
        <v>123</v>
      </c>
      <c r="J464" s="11">
        <f>Data!P464-Data!P463</f>
        <v>6</v>
      </c>
      <c r="K464" s="11">
        <f>Data!Q464-Data!Q463</f>
        <v>-5</v>
      </c>
      <c r="L464" s="11">
        <f>Data!R464-Data!R463</f>
        <v>19</v>
      </c>
      <c r="M464" s="11">
        <f>Data!S464-Data!S463</f>
        <v>15</v>
      </c>
      <c r="N464" s="11">
        <f>Data!T464-Data!T463</f>
        <v>-12</v>
      </c>
      <c r="O464" s="11">
        <f>Data!U464-Data!U463</f>
        <v>23</v>
      </c>
      <c r="P464" s="11">
        <f>Data!V464-Data!V463</f>
        <v>0</v>
      </c>
      <c r="Q464" s="11">
        <f>Data!W464-Data!W463</f>
        <v>0</v>
      </c>
      <c r="R464" s="11">
        <f>Data!X464-Data!X463</f>
        <v>101</v>
      </c>
      <c r="S464" s="11">
        <f>Data!Y464-Data!Y463</f>
        <v>0</v>
      </c>
      <c r="T464" s="11">
        <f>Data!Z464-Data!Z463</f>
        <v>0</v>
      </c>
      <c r="U464" s="11">
        <f>Data!AA464-Data!AA463</f>
        <v>67</v>
      </c>
      <c r="V464" s="11">
        <f>Data!AB464-Data!AB463</f>
        <v>5</v>
      </c>
      <c r="W464" s="11">
        <f>Data!AC464-Data!AC463</f>
        <v>-5</v>
      </c>
      <c r="X464" s="11">
        <f>Data!AD464-Data!AD463</f>
        <v>9</v>
      </c>
      <c r="Y464" s="11">
        <f>Data!AE464-Data!AE463</f>
        <v>8</v>
      </c>
      <c r="Z464" s="11">
        <f>Data!AF464-Data!AF463</f>
        <v>-6</v>
      </c>
      <c r="AA464" s="11">
        <f>Data!AG464-Data!AG463</f>
        <v>22</v>
      </c>
      <c r="AB464" s="11">
        <f>Data!AH464-Data!AH463</f>
        <v>0</v>
      </c>
      <c r="AC464" s="11">
        <f>Data!AI464-Data!AI463</f>
        <v>0</v>
      </c>
      <c r="AD464" s="11">
        <f>Data!AJ464-Data!AJ463</f>
        <v>108</v>
      </c>
      <c r="AE464" s="11">
        <f>Data!AK464-Data!AK463</f>
        <v>0</v>
      </c>
      <c r="AF464" s="11">
        <f>Data!AL464-Data!AL463</f>
        <v>0</v>
      </c>
      <c r="AG464" s="11">
        <f>Data!AM464-Data!AM463</f>
        <v>56</v>
      </c>
      <c r="AH464" s="11">
        <f>Data!AN464-Data!AN463</f>
        <v>1</v>
      </c>
      <c r="AI464" s="11">
        <f>Data!AO464-Data!AO463</f>
        <v>0</v>
      </c>
      <c r="AJ464" s="11">
        <f>Data!AP464-Data!AP463</f>
        <v>10</v>
      </c>
      <c r="AK464" s="11">
        <f>Data!AQ464-Data!AQ463</f>
        <v>7</v>
      </c>
      <c r="AL464" s="11">
        <f>Data!AR464-Data!AR463</f>
        <v>-6</v>
      </c>
      <c r="AM464" s="11">
        <f>Data!E464</f>
        <v>21</v>
      </c>
      <c r="AN464" s="11">
        <f>Data!B464</f>
        <v>395</v>
      </c>
      <c r="AO464" s="11">
        <f>Data!AS464-Data!AS463</f>
        <v>12592</v>
      </c>
      <c r="AP464" s="11">
        <f>Data!AT464-Data!AT463</f>
        <v>24715</v>
      </c>
      <c r="AQ464" s="11">
        <f>Data!AV464-Data!AV463</f>
        <v>0</v>
      </c>
      <c r="AR464" s="11">
        <f>Data!AW464-Data!AW463</f>
        <v>0</v>
      </c>
      <c r="AT464" s="7" t="str">
        <f t="shared" ref="AT464" si="357">_xlfn.CONCAT(YEAR(A464),"-W",_xlfn.ISOWEEKNUM(A464))</f>
        <v>2021-W25</v>
      </c>
      <c r="AU464" s="7">
        <f t="shared" ref="AU464" si="358">WEEKDAY(A464,2)</f>
        <v>5</v>
      </c>
      <c r="AV464" s="12">
        <f>Data!G464</f>
        <v>239</v>
      </c>
      <c r="AW464" s="12">
        <f>Data!AU464+Data!C464</f>
        <v>7</v>
      </c>
      <c r="AY464" s="12"/>
    </row>
    <row r="465" spans="1:53" x14ac:dyDescent="0.3">
      <c r="A465" s="20">
        <f>Data!A465</f>
        <v>44373</v>
      </c>
      <c r="B465" s="8">
        <f t="shared" ref="B465" si="359">A465</f>
        <v>44373</v>
      </c>
      <c r="C465" s="9">
        <f>Data!I465-Data!I464</f>
        <v>48</v>
      </c>
      <c r="D465" s="9">
        <f>Data!J465-Data!J464</f>
        <v>0</v>
      </c>
      <c r="E465" s="10">
        <f>Data!K465-Data!K464</f>
        <v>0</v>
      </c>
      <c r="F465" s="11">
        <f>Data!L465-Data!L464</f>
        <v>215</v>
      </c>
      <c r="G465" s="11">
        <f>Data!M465-Data!M464</f>
        <v>0</v>
      </c>
      <c r="H465" s="11">
        <f>Data!N465-Data!N464</f>
        <v>-1</v>
      </c>
      <c r="I465" s="11">
        <f>Data!O465-Data!O464</f>
        <v>92</v>
      </c>
      <c r="J465" s="11">
        <f>Data!P465-Data!P464</f>
        <v>2</v>
      </c>
      <c r="K465" s="11">
        <f>Data!Q465-Data!Q464</f>
        <v>-1</v>
      </c>
      <c r="L465" s="11">
        <f>Data!R465-Data!R464</f>
        <v>20</v>
      </c>
      <c r="M465" s="11">
        <f>Data!S465-Data!S464</f>
        <v>10</v>
      </c>
      <c r="N465" s="11">
        <f>Data!T465-Data!T464</f>
        <v>1</v>
      </c>
      <c r="O465" s="11">
        <f>Data!U465-Data!U464</f>
        <v>26</v>
      </c>
      <c r="P465" s="11">
        <f>Data!V465-Data!V464</f>
        <v>0</v>
      </c>
      <c r="Q465" s="11">
        <f>Data!W465-Data!W464</f>
        <v>0</v>
      </c>
      <c r="R465" s="11">
        <f>Data!X465-Data!X464</f>
        <v>117</v>
      </c>
      <c r="S465" s="11">
        <f>Data!Y465-Data!Y464</f>
        <v>0</v>
      </c>
      <c r="T465" s="11">
        <f>Data!Z465-Data!Z464</f>
        <v>-1</v>
      </c>
      <c r="U465" s="11">
        <f>Data!AA465-Data!AA464</f>
        <v>44</v>
      </c>
      <c r="V465" s="11">
        <f>Data!AB465-Data!AB464</f>
        <v>2</v>
      </c>
      <c r="W465" s="11">
        <f>Data!AC465-Data!AC464</f>
        <v>-1</v>
      </c>
      <c r="X465" s="11">
        <f>Data!AD465-Data!AD464</f>
        <v>6</v>
      </c>
      <c r="Y465" s="11">
        <f>Data!AE465-Data!AE464</f>
        <v>7</v>
      </c>
      <c r="Z465" s="11">
        <f>Data!AF465-Data!AF464</f>
        <v>-1</v>
      </c>
      <c r="AA465" s="11">
        <f>Data!AG465-Data!AG464</f>
        <v>22</v>
      </c>
      <c r="AB465" s="11">
        <f>Data!AH465-Data!AH464</f>
        <v>0</v>
      </c>
      <c r="AC465" s="11">
        <f>Data!AI465-Data!AI464</f>
        <v>0</v>
      </c>
      <c r="AD465" s="11">
        <f>Data!AJ465-Data!AJ464</f>
        <v>98</v>
      </c>
      <c r="AE465" s="11">
        <f>Data!AK465-Data!AK464</f>
        <v>0</v>
      </c>
      <c r="AF465" s="11">
        <f>Data!AL465-Data!AL464</f>
        <v>0</v>
      </c>
      <c r="AG465" s="11">
        <f>Data!AM465-Data!AM464</f>
        <v>48</v>
      </c>
      <c r="AH465" s="11">
        <f>Data!AN465-Data!AN464</f>
        <v>0</v>
      </c>
      <c r="AI465" s="11">
        <f>Data!AO465-Data!AO464</f>
        <v>0</v>
      </c>
      <c r="AJ465" s="11">
        <f>Data!AP465-Data!AP464</f>
        <v>14</v>
      </c>
      <c r="AK465" s="11">
        <f>Data!AQ465-Data!AQ464</f>
        <v>3</v>
      </c>
      <c r="AL465" s="11">
        <f>Data!AR465-Data!AR464</f>
        <v>2</v>
      </c>
      <c r="AM465" s="11">
        <f>Data!E465</f>
        <v>12</v>
      </c>
      <c r="AN465" s="11">
        <f>Data!B465</f>
        <v>375</v>
      </c>
      <c r="AO465" s="11">
        <f>Data!AS465-Data!AS464</f>
        <v>10801</v>
      </c>
      <c r="AP465" s="11">
        <f>Data!AT465-Data!AT464</f>
        <v>26152</v>
      </c>
      <c r="AQ465" s="11">
        <f>Data!AV465-Data!AV464</f>
        <v>0</v>
      </c>
      <c r="AR465" s="11">
        <f>Data!AW465-Data!AW464</f>
        <v>0</v>
      </c>
      <c r="AT465" s="7" t="str">
        <f t="shared" ref="AT465" si="360">_xlfn.CONCAT(YEAR(A465),"-W",_xlfn.ISOWEEKNUM(A465))</f>
        <v>2021-W25</v>
      </c>
      <c r="AU465" s="7">
        <f t="shared" ref="AU465" si="361">WEEKDAY(A465,2)</f>
        <v>6</v>
      </c>
      <c r="AV465" s="12">
        <f>Data!G465</f>
        <v>238</v>
      </c>
      <c r="AW465" s="12">
        <f>Data!AU465+Data!C465</f>
        <v>11</v>
      </c>
      <c r="AY465" s="12"/>
    </row>
    <row r="466" spans="1:53" x14ac:dyDescent="0.3">
      <c r="A466" s="20">
        <f>Data!A466</f>
        <v>44374</v>
      </c>
      <c r="B466" s="8">
        <f t="shared" ref="B466" si="362">A466</f>
        <v>44374</v>
      </c>
      <c r="C466" s="9">
        <f>Data!I466-Data!I465</f>
        <v>26</v>
      </c>
      <c r="D466" s="9">
        <f>Data!J466-Data!J465</f>
        <v>0</v>
      </c>
      <c r="E466" s="10">
        <f>Data!K466-Data!K465</f>
        <v>0</v>
      </c>
      <c r="F466" s="11">
        <f>Data!L466-Data!L465</f>
        <v>132</v>
      </c>
      <c r="G466" s="11">
        <f>Data!M466-Data!M465</f>
        <v>0</v>
      </c>
      <c r="H466" s="11">
        <f>Data!N466-Data!N465</f>
        <v>0</v>
      </c>
      <c r="I466" s="11">
        <f>Data!O466-Data!O465</f>
        <v>63</v>
      </c>
      <c r="J466" s="11">
        <f>Data!P466-Data!P465</f>
        <v>5</v>
      </c>
      <c r="K466" s="11">
        <f>Data!Q466-Data!Q465</f>
        <v>-5</v>
      </c>
      <c r="L466" s="11">
        <f>Data!R466-Data!R465</f>
        <v>15</v>
      </c>
      <c r="M466" s="11">
        <f>Data!S466-Data!S465</f>
        <v>13</v>
      </c>
      <c r="N466" s="11">
        <f>Data!T466-Data!T465</f>
        <v>-2</v>
      </c>
      <c r="O466" s="11">
        <f>Data!U466-Data!U465</f>
        <v>16</v>
      </c>
      <c r="P466" s="11">
        <f>Data!V466-Data!V465</f>
        <v>0</v>
      </c>
      <c r="Q466" s="11">
        <f>Data!W466-Data!W465</f>
        <v>0</v>
      </c>
      <c r="R466" s="11">
        <f>Data!X466-Data!X465</f>
        <v>66</v>
      </c>
      <c r="S466" s="11">
        <f>Data!Y466-Data!Y465</f>
        <v>0</v>
      </c>
      <c r="T466" s="11">
        <f>Data!Z466-Data!Z465</f>
        <v>0</v>
      </c>
      <c r="U466" s="11">
        <f>Data!AA466-Data!AA465</f>
        <v>35</v>
      </c>
      <c r="V466" s="11">
        <f>Data!AB466-Data!AB465</f>
        <v>3</v>
      </c>
      <c r="W466" s="11">
        <f>Data!AC466-Data!AC465</f>
        <v>-2</v>
      </c>
      <c r="X466" s="11">
        <f>Data!AD466-Data!AD465</f>
        <v>9</v>
      </c>
      <c r="Y466" s="11">
        <f>Data!AE466-Data!AE465</f>
        <v>3</v>
      </c>
      <c r="Z466" s="11">
        <f>Data!AF466-Data!AF465</f>
        <v>3</v>
      </c>
      <c r="AA466" s="11">
        <f>Data!AG466-Data!AG465</f>
        <v>10</v>
      </c>
      <c r="AB466" s="11">
        <f>Data!AH466-Data!AH465</f>
        <v>0</v>
      </c>
      <c r="AC466" s="11">
        <f>Data!AI466-Data!AI465</f>
        <v>0</v>
      </c>
      <c r="AD466" s="11">
        <f>Data!AJ466-Data!AJ465</f>
        <v>66</v>
      </c>
      <c r="AE466" s="11">
        <f>Data!AK466-Data!AK465</f>
        <v>0</v>
      </c>
      <c r="AF466" s="11">
        <f>Data!AL466-Data!AL465</f>
        <v>0</v>
      </c>
      <c r="AG466" s="11">
        <f>Data!AM466-Data!AM465</f>
        <v>28</v>
      </c>
      <c r="AH466" s="11">
        <f>Data!AN466-Data!AN465</f>
        <v>2</v>
      </c>
      <c r="AI466" s="11">
        <f>Data!AO466-Data!AO465</f>
        <v>-3</v>
      </c>
      <c r="AJ466" s="11">
        <f>Data!AP466-Data!AP465</f>
        <v>6</v>
      </c>
      <c r="AK466" s="11">
        <f>Data!AQ466-Data!AQ465</f>
        <v>10</v>
      </c>
      <c r="AL466" s="11">
        <f>Data!AR466-Data!AR465</f>
        <v>-5</v>
      </c>
      <c r="AM466" s="11">
        <f>Data!E466</f>
        <v>18</v>
      </c>
      <c r="AN466" s="11">
        <f>Data!B466</f>
        <v>236</v>
      </c>
      <c r="AO466" s="11">
        <f>Data!AS466-Data!AS465</f>
        <v>5711</v>
      </c>
      <c r="AP466" s="11">
        <f>Data!AT466-Data!AT465</f>
        <v>18104</v>
      </c>
      <c r="AQ466" s="11">
        <f>Data!AV466-Data!AV465</f>
        <v>0</v>
      </c>
      <c r="AR466" s="11">
        <f>Data!AW466-Data!AW465</f>
        <v>0</v>
      </c>
      <c r="AS466" s="7">
        <v>33</v>
      </c>
      <c r="AT466" s="7" t="str">
        <f t="shared" ref="AT466" si="363">_xlfn.CONCAT(YEAR(A466),"-W",_xlfn.ISOWEEKNUM(A466))</f>
        <v>2021-W25</v>
      </c>
      <c r="AU466" s="7">
        <f t="shared" ref="AU466" si="364">WEEKDAY(A466,2)</f>
        <v>7</v>
      </c>
      <c r="AV466" s="12">
        <f>Data!G466</f>
        <v>231</v>
      </c>
      <c r="AW466" s="12">
        <f>Data!AU466+Data!C466</f>
        <v>11</v>
      </c>
      <c r="AX466" s="7">
        <f>Data!BA466-Data!BA459</f>
        <v>45</v>
      </c>
      <c r="AY466" s="12">
        <f>AV459+AS466-AV466-AX466</f>
        <v>53</v>
      </c>
      <c r="AZ466" s="11">
        <f>SUM(Data!BB460:BB466)</f>
        <v>350</v>
      </c>
      <c r="BA466" s="112">
        <f>AS466/AZ466</f>
        <v>9.4285714285714292E-2</v>
      </c>
    </row>
    <row r="467" spans="1:53" x14ac:dyDescent="0.3">
      <c r="A467" s="21">
        <f>Data!A467</f>
        <v>44375</v>
      </c>
      <c r="B467" s="13">
        <f t="shared" ref="B467:B468" si="365">A467</f>
        <v>44375</v>
      </c>
      <c r="C467" s="14">
        <f>Data!I467-Data!I466</f>
        <v>42</v>
      </c>
      <c r="D467" s="14">
        <f>Data!J467-Data!J466</f>
        <v>0</v>
      </c>
      <c r="E467" s="15">
        <f>Data!K467-Data!K466</f>
        <v>0</v>
      </c>
      <c r="F467" s="16">
        <f>Data!L467-Data!L466</f>
        <v>219</v>
      </c>
      <c r="G467" s="16">
        <f>Data!M467-Data!M466</f>
        <v>0</v>
      </c>
      <c r="H467" s="16">
        <f>Data!N467-Data!N466</f>
        <v>-1</v>
      </c>
      <c r="I467" s="16">
        <f>Data!O467-Data!O466</f>
        <v>88</v>
      </c>
      <c r="J467" s="16">
        <f>Data!P467-Data!P466</f>
        <v>2</v>
      </c>
      <c r="K467" s="16">
        <f>Data!Q467-Data!Q466</f>
        <v>-4</v>
      </c>
      <c r="L467" s="16">
        <f>Data!R467-Data!R466</f>
        <v>15</v>
      </c>
      <c r="M467" s="16">
        <f>Data!S467-Data!S466</f>
        <v>16</v>
      </c>
      <c r="N467" s="16">
        <f>Data!T467-Data!T466</f>
        <v>-11</v>
      </c>
      <c r="O467" s="16">
        <f>Data!U467-Data!U466</f>
        <v>26</v>
      </c>
      <c r="P467" s="16">
        <f>Data!V467-Data!V466</f>
        <v>0</v>
      </c>
      <c r="Q467" s="16">
        <f>Data!W467-Data!W466</f>
        <v>0</v>
      </c>
      <c r="R467" s="16">
        <f>Data!X467-Data!X466</f>
        <v>118</v>
      </c>
      <c r="S467" s="16">
        <f>Data!Y467-Data!Y466</f>
        <v>0</v>
      </c>
      <c r="T467" s="16">
        <f>Data!Z467-Data!Z466</f>
        <v>0</v>
      </c>
      <c r="U467" s="16">
        <f>Data!AA467-Data!AA466</f>
        <v>48</v>
      </c>
      <c r="V467" s="16">
        <f>Data!AB467-Data!AB466</f>
        <v>2</v>
      </c>
      <c r="W467" s="16">
        <f>Data!AC467-Data!AC466</f>
        <v>-4</v>
      </c>
      <c r="X467" s="16">
        <f>Data!AD467-Data!AD466</f>
        <v>7</v>
      </c>
      <c r="Y467" s="16">
        <f>Data!AE467-Data!AE466</f>
        <v>10</v>
      </c>
      <c r="Z467" s="16">
        <f>Data!AF467-Data!AF466</f>
        <v>-6</v>
      </c>
      <c r="AA467" s="16">
        <f>Data!AG467-Data!AG466</f>
        <v>16</v>
      </c>
      <c r="AB467" s="16">
        <f>Data!AH467-Data!AH466</f>
        <v>0</v>
      </c>
      <c r="AC467" s="16">
        <f>Data!AI467-Data!AI466</f>
        <v>0</v>
      </c>
      <c r="AD467" s="16">
        <f>Data!AJ467-Data!AJ466</f>
        <v>101</v>
      </c>
      <c r="AE467" s="16">
        <f>Data!AK467-Data!AK466</f>
        <v>0</v>
      </c>
      <c r="AF467" s="16">
        <f>Data!AL467-Data!AL466</f>
        <v>-1</v>
      </c>
      <c r="AG467" s="16">
        <f>Data!AM467-Data!AM466</f>
        <v>40</v>
      </c>
      <c r="AH467" s="16">
        <f>Data!AN467-Data!AN466</f>
        <v>0</v>
      </c>
      <c r="AI467" s="16">
        <f>Data!AO467-Data!AO466</f>
        <v>0</v>
      </c>
      <c r="AJ467" s="16">
        <f>Data!AP467-Data!AP466</f>
        <v>8</v>
      </c>
      <c r="AK467" s="16">
        <f>Data!AQ467-Data!AQ466</f>
        <v>6</v>
      </c>
      <c r="AL467" s="16">
        <f>Data!AR467-Data!AR466</f>
        <v>-5</v>
      </c>
      <c r="AM467" s="16">
        <f>Data!E467</f>
        <v>8</v>
      </c>
      <c r="AN467" s="16">
        <f>Data!B467</f>
        <v>362</v>
      </c>
      <c r="AO467" s="16">
        <f>Data!AS467-Data!AS466</f>
        <v>4514</v>
      </c>
      <c r="AP467" s="16">
        <f>Data!AT467-Data!AT466</f>
        <v>14948</v>
      </c>
      <c r="AQ467" s="16">
        <f>Data!AV467-Data!AV466</f>
        <v>0</v>
      </c>
      <c r="AR467" s="16">
        <f>Data!AW467-Data!AW466</f>
        <v>0</v>
      </c>
      <c r="AS467" s="17"/>
      <c r="AT467" s="17" t="str">
        <f t="shared" ref="AT467:AT468" si="366">_xlfn.CONCAT(YEAR(A467),"-W",_xlfn.ISOWEEKNUM(A467))</f>
        <v>2021-W26</v>
      </c>
      <c r="AU467" s="17">
        <f t="shared" ref="AU467:AU468" si="367">WEEKDAY(A467,2)</f>
        <v>1</v>
      </c>
      <c r="AV467" s="18">
        <f>Data!G467</f>
        <v>215</v>
      </c>
      <c r="AW467" s="18">
        <f>Data!AU467+Data!C467</f>
        <v>19</v>
      </c>
      <c r="AX467" s="17"/>
      <c r="AY467" s="17"/>
      <c r="AZ467" s="16"/>
    </row>
    <row r="468" spans="1:53" x14ac:dyDescent="0.3">
      <c r="A468" s="20">
        <f>Data!A468</f>
        <v>44376</v>
      </c>
      <c r="B468" s="8">
        <f t="shared" si="365"/>
        <v>44376</v>
      </c>
      <c r="C468" s="9">
        <f>Data!I468-Data!I467</f>
        <v>61</v>
      </c>
      <c r="D468" s="9">
        <f>Data!J468-Data!J467</f>
        <v>0</v>
      </c>
      <c r="E468" s="10">
        <f>Data!K468-Data!K467</f>
        <v>0</v>
      </c>
      <c r="F468" s="11">
        <f>Data!L468-Data!L467</f>
        <v>350</v>
      </c>
      <c r="G468" s="11">
        <f>Data!M468-Data!M467</f>
        <v>0</v>
      </c>
      <c r="H468" s="11">
        <f>Data!N468-Data!N467</f>
        <v>1</v>
      </c>
      <c r="I468" s="11">
        <f>Data!O468-Data!O467</f>
        <v>132</v>
      </c>
      <c r="J468" s="11">
        <f>Data!P468-Data!P467</f>
        <v>3</v>
      </c>
      <c r="K468" s="11">
        <f>Data!Q468-Data!Q467</f>
        <v>-4</v>
      </c>
      <c r="L468" s="11">
        <f>Data!R468-Data!R467</f>
        <v>30</v>
      </c>
      <c r="M468" s="11">
        <f>Data!S468-Data!S467</f>
        <v>10</v>
      </c>
      <c r="N468" s="11">
        <f>Data!T468-Data!T467</f>
        <v>-8</v>
      </c>
      <c r="O468" s="11">
        <f>Data!U468-Data!U467</f>
        <v>32</v>
      </c>
      <c r="P468" s="11">
        <f>Data!V468-Data!V467</f>
        <v>0</v>
      </c>
      <c r="Q468" s="11">
        <f>Data!W468-Data!W467</f>
        <v>0</v>
      </c>
      <c r="R468" s="11">
        <f>Data!X468-Data!X467</f>
        <v>190</v>
      </c>
      <c r="S468" s="11">
        <f>Data!Y468-Data!Y467</f>
        <v>0</v>
      </c>
      <c r="T468" s="11">
        <f>Data!Z468-Data!Z467</f>
        <v>1</v>
      </c>
      <c r="U468" s="11">
        <f>Data!AA468-Data!AA467</f>
        <v>51</v>
      </c>
      <c r="V468" s="11">
        <f>Data!AB468-Data!AB467</f>
        <v>1</v>
      </c>
      <c r="W468" s="11">
        <f>Data!AC468-Data!AC467</f>
        <v>-3</v>
      </c>
      <c r="X468" s="11">
        <f>Data!AD468-Data!AD467</f>
        <v>11</v>
      </c>
      <c r="Y468" s="11">
        <f>Data!AE468-Data!AE467</f>
        <v>4</v>
      </c>
      <c r="Z468" s="11">
        <f>Data!AF468-Data!AF467</f>
        <v>-7</v>
      </c>
      <c r="AA468" s="11">
        <f>Data!AG468-Data!AG467</f>
        <v>29</v>
      </c>
      <c r="AB468" s="11">
        <f>Data!AH468-Data!AH467</f>
        <v>0</v>
      </c>
      <c r="AC468" s="11">
        <f>Data!AI468-Data!AI467</f>
        <v>0</v>
      </c>
      <c r="AD468" s="11">
        <f>Data!AJ468-Data!AJ467</f>
        <v>160</v>
      </c>
      <c r="AE468" s="11">
        <f>Data!AK468-Data!AK467</f>
        <v>0</v>
      </c>
      <c r="AF468" s="11">
        <f>Data!AL468-Data!AL467</f>
        <v>0</v>
      </c>
      <c r="AG468" s="11">
        <f>Data!AM468-Data!AM467</f>
        <v>81</v>
      </c>
      <c r="AH468" s="11">
        <f>Data!AN468-Data!AN467</f>
        <v>2</v>
      </c>
      <c r="AI468" s="11">
        <f>Data!AO468-Data!AO467</f>
        <v>-1</v>
      </c>
      <c r="AJ468" s="11">
        <f>Data!AP468-Data!AP467</f>
        <v>19</v>
      </c>
      <c r="AK468" s="11">
        <f>Data!AQ468-Data!AQ467</f>
        <v>6</v>
      </c>
      <c r="AL468" s="11">
        <f>Data!AR468-Data!AR467</f>
        <v>-1</v>
      </c>
      <c r="AM468" s="11">
        <f>Data!E468</f>
        <v>13</v>
      </c>
      <c r="AN468" s="11">
        <f>Data!B468</f>
        <v>605</v>
      </c>
      <c r="AO468" s="11">
        <f>Data!AS468-Data!AS467</f>
        <v>14223</v>
      </c>
      <c r="AP468" s="11">
        <f>Data!AT468-Data!AT467</f>
        <v>31328</v>
      </c>
      <c r="AQ468" s="11">
        <f>Data!AV468-Data!AV467</f>
        <v>0</v>
      </c>
      <c r="AR468" s="11">
        <f>Data!AW468-Data!AW467</f>
        <v>0</v>
      </c>
      <c r="AT468" s="7" t="str">
        <f t="shared" si="366"/>
        <v>2021-W26</v>
      </c>
      <c r="AU468" s="7">
        <f t="shared" si="367"/>
        <v>2</v>
      </c>
      <c r="AV468" s="12">
        <f>Data!G468</f>
        <v>204</v>
      </c>
      <c r="AW468" s="12">
        <f>Data!AU468+Data!C468</f>
        <v>21</v>
      </c>
      <c r="AY468" s="12"/>
    </row>
    <row r="469" spans="1:53" x14ac:dyDescent="0.3">
      <c r="A469" s="20">
        <f>Data!A469</f>
        <v>44377</v>
      </c>
      <c r="B469" s="8">
        <f t="shared" ref="B469" si="368">A469</f>
        <v>44377</v>
      </c>
      <c r="C469" s="9">
        <f>Data!I469-Data!I468</f>
        <v>78</v>
      </c>
      <c r="D469" s="9">
        <f>Data!J469-Data!J468</f>
        <v>0</v>
      </c>
      <c r="E469" s="10">
        <f>Data!K469-Data!K468</f>
        <v>0</v>
      </c>
      <c r="F469" s="11">
        <f>Data!L469-Data!L468</f>
        <v>379</v>
      </c>
      <c r="G469" s="11">
        <f>Data!M469-Data!M468</f>
        <v>0</v>
      </c>
      <c r="H469" s="11">
        <f>Data!N469-Data!N468</f>
        <v>0</v>
      </c>
      <c r="I469" s="11">
        <f>Data!O469-Data!O468</f>
        <v>146</v>
      </c>
      <c r="J469" s="11">
        <f>Data!P469-Data!P468</f>
        <v>2</v>
      </c>
      <c r="K469" s="11">
        <f>Data!Q469-Data!Q468</f>
        <v>-3</v>
      </c>
      <c r="L469" s="11">
        <f>Data!R469-Data!R468</f>
        <v>31</v>
      </c>
      <c r="M469" s="11">
        <f>Data!S469-Data!S468</f>
        <v>9</v>
      </c>
      <c r="N469" s="11">
        <f>Data!T469-Data!T468</f>
        <v>-5</v>
      </c>
      <c r="O469" s="11">
        <f>Data!U469-Data!U468</f>
        <v>35</v>
      </c>
      <c r="P469" s="11">
        <f>Data!V469-Data!V468</f>
        <v>0</v>
      </c>
      <c r="Q469" s="11">
        <f>Data!W469-Data!W468</f>
        <v>0</v>
      </c>
      <c r="R469" s="11">
        <f>Data!X469-Data!X468</f>
        <v>203</v>
      </c>
      <c r="S469" s="11">
        <f>Data!Y469-Data!Y468</f>
        <v>0</v>
      </c>
      <c r="T469" s="11">
        <f>Data!Z469-Data!Z468</f>
        <v>0</v>
      </c>
      <c r="U469" s="11">
        <f>Data!AA469-Data!AA468</f>
        <v>73</v>
      </c>
      <c r="V469" s="11">
        <f>Data!AB469-Data!AB468</f>
        <v>1</v>
      </c>
      <c r="W469" s="11">
        <f>Data!AC469-Data!AC468</f>
        <v>-3</v>
      </c>
      <c r="X469" s="11">
        <f>Data!AD469-Data!AD468</f>
        <v>12</v>
      </c>
      <c r="Y469" s="11">
        <f>Data!AE469-Data!AE468</f>
        <v>0</v>
      </c>
      <c r="Z469" s="11">
        <f>Data!AF469-Data!AF468</f>
        <v>-1</v>
      </c>
      <c r="AA469" s="11">
        <f>Data!AG469-Data!AG468</f>
        <v>43</v>
      </c>
      <c r="AB469" s="11">
        <f>Data!AH469-Data!AH468</f>
        <v>0</v>
      </c>
      <c r="AC469" s="11">
        <f>Data!AI469-Data!AI468</f>
        <v>0</v>
      </c>
      <c r="AD469" s="11">
        <f>Data!AJ469-Data!AJ468</f>
        <v>176</v>
      </c>
      <c r="AE469" s="11">
        <f>Data!AK469-Data!AK468</f>
        <v>0</v>
      </c>
      <c r="AF469" s="11">
        <f>Data!AL469-Data!AL468</f>
        <v>0</v>
      </c>
      <c r="AG469" s="11">
        <f>Data!AM469-Data!AM468</f>
        <v>73</v>
      </c>
      <c r="AH469" s="11">
        <f>Data!AN469-Data!AN468</f>
        <v>1</v>
      </c>
      <c r="AI469" s="11">
        <f>Data!AO469-Data!AO468</f>
        <v>0</v>
      </c>
      <c r="AJ469" s="11">
        <f>Data!AP469-Data!AP468</f>
        <v>19</v>
      </c>
      <c r="AK469" s="11">
        <f>Data!AQ469-Data!AQ468</f>
        <v>9</v>
      </c>
      <c r="AL469" s="11">
        <f>Data!AR469-Data!AR468</f>
        <v>-4</v>
      </c>
      <c r="AM469" s="11">
        <f>Data!E469</f>
        <v>11</v>
      </c>
      <c r="AN469" s="11">
        <f>Data!B469</f>
        <v>633</v>
      </c>
      <c r="AO469" s="11">
        <f>Data!AS469-Data!AS468</f>
        <v>11946</v>
      </c>
      <c r="AP469" s="11">
        <f>Data!AT469-Data!AT468</f>
        <v>26710</v>
      </c>
      <c r="AQ469" s="11">
        <f>Data!AV469-Data!AV468</f>
        <v>0</v>
      </c>
      <c r="AR469" s="11">
        <f>Data!AW469-Data!AW468</f>
        <v>0</v>
      </c>
      <c r="AT469" s="7" t="str">
        <f t="shared" ref="AT469" si="369">_xlfn.CONCAT(YEAR(A469),"-W",_xlfn.ISOWEEKNUM(A469))</f>
        <v>2021-W26</v>
      </c>
      <c r="AU469" s="7">
        <f t="shared" ref="AU469" si="370">WEEKDAY(A469,2)</f>
        <v>3</v>
      </c>
      <c r="AV469" s="12">
        <f>Data!G469</f>
        <v>196</v>
      </c>
      <c r="AW469" s="12">
        <f>Data!AU469+Data!C469</f>
        <v>16</v>
      </c>
      <c r="AY469" s="12"/>
    </row>
    <row r="470" spans="1:53" x14ac:dyDescent="0.3">
      <c r="A470" s="20">
        <f>Data!A470</f>
        <v>44378</v>
      </c>
      <c r="B470" s="8">
        <f t="shared" ref="B470" si="371">A470</f>
        <v>44378</v>
      </c>
      <c r="C470" s="9">
        <f>Data!I470-Data!I469</f>
        <v>102</v>
      </c>
      <c r="D470" s="9">
        <f>Data!J470-Data!J469</f>
        <v>0</v>
      </c>
      <c r="E470" s="10">
        <f>Data!K470-Data!K469</f>
        <v>0</v>
      </c>
      <c r="F470" s="11">
        <f>Data!L470-Data!L469</f>
        <v>453</v>
      </c>
      <c r="G470" s="11">
        <f>Data!M470-Data!M469</f>
        <v>0</v>
      </c>
      <c r="H470" s="11">
        <f>Data!N470-Data!N469</f>
        <v>0</v>
      </c>
      <c r="I470" s="11">
        <f>Data!O470-Data!O469</f>
        <v>158</v>
      </c>
      <c r="J470" s="11">
        <f>Data!P470-Data!P469</f>
        <v>3</v>
      </c>
      <c r="K470" s="11">
        <f>Data!Q470-Data!Q469</f>
        <v>-5</v>
      </c>
      <c r="L470" s="11">
        <f>Data!R470-Data!R469</f>
        <v>24</v>
      </c>
      <c r="M470" s="11">
        <f>Data!S470-Data!S469</f>
        <v>1</v>
      </c>
      <c r="N470" s="11">
        <f>Data!T470-Data!T469</f>
        <v>-2</v>
      </c>
      <c r="O470" s="11">
        <f>Data!U470-Data!U469</f>
        <v>48</v>
      </c>
      <c r="P470" s="11">
        <f>Data!V470-Data!V469</f>
        <v>0</v>
      </c>
      <c r="Q470" s="11">
        <f>Data!W470-Data!W469</f>
        <v>0</v>
      </c>
      <c r="R470" s="11">
        <f>Data!X470-Data!X469</f>
        <v>205</v>
      </c>
      <c r="S470" s="11">
        <f>Data!Y470-Data!Y469</f>
        <v>0</v>
      </c>
      <c r="T470" s="11">
        <f>Data!Z470-Data!Z469</f>
        <v>0</v>
      </c>
      <c r="U470" s="11">
        <f>Data!AA470-Data!AA469</f>
        <v>83</v>
      </c>
      <c r="V470" s="11">
        <f>Data!AB470-Data!AB469</f>
        <v>0</v>
      </c>
      <c r="W470" s="11">
        <f>Data!AC470-Data!AC469</f>
        <v>-2</v>
      </c>
      <c r="X470" s="11">
        <f>Data!AD470-Data!AD469</f>
        <v>14</v>
      </c>
      <c r="Y470" s="11">
        <f>Data!AE470-Data!AE469</f>
        <v>0</v>
      </c>
      <c r="Z470" s="11">
        <f>Data!AF470-Data!AF469</f>
        <v>-2</v>
      </c>
      <c r="AA470" s="11">
        <f>Data!AG470-Data!AG469</f>
        <v>54</v>
      </c>
      <c r="AB470" s="11">
        <f>Data!AH470-Data!AH469</f>
        <v>0</v>
      </c>
      <c r="AC470" s="11">
        <f>Data!AI470-Data!AI469</f>
        <v>0</v>
      </c>
      <c r="AD470" s="11">
        <f>Data!AJ470-Data!AJ469</f>
        <v>248</v>
      </c>
      <c r="AE470" s="11">
        <f>Data!AK470-Data!AK469</f>
        <v>0</v>
      </c>
      <c r="AF470" s="11">
        <f>Data!AL470-Data!AL469</f>
        <v>0</v>
      </c>
      <c r="AG470" s="11">
        <f>Data!AM470-Data!AM469</f>
        <v>75</v>
      </c>
      <c r="AH470" s="11">
        <f>Data!AN470-Data!AN469</f>
        <v>3</v>
      </c>
      <c r="AI470" s="11">
        <f>Data!AO470-Data!AO469</f>
        <v>-3</v>
      </c>
      <c r="AJ470" s="11">
        <f>Data!AP470-Data!AP469</f>
        <v>10</v>
      </c>
      <c r="AK470" s="11">
        <f>Data!AQ470-Data!AQ469</f>
        <v>1</v>
      </c>
      <c r="AL470" s="11">
        <f>Data!AR470-Data!AR469</f>
        <v>0</v>
      </c>
      <c r="AM470" s="11">
        <f>Data!E470</f>
        <v>4</v>
      </c>
      <c r="AN470" s="11">
        <f>Data!B470</f>
        <v>761</v>
      </c>
      <c r="AO470" s="11">
        <f>Data!AS470-Data!AS469</f>
        <v>12349</v>
      </c>
      <c r="AP470" s="11">
        <f>Data!AT470-Data!AT469</f>
        <v>29038</v>
      </c>
      <c r="AQ470" s="11">
        <f>Data!AV470-Data!AV469</f>
        <v>0</v>
      </c>
      <c r="AR470" s="11">
        <f>Data!AW470-Data!AW469</f>
        <v>0</v>
      </c>
      <c r="AT470" s="7" t="str">
        <f t="shared" ref="AT470" si="372">_xlfn.CONCAT(YEAR(A470),"-W",_xlfn.ISOWEEKNUM(A470))</f>
        <v>2021-W26</v>
      </c>
      <c r="AU470" s="7">
        <f t="shared" ref="AU470" si="373">WEEKDAY(A470,2)</f>
        <v>4</v>
      </c>
      <c r="AV470" s="12">
        <f>Data!G470</f>
        <v>189</v>
      </c>
      <c r="AW470" s="12">
        <f>Data!AU470+Data!C470</f>
        <v>8</v>
      </c>
      <c r="AY470" s="12"/>
    </row>
    <row r="471" spans="1:53" x14ac:dyDescent="0.3">
      <c r="A471" s="20">
        <f>Data!A471</f>
        <v>44379</v>
      </c>
      <c r="B471" s="8">
        <f t="shared" ref="B471" si="374">A471</f>
        <v>44379</v>
      </c>
      <c r="C471" s="9">
        <f>Data!I471-Data!I470</f>
        <v>129</v>
      </c>
      <c r="D471" s="9">
        <f>Data!J471-Data!J470</f>
        <v>0</v>
      </c>
      <c r="E471" s="10">
        <f>Data!K471-Data!K470</f>
        <v>0</v>
      </c>
      <c r="F471" s="11">
        <f>Data!L471-Data!L470</f>
        <v>640</v>
      </c>
      <c r="G471" s="11">
        <f>Data!M471-Data!M470</f>
        <v>0</v>
      </c>
      <c r="H471" s="11">
        <f>Data!N471-Data!N470</f>
        <v>0</v>
      </c>
      <c r="I471" s="11">
        <f>Data!O471-Data!O470</f>
        <v>185</v>
      </c>
      <c r="J471" s="11">
        <f>Data!P471-Data!P470</f>
        <v>2</v>
      </c>
      <c r="K471" s="11">
        <f>Data!Q471-Data!Q470</f>
        <v>0</v>
      </c>
      <c r="L471" s="11">
        <f>Data!R471-Data!R470</f>
        <v>30</v>
      </c>
      <c r="M471" s="11">
        <f>Data!S471-Data!S470</f>
        <v>10</v>
      </c>
      <c r="N471" s="11">
        <f>Data!T471-Data!T470</f>
        <v>-3</v>
      </c>
      <c r="O471" s="11">
        <f>Data!U471-Data!U470</f>
        <v>67</v>
      </c>
      <c r="P471" s="11">
        <f>Data!V471-Data!V470</f>
        <v>0</v>
      </c>
      <c r="Q471" s="11">
        <f>Data!W471-Data!W470</f>
        <v>0</v>
      </c>
      <c r="R471" s="11">
        <f>Data!X471-Data!X470</f>
        <v>363</v>
      </c>
      <c r="S471" s="11">
        <f>Data!Y471-Data!Y470</f>
        <v>0</v>
      </c>
      <c r="T471" s="11">
        <f>Data!Z471-Data!Z470</f>
        <v>0</v>
      </c>
      <c r="U471" s="11">
        <f>Data!AA471-Data!AA470</f>
        <v>92</v>
      </c>
      <c r="V471" s="11">
        <f>Data!AB471-Data!AB470</f>
        <v>2</v>
      </c>
      <c r="W471" s="11">
        <f>Data!AC471-Data!AC470</f>
        <v>0</v>
      </c>
      <c r="X471" s="11">
        <f>Data!AD471-Data!AD470</f>
        <v>13</v>
      </c>
      <c r="Y471" s="11">
        <f>Data!AE471-Data!AE470</f>
        <v>5</v>
      </c>
      <c r="Z471" s="11">
        <f>Data!AF471-Data!AF470</f>
        <v>-2</v>
      </c>
      <c r="AA471" s="11">
        <f>Data!AG471-Data!AG470</f>
        <v>62</v>
      </c>
      <c r="AB471" s="11">
        <f>Data!AH471-Data!AH470</f>
        <v>0</v>
      </c>
      <c r="AC471" s="11">
        <f>Data!AI471-Data!AI470</f>
        <v>0</v>
      </c>
      <c r="AD471" s="11">
        <f>Data!AJ471-Data!AJ470</f>
        <v>277</v>
      </c>
      <c r="AE471" s="11">
        <f>Data!AK471-Data!AK470</f>
        <v>0</v>
      </c>
      <c r="AF471" s="11">
        <f>Data!AL471-Data!AL470</f>
        <v>0</v>
      </c>
      <c r="AG471" s="11">
        <f>Data!AM471-Data!AM470</f>
        <v>93</v>
      </c>
      <c r="AH471" s="11">
        <f>Data!AN471-Data!AN470</f>
        <v>0</v>
      </c>
      <c r="AI471" s="11">
        <f>Data!AO471-Data!AO470</f>
        <v>0</v>
      </c>
      <c r="AJ471" s="11">
        <f>Data!AP471-Data!AP470</f>
        <v>17</v>
      </c>
      <c r="AK471" s="11">
        <f>Data!AQ471-Data!AQ470</f>
        <v>5</v>
      </c>
      <c r="AL471" s="11">
        <f>Data!AR471-Data!AR470</f>
        <v>-1</v>
      </c>
      <c r="AM471" s="11">
        <f>Data!E471</f>
        <v>10</v>
      </c>
      <c r="AN471" s="11">
        <f>Data!B471</f>
        <v>771</v>
      </c>
      <c r="AO471" s="11">
        <f>Data!AS471-Data!AS470</f>
        <v>12584</v>
      </c>
      <c r="AP471" s="11">
        <f>Data!AT471-Data!AT470</f>
        <v>27556</v>
      </c>
      <c r="AQ471" s="11">
        <f>Data!AV471-Data!AV470</f>
        <v>0</v>
      </c>
      <c r="AR471" s="11">
        <f>Data!AW471-Data!AW470</f>
        <v>0</v>
      </c>
      <c r="AT471" s="7" t="str">
        <f t="shared" ref="AT471" si="375">_xlfn.CONCAT(YEAR(A471),"-W",_xlfn.ISOWEEKNUM(A471))</f>
        <v>2021-W26</v>
      </c>
      <c r="AU471" s="7">
        <f t="shared" ref="AU471" si="376">WEEKDAY(A471,2)</f>
        <v>5</v>
      </c>
      <c r="AV471" s="12">
        <f>Data!G471</f>
        <v>186</v>
      </c>
      <c r="AW471" s="12">
        <f>Data!AU471+Data!C471</f>
        <v>18</v>
      </c>
      <c r="AY471" s="12"/>
    </row>
    <row r="472" spans="1:53" x14ac:dyDescent="0.3">
      <c r="A472" s="20">
        <f>Data!A472</f>
        <v>44380</v>
      </c>
      <c r="B472" s="8">
        <f t="shared" ref="B472" si="377">A472</f>
        <v>44380</v>
      </c>
      <c r="C472" s="9">
        <f>Data!I472-Data!I471</f>
        <v>175</v>
      </c>
      <c r="D472" s="9">
        <f>Data!J472-Data!J471</f>
        <v>0</v>
      </c>
      <c r="E472" s="10">
        <f>Data!K472-Data!K471</f>
        <v>0</v>
      </c>
      <c r="F472" s="11">
        <f>Data!L472-Data!L471</f>
        <v>787</v>
      </c>
      <c r="G472" s="11">
        <f>Data!M472-Data!M471</f>
        <v>0</v>
      </c>
      <c r="H472" s="11">
        <f>Data!N472-Data!N471</f>
        <v>-1</v>
      </c>
      <c r="I472" s="11">
        <f>Data!O472-Data!O471</f>
        <v>188</v>
      </c>
      <c r="J472" s="11">
        <f>Data!P472-Data!P471</f>
        <v>2</v>
      </c>
      <c r="K472" s="11">
        <f>Data!Q472-Data!Q471</f>
        <v>-3</v>
      </c>
      <c r="L472" s="11">
        <f>Data!R472-Data!R471</f>
        <v>32</v>
      </c>
      <c r="M472" s="11">
        <f>Data!S472-Data!S471</f>
        <v>7</v>
      </c>
      <c r="N472" s="11">
        <f>Data!T472-Data!T471</f>
        <v>-5</v>
      </c>
      <c r="O472" s="11">
        <f>Data!U472-Data!U471</f>
        <v>94</v>
      </c>
      <c r="P472" s="11">
        <f>Data!V472-Data!V471</f>
        <v>0</v>
      </c>
      <c r="Q472" s="11">
        <f>Data!W472-Data!W471</f>
        <v>0</v>
      </c>
      <c r="R472" s="11">
        <f>Data!X472-Data!X471</f>
        <v>430</v>
      </c>
      <c r="S472" s="11">
        <f>Data!Y472-Data!Y471</f>
        <v>0</v>
      </c>
      <c r="T472" s="11">
        <f>Data!Z472-Data!Z471</f>
        <v>-1</v>
      </c>
      <c r="U472" s="11">
        <f>Data!AA472-Data!AA471</f>
        <v>90</v>
      </c>
      <c r="V472" s="11">
        <f>Data!AB472-Data!AB471</f>
        <v>1</v>
      </c>
      <c r="W472" s="11">
        <f>Data!AC472-Data!AC471</f>
        <v>-2</v>
      </c>
      <c r="X472" s="11">
        <f>Data!AD472-Data!AD471</f>
        <v>12</v>
      </c>
      <c r="Y472" s="11">
        <f>Data!AE472-Data!AE471</f>
        <v>2</v>
      </c>
      <c r="Z472" s="11">
        <f>Data!AF472-Data!AF471</f>
        <v>-2</v>
      </c>
      <c r="AA472" s="11">
        <f>Data!AG472-Data!AG471</f>
        <v>81</v>
      </c>
      <c r="AB472" s="11">
        <f>Data!AH472-Data!AH471</f>
        <v>0</v>
      </c>
      <c r="AC472" s="11">
        <f>Data!AI472-Data!AI471</f>
        <v>0</v>
      </c>
      <c r="AD472" s="11">
        <f>Data!AJ472-Data!AJ471</f>
        <v>357</v>
      </c>
      <c r="AE472" s="11">
        <f>Data!AK472-Data!AK471</f>
        <v>0</v>
      </c>
      <c r="AF472" s="11">
        <f>Data!AL472-Data!AL471</f>
        <v>0</v>
      </c>
      <c r="AG472" s="11">
        <f>Data!AM472-Data!AM471</f>
        <v>98</v>
      </c>
      <c r="AH472" s="11">
        <f>Data!AN472-Data!AN471</f>
        <v>1</v>
      </c>
      <c r="AI472" s="11">
        <f>Data!AO472-Data!AO471</f>
        <v>-1</v>
      </c>
      <c r="AJ472" s="11">
        <f>Data!AP472-Data!AP471</f>
        <v>20</v>
      </c>
      <c r="AK472" s="11">
        <f>Data!AQ472-Data!AQ471</f>
        <v>5</v>
      </c>
      <c r="AL472" s="11">
        <f>Data!AR472-Data!AR471</f>
        <v>-3</v>
      </c>
      <c r="AM472" s="11">
        <f>Data!E472</f>
        <v>9</v>
      </c>
      <c r="AN472" s="11">
        <f>Data!B472</f>
        <v>1001</v>
      </c>
      <c r="AO472" s="11">
        <f>Data!AS472-Data!AS471</f>
        <v>11358</v>
      </c>
      <c r="AP472" s="11">
        <f>Data!AT472-Data!AT471</f>
        <v>32078</v>
      </c>
      <c r="AQ472" s="11">
        <f>Data!AV472-Data!AV471</f>
        <v>0</v>
      </c>
      <c r="AR472" s="11">
        <f>Data!AW472-Data!AW471</f>
        <v>0</v>
      </c>
      <c r="AT472" s="7" t="str">
        <f t="shared" ref="AT472" si="378">_xlfn.CONCAT(YEAR(A472),"-W",_xlfn.ISOWEEKNUM(A472))</f>
        <v>2021-W26</v>
      </c>
      <c r="AU472" s="7">
        <f t="shared" ref="AU472" si="379">WEEKDAY(A472,2)</f>
        <v>6</v>
      </c>
      <c r="AV472" s="12">
        <f>Data!G472</f>
        <v>177</v>
      </c>
      <c r="AW472" s="12">
        <f>Data!AU472+Data!C472</f>
        <v>17</v>
      </c>
      <c r="AY472" s="12"/>
    </row>
    <row r="473" spans="1:53" x14ac:dyDescent="0.3">
      <c r="A473" s="20">
        <f>Data!A473</f>
        <v>44381</v>
      </c>
      <c r="B473" s="8">
        <f t="shared" ref="B473" si="380">A473</f>
        <v>44381</v>
      </c>
      <c r="C473" s="9">
        <f>Data!I473-Data!I472</f>
        <v>101</v>
      </c>
      <c r="D473" s="9">
        <f>Data!J473-Data!J472</f>
        <v>0</v>
      </c>
      <c r="E473" s="10">
        <f>Data!K473-Data!K472</f>
        <v>0</v>
      </c>
      <c r="F473" s="11">
        <f>Data!L473-Data!L472</f>
        <v>376</v>
      </c>
      <c r="G473" s="11">
        <f>Data!M473-Data!M472</f>
        <v>0</v>
      </c>
      <c r="H473" s="11">
        <f>Data!N473-Data!N472</f>
        <v>0</v>
      </c>
      <c r="I473" s="11">
        <f>Data!O473-Data!O472</f>
        <v>119</v>
      </c>
      <c r="J473" s="11">
        <f>Data!P473-Data!P472</f>
        <v>1</v>
      </c>
      <c r="K473" s="11">
        <f>Data!Q473-Data!Q472</f>
        <v>0</v>
      </c>
      <c r="L473" s="11">
        <f>Data!R473-Data!R472</f>
        <v>21</v>
      </c>
      <c r="M473" s="11">
        <f>Data!S473-Data!S472</f>
        <v>5</v>
      </c>
      <c r="N473" s="11">
        <f>Data!T473-Data!T472</f>
        <v>0</v>
      </c>
      <c r="O473" s="11">
        <f>Data!U473-Data!U472</f>
        <v>56</v>
      </c>
      <c r="P473" s="11">
        <f>Data!V473-Data!V472</f>
        <v>0</v>
      </c>
      <c r="Q473" s="11">
        <f>Data!W473-Data!W472</f>
        <v>0</v>
      </c>
      <c r="R473" s="11">
        <f>Data!X473-Data!X472</f>
        <v>203</v>
      </c>
      <c r="S473" s="11">
        <f>Data!Y473-Data!Y472</f>
        <v>0</v>
      </c>
      <c r="T473" s="11">
        <f>Data!Z473-Data!Z472</f>
        <v>0</v>
      </c>
      <c r="U473" s="11">
        <f>Data!AA473-Data!AA472</f>
        <v>65</v>
      </c>
      <c r="V473" s="11">
        <f>Data!AB473-Data!AB472</f>
        <v>0</v>
      </c>
      <c r="W473" s="11">
        <f>Data!AC473-Data!AC472</f>
        <v>1</v>
      </c>
      <c r="X473" s="11">
        <f>Data!AD473-Data!AD472</f>
        <v>13</v>
      </c>
      <c r="Y473" s="11">
        <f>Data!AE473-Data!AE472</f>
        <v>2</v>
      </c>
      <c r="Z473" s="11">
        <f>Data!AF473-Data!AF472</f>
        <v>0</v>
      </c>
      <c r="AA473" s="11">
        <f>Data!AG473-Data!AG472</f>
        <v>45</v>
      </c>
      <c r="AB473" s="11">
        <f>Data!AH473-Data!AH472</f>
        <v>0</v>
      </c>
      <c r="AC473" s="11">
        <f>Data!AI473-Data!AI472</f>
        <v>0</v>
      </c>
      <c r="AD473" s="11">
        <f>Data!AJ473-Data!AJ472</f>
        <v>173</v>
      </c>
      <c r="AE473" s="11">
        <f>Data!AK473-Data!AK472</f>
        <v>0</v>
      </c>
      <c r="AF473" s="11">
        <f>Data!AL473-Data!AL472</f>
        <v>0</v>
      </c>
      <c r="AG473" s="11">
        <f>Data!AM473-Data!AM472</f>
        <v>54</v>
      </c>
      <c r="AH473" s="11">
        <f>Data!AN473-Data!AN472</f>
        <v>1</v>
      </c>
      <c r="AI473" s="11">
        <f>Data!AO473-Data!AO472</f>
        <v>-1</v>
      </c>
      <c r="AJ473" s="11">
        <f>Data!AP473-Data!AP472</f>
        <v>8</v>
      </c>
      <c r="AK473" s="11">
        <f>Data!AQ473-Data!AQ472</f>
        <v>3</v>
      </c>
      <c r="AL473" s="11">
        <f>Data!AR473-Data!AR472</f>
        <v>0</v>
      </c>
      <c r="AM473" s="11">
        <f>Data!E473</f>
        <v>6</v>
      </c>
      <c r="AN473" s="11">
        <f>Data!B473</f>
        <v>619</v>
      </c>
      <c r="AO473" s="11">
        <f>Data!AS473-Data!AS472</f>
        <v>5737</v>
      </c>
      <c r="AP473" s="11">
        <f>Data!AT473-Data!AT472</f>
        <v>24193</v>
      </c>
      <c r="AQ473" s="11">
        <f>Data!AV473-Data!AV472</f>
        <v>0</v>
      </c>
      <c r="AR473" s="11">
        <f>Data!AW473-Data!AW472</f>
        <v>0</v>
      </c>
      <c r="AS473" s="7">
        <v>18</v>
      </c>
      <c r="AT473" s="7" t="str">
        <f t="shared" ref="AT473" si="381">_xlfn.CONCAT(YEAR(A473),"-W",_xlfn.ISOWEEKNUM(A473))</f>
        <v>2021-W26</v>
      </c>
      <c r="AU473" s="7">
        <f t="shared" ref="AU473" si="382">WEEKDAY(A473,2)</f>
        <v>7</v>
      </c>
      <c r="AV473" s="12">
        <f>Data!G473</f>
        <v>177</v>
      </c>
      <c r="AW473" s="12">
        <f>Data!AU473+Data!C473</f>
        <v>16</v>
      </c>
      <c r="AX473" s="7">
        <f>Data!BA473-Data!BA466</f>
        <v>44</v>
      </c>
      <c r="AY473" s="12">
        <f>AV466+AS473-AV473-AX473</f>
        <v>28</v>
      </c>
      <c r="AZ473" s="11">
        <f>SUM(Data!BB467:BB473)</f>
        <v>275</v>
      </c>
      <c r="BA473" s="112">
        <f>AS473/AZ473</f>
        <v>6.545454545454546E-2</v>
      </c>
    </row>
    <row r="474" spans="1:53" x14ac:dyDescent="0.3">
      <c r="A474" s="21">
        <f>Data!A474</f>
        <v>44382</v>
      </c>
      <c r="B474" s="13">
        <f t="shared" ref="B474:B475" si="383">A474</f>
        <v>44382</v>
      </c>
      <c r="C474" s="14">
        <f>Data!I474-Data!I473</f>
        <v>140</v>
      </c>
      <c r="D474" s="14">
        <f>Data!J474-Data!J473</f>
        <v>0</v>
      </c>
      <c r="E474" s="15">
        <f>Data!K474-Data!K473</f>
        <v>0</v>
      </c>
      <c r="F474" s="16">
        <f>Data!L474-Data!L473</f>
        <v>590</v>
      </c>
      <c r="G474" s="16">
        <f>Data!M474-Data!M473</f>
        <v>0</v>
      </c>
      <c r="H474" s="16">
        <f>Data!N474-Data!N473</f>
        <v>0</v>
      </c>
      <c r="I474" s="16">
        <f>Data!O474-Data!O473</f>
        <v>246</v>
      </c>
      <c r="J474" s="16">
        <f>Data!P474-Data!P473</f>
        <v>1</v>
      </c>
      <c r="K474" s="16">
        <f>Data!Q474-Data!Q473</f>
        <v>-2</v>
      </c>
      <c r="L474" s="16">
        <f>Data!R474-Data!R473</f>
        <v>25</v>
      </c>
      <c r="M474" s="16">
        <f>Data!S474-Data!S473</f>
        <v>5</v>
      </c>
      <c r="N474" s="16">
        <f>Data!T474-Data!T473</f>
        <v>-2</v>
      </c>
      <c r="O474" s="16">
        <f>Data!U474-Data!U473</f>
        <v>71</v>
      </c>
      <c r="P474" s="16">
        <f>Data!V474-Data!V473</f>
        <v>0</v>
      </c>
      <c r="Q474" s="16">
        <f>Data!W474-Data!W473</f>
        <v>0</v>
      </c>
      <c r="R474" s="16">
        <f>Data!X474-Data!X473</f>
        <v>322</v>
      </c>
      <c r="S474" s="16">
        <f>Data!Y474-Data!Y473</f>
        <v>0</v>
      </c>
      <c r="T474" s="16">
        <f>Data!Z474-Data!Z473</f>
        <v>0</v>
      </c>
      <c r="U474" s="16">
        <f>Data!AA474-Data!AA473</f>
        <v>127</v>
      </c>
      <c r="V474" s="16">
        <f>Data!AB474-Data!AB473</f>
        <v>1</v>
      </c>
      <c r="W474" s="16">
        <f>Data!AC474-Data!AC473</f>
        <v>-2</v>
      </c>
      <c r="X474" s="16">
        <f>Data!AD474-Data!AD473</f>
        <v>14</v>
      </c>
      <c r="Y474" s="16">
        <f>Data!AE474-Data!AE473</f>
        <v>1</v>
      </c>
      <c r="Z474" s="16">
        <f>Data!AF474-Data!AF473</f>
        <v>0</v>
      </c>
      <c r="AA474" s="16">
        <f>Data!AG474-Data!AG473</f>
        <v>69</v>
      </c>
      <c r="AB474" s="16">
        <f>Data!AH474-Data!AH473</f>
        <v>0</v>
      </c>
      <c r="AC474" s="16">
        <f>Data!AI474-Data!AI473</f>
        <v>0</v>
      </c>
      <c r="AD474" s="16">
        <f>Data!AJ474-Data!AJ473</f>
        <v>268</v>
      </c>
      <c r="AE474" s="16">
        <f>Data!AK474-Data!AK473</f>
        <v>0</v>
      </c>
      <c r="AF474" s="16">
        <f>Data!AL474-Data!AL473</f>
        <v>0</v>
      </c>
      <c r="AG474" s="16">
        <f>Data!AM474-Data!AM473</f>
        <v>119</v>
      </c>
      <c r="AH474" s="16">
        <f>Data!AN474-Data!AN473</f>
        <v>0</v>
      </c>
      <c r="AI474" s="16">
        <f>Data!AO474-Data!AO473</f>
        <v>0</v>
      </c>
      <c r="AJ474" s="16">
        <f>Data!AP474-Data!AP473</f>
        <v>11</v>
      </c>
      <c r="AK474" s="16">
        <f>Data!AQ474-Data!AQ473</f>
        <v>4</v>
      </c>
      <c r="AL474" s="16">
        <f>Data!AR474-Data!AR473</f>
        <v>-2</v>
      </c>
      <c r="AM474" s="16">
        <f>Data!E474</f>
        <v>6</v>
      </c>
      <c r="AN474" s="16">
        <f>Data!B474</f>
        <v>801</v>
      </c>
      <c r="AO474" s="16">
        <f>Data!AS474-Data!AS473</f>
        <v>4841</v>
      </c>
      <c r="AP474" s="16">
        <f>Data!AT474-Data!AT473</f>
        <v>21608</v>
      </c>
      <c r="AQ474" s="16">
        <f>Data!AV474-Data!AV473</f>
        <v>0</v>
      </c>
      <c r="AR474" s="16">
        <f>Data!AW474-Data!AW473</f>
        <v>0</v>
      </c>
      <c r="AS474" s="17"/>
      <c r="AT474" s="17" t="str">
        <f t="shared" ref="AT474:AT475" si="384">_xlfn.CONCAT(YEAR(A474),"-W",_xlfn.ISOWEEKNUM(A474))</f>
        <v>2021-W27</v>
      </c>
      <c r="AU474" s="17">
        <f t="shared" ref="AU474:AU475" si="385">WEEKDAY(A474,2)</f>
        <v>1</v>
      </c>
      <c r="AV474" s="18">
        <f>Data!G474</f>
        <v>173</v>
      </c>
      <c r="AW474" s="18">
        <f>Data!AU474+Data!C474</f>
        <v>19</v>
      </c>
      <c r="AX474" s="17"/>
      <c r="AY474" s="17"/>
      <c r="AZ474" s="16"/>
    </row>
    <row r="475" spans="1:53" x14ac:dyDescent="0.3">
      <c r="A475" s="20">
        <f>Data!A475</f>
        <v>44383</v>
      </c>
      <c r="B475" s="8">
        <f t="shared" si="383"/>
        <v>44383</v>
      </c>
      <c r="C475" s="9">
        <f>Data!I475-Data!I474</f>
        <v>299</v>
      </c>
      <c r="D475" s="9">
        <f>Data!J475-Data!J474</f>
        <v>0</v>
      </c>
      <c r="E475" s="10">
        <f>Data!K475-Data!K474</f>
        <v>0</v>
      </c>
      <c r="F475" s="11">
        <f>Data!L475-Data!L474</f>
        <v>1293</v>
      </c>
      <c r="G475" s="11">
        <f>Data!M475-Data!M474</f>
        <v>0</v>
      </c>
      <c r="H475" s="11">
        <f>Data!N475-Data!N474</f>
        <v>0</v>
      </c>
      <c r="I475" s="11">
        <f>Data!O475-Data!O474</f>
        <v>518</v>
      </c>
      <c r="J475" s="11">
        <f>Data!P475-Data!P474</f>
        <v>2</v>
      </c>
      <c r="K475" s="11">
        <f>Data!Q475-Data!Q474</f>
        <v>-2</v>
      </c>
      <c r="L475" s="11">
        <f>Data!R475-Data!R474</f>
        <v>65</v>
      </c>
      <c r="M475" s="11">
        <f>Data!S475-Data!S474</f>
        <v>9</v>
      </c>
      <c r="N475" s="11">
        <f>Data!T475-Data!T474</f>
        <v>-3</v>
      </c>
      <c r="O475" s="11">
        <f>Data!U475-Data!U474</f>
        <v>156</v>
      </c>
      <c r="P475" s="11">
        <f>Data!V475-Data!V474</f>
        <v>0</v>
      </c>
      <c r="Q475" s="11">
        <f>Data!W475-Data!W474</f>
        <v>0</v>
      </c>
      <c r="R475" s="11">
        <f>Data!X475-Data!X474</f>
        <v>690</v>
      </c>
      <c r="S475" s="11">
        <f>Data!Y475-Data!Y474</f>
        <v>0</v>
      </c>
      <c r="T475" s="11">
        <f>Data!Z475-Data!Z474</f>
        <v>0</v>
      </c>
      <c r="U475" s="11">
        <f>Data!AA475-Data!AA474</f>
        <v>259</v>
      </c>
      <c r="V475" s="11">
        <f>Data!AB475-Data!AB474</f>
        <v>2</v>
      </c>
      <c r="W475" s="11">
        <f>Data!AC475-Data!AC474</f>
        <v>-2</v>
      </c>
      <c r="X475" s="11">
        <f>Data!AD475-Data!AD474</f>
        <v>30</v>
      </c>
      <c r="Y475" s="11">
        <f>Data!AE475-Data!AE474</f>
        <v>5</v>
      </c>
      <c r="Z475" s="11">
        <f>Data!AF475-Data!AF474</f>
        <v>-1</v>
      </c>
      <c r="AA475" s="11">
        <f>Data!AG475-Data!AG474</f>
        <v>143</v>
      </c>
      <c r="AB475" s="11">
        <f>Data!AH475-Data!AH474</f>
        <v>0</v>
      </c>
      <c r="AC475" s="11">
        <f>Data!AI475-Data!AI474</f>
        <v>0</v>
      </c>
      <c r="AD475" s="11">
        <f>Data!AJ475-Data!AJ474</f>
        <v>603</v>
      </c>
      <c r="AE475" s="11">
        <f>Data!AK475-Data!AK474</f>
        <v>0</v>
      </c>
      <c r="AF475" s="11">
        <f>Data!AL475-Data!AL474</f>
        <v>0</v>
      </c>
      <c r="AG475" s="11">
        <f>Data!AM475-Data!AM474</f>
        <v>259</v>
      </c>
      <c r="AH475" s="11">
        <f>Data!AN475-Data!AN474</f>
        <v>0</v>
      </c>
      <c r="AI475" s="11">
        <f>Data!AO475-Data!AO474</f>
        <v>0</v>
      </c>
      <c r="AJ475" s="11">
        <f>Data!AP475-Data!AP474</f>
        <v>35</v>
      </c>
      <c r="AK475" s="11">
        <f>Data!AQ475-Data!AQ474</f>
        <v>4</v>
      </c>
      <c r="AL475" s="11">
        <f>Data!AR475-Data!AR474</f>
        <v>-2</v>
      </c>
      <c r="AM475" s="11">
        <f>Data!E475</f>
        <v>8</v>
      </c>
      <c r="AN475" s="11">
        <f>Data!B475</f>
        <v>1797</v>
      </c>
      <c r="AO475" s="11">
        <f>Data!AS475-Data!AS474</f>
        <v>15656</v>
      </c>
      <c r="AP475" s="11">
        <f>Data!AT475-Data!AT474</f>
        <v>50808</v>
      </c>
      <c r="AQ475" s="11">
        <f>Data!AV475-Data!AV474</f>
        <v>0</v>
      </c>
      <c r="AR475" s="11">
        <f>Data!AW475-Data!AW474</f>
        <v>0</v>
      </c>
      <c r="AT475" s="7" t="str">
        <f t="shared" si="384"/>
        <v>2021-W27</v>
      </c>
      <c r="AU475" s="7">
        <f t="shared" si="385"/>
        <v>2</v>
      </c>
      <c r="AV475" s="12">
        <f>Data!G475</f>
        <v>168</v>
      </c>
      <c r="AW475" s="12">
        <f>Data!AU475+Data!C475</f>
        <v>21</v>
      </c>
      <c r="AY475" s="12"/>
    </row>
    <row r="476" spans="1:53" x14ac:dyDescent="0.3">
      <c r="A476" s="20">
        <f>Data!A476</f>
        <v>44384</v>
      </c>
      <c r="B476" s="8">
        <f t="shared" ref="B476" si="386">A476</f>
        <v>44384</v>
      </c>
      <c r="C476" s="9">
        <f>Data!I476-Data!I475</f>
        <v>287</v>
      </c>
      <c r="D476" s="9">
        <f>Data!J476-Data!J475</f>
        <v>0</v>
      </c>
      <c r="E476" s="10">
        <f>Data!K476-Data!K475</f>
        <v>0</v>
      </c>
      <c r="F476" s="11">
        <f>Data!L476-Data!L475</f>
        <v>1213</v>
      </c>
      <c r="G476" s="11">
        <f>Data!M476-Data!M475</f>
        <v>0</v>
      </c>
      <c r="H476" s="11">
        <f>Data!N476-Data!N475</f>
        <v>0</v>
      </c>
      <c r="I476" s="11">
        <f>Data!O476-Data!O475</f>
        <v>276</v>
      </c>
      <c r="J476" s="11">
        <f>Data!P476-Data!P475</f>
        <v>3</v>
      </c>
      <c r="K476" s="11">
        <f>Data!Q476-Data!Q475</f>
        <v>-5</v>
      </c>
      <c r="L476" s="11">
        <f>Data!R476-Data!R475</f>
        <v>41</v>
      </c>
      <c r="M476" s="11">
        <f>Data!S476-Data!S475</f>
        <v>6</v>
      </c>
      <c r="N476" s="11">
        <f>Data!T476-Data!T475</f>
        <v>-4</v>
      </c>
      <c r="O476" s="11">
        <f>Data!U476-Data!U475</f>
        <v>132</v>
      </c>
      <c r="P476" s="11">
        <f>Data!V476-Data!V475</f>
        <v>0</v>
      </c>
      <c r="Q476" s="11">
        <f>Data!W476-Data!W475</f>
        <v>0</v>
      </c>
      <c r="R476" s="11">
        <f>Data!X476-Data!X475</f>
        <v>657</v>
      </c>
      <c r="S476" s="11">
        <f>Data!Y476-Data!Y475</f>
        <v>0</v>
      </c>
      <c r="T476" s="11">
        <f>Data!Z476-Data!Z475</f>
        <v>0</v>
      </c>
      <c r="U476" s="11">
        <f>Data!AA476-Data!AA475</f>
        <v>125</v>
      </c>
      <c r="V476" s="11">
        <f>Data!AB476-Data!AB475</f>
        <v>1</v>
      </c>
      <c r="W476" s="11">
        <f>Data!AC476-Data!AC475</f>
        <v>-3</v>
      </c>
      <c r="X476" s="11">
        <f>Data!AD476-Data!AD475</f>
        <v>23</v>
      </c>
      <c r="Y476" s="11">
        <f>Data!AE476-Data!AE475</f>
        <v>3</v>
      </c>
      <c r="Z476" s="11">
        <f>Data!AF476-Data!AF475</f>
        <v>-3</v>
      </c>
      <c r="AA476" s="11">
        <f>Data!AG476-Data!AG475</f>
        <v>155</v>
      </c>
      <c r="AB476" s="11">
        <f>Data!AH476-Data!AH475</f>
        <v>0</v>
      </c>
      <c r="AC476" s="11">
        <f>Data!AI476-Data!AI475</f>
        <v>0</v>
      </c>
      <c r="AD476" s="11">
        <f>Data!AJ476-Data!AJ475</f>
        <v>556</v>
      </c>
      <c r="AE476" s="11">
        <f>Data!AK476-Data!AK475</f>
        <v>0</v>
      </c>
      <c r="AF476" s="11">
        <f>Data!AL476-Data!AL475</f>
        <v>0</v>
      </c>
      <c r="AG476" s="11">
        <f>Data!AM476-Data!AM475</f>
        <v>151</v>
      </c>
      <c r="AH476" s="11">
        <f>Data!AN476-Data!AN475</f>
        <v>2</v>
      </c>
      <c r="AI476" s="11">
        <f>Data!AO476-Data!AO475</f>
        <v>-2</v>
      </c>
      <c r="AJ476" s="11">
        <f>Data!AP476-Data!AP475</f>
        <v>18</v>
      </c>
      <c r="AK476" s="11">
        <f>Data!AQ476-Data!AQ475</f>
        <v>3</v>
      </c>
      <c r="AL476" s="11">
        <f>Data!AR476-Data!AR475</f>
        <v>-1</v>
      </c>
      <c r="AM476" s="11">
        <f>Data!E476</f>
        <v>9</v>
      </c>
      <c r="AN476" s="11">
        <f>Data!B476</f>
        <v>1820</v>
      </c>
      <c r="AO476" s="11">
        <f>Data!AS476-Data!AS475</f>
        <v>13578</v>
      </c>
      <c r="AP476" s="11">
        <f>Data!AT476-Data!AT475</f>
        <v>46325</v>
      </c>
      <c r="AQ476" s="11">
        <f>Data!AV476-Data!AV475</f>
        <v>0</v>
      </c>
      <c r="AR476" s="11">
        <f>Data!AW476-Data!AW475</f>
        <v>0</v>
      </c>
      <c r="AT476" s="7" t="str">
        <f t="shared" ref="AT476" si="387">_xlfn.CONCAT(YEAR(A476),"-W",_xlfn.ISOWEEKNUM(A476))</f>
        <v>2021-W27</v>
      </c>
      <c r="AU476" s="7">
        <f t="shared" ref="AU476" si="388">WEEKDAY(A476,2)</f>
        <v>3</v>
      </c>
      <c r="AV476" s="12">
        <f>Data!G476</f>
        <v>159</v>
      </c>
      <c r="AW476" s="12">
        <f>Data!AU476+Data!C476</f>
        <v>21</v>
      </c>
      <c r="AY476" s="12"/>
    </row>
    <row r="477" spans="1:53" x14ac:dyDescent="0.3">
      <c r="A477" s="20">
        <f>Data!A477</f>
        <v>44385</v>
      </c>
      <c r="B477" s="8">
        <f t="shared" ref="B477" si="389">A477</f>
        <v>44385</v>
      </c>
      <c r="C477" s="9">
        <f>Data!I477-Data!I476</f>
        <v>348</v>
      </c>
      <c r="D477" s="9">
        <f>Data!J477-Data!J476</f>
        <v>0</v>
      </c>
      <c r="E477" s="10">
        <f>Data!K477-Data!K476</f>
        <v>0</v>
      </c>
      <c r="F477" s="11">
        <f>Data!L477-Data!L476</f>
        <v>1392</v>
      </c>
      <c r="G477" s="11">
        <f>Data!M477-Data!M476</f>
        <v>0</v>
      </c>
      <c r="H477" s="11">
        <f>Data!N477-Data!N476</f>
        <v>0</v>
      </c>
      <c r="I477" s="11">
        <f>Data!O477-Data!O476</f>
        <v>295</v>
      </c>
      <c r="J477" s="11">
        <f>Data!P477-Data!P476</f>
        <v>1</v>
      </c>
      <c r="K477" s="11">
        <f>Data!Q477-Data!Q476</f>
        <v>-2</v>
      </c>
      <c r="L477" s="11">
        <f>Data!R477-Data!R476</f>
        <v>37</v>
      </c>
      <c r="M477" s="11">
        <f>Data!S477-Data!S476</f>
        <v>9</v>
      </c>
      <c r="N477" s="11">
        <f>Data!T477-Data!T476</f>
        <v>-4</v>
      </c>
      <c r="O477" s="11">
        <f>Data!U477-Data!U476</f>
        <v>183</v>
      </c>
      <c r="P477" s="11">
        <f>Data!V477-Data!V476</f>
        <v>0</v>
      </c>
      <c r="Q477" s="11">
        <f>Data!W477-Data!W476</f>
        <v>0</v>
      </c>
      <c r="R477" s="11">
        <f>Data!X477-Data!X476</f>
        <v>729</v>
      </c>
      <c r="S477" s="11">
        <f>Data!Y477-Data!Y476</f>
        <v>0</v>
      </c>
      <c r="T477" s="11">
        <f>Data!Z477-Data!Z476</f>
        <v>0</v>
      </c>
      <c r="U477" s="11">
        <f>Data!AA477-Data!AA476</f>
        <v>140</v>
      </c>
      <c r="V477" s="11">
        <f>Data!AB477-Data!AB476</f>
        <v>1</v>
      </c>
      <c r="W477" s="11">
        <f>Data!AC477-Data!AC476</f>
        <v>-1</v>
      </c>
      <c r="X477" s="11">
        <f>Data!AD477-Data!AD476</f>
        <v>20</v>
      </c>
      <c r="Y477" s="11">
        <f>Data!AE477-Data!AE476</f>
        <v>7</v>
      </c>
      <c r="Z477" s="11">
        <f>Data!AF477-Data!AF476</f>
        <v>-4</v>
      </c>
      <c r="AA477" s="11">
        <f>Data!AG477-Data!AG476</f>
        <v>165</v>
      </c>
      <c r="AB477" s="11">
        <f>Data!AH477-Data!AH476</f>
        <v>0</v>
      </c>
      <c r="AC477" s="11">
        <f>Data!AI477-Data!AI476</f>
        <v>0</v>
      </c>
      <c r="AD477" s="11">
        <f>Data!AJ477-Data!AJ476</f>
        <v>663</v>
      </c>
      <c r="AE477" s="11">
        <f>Data!AK477-Data!AK476</f>
        <v>0</v>
      </c>
      <c r="AF477" s="11">
        <f>Data!AL477-Data!AL476</f>
        <v>0</v>
      </c>
      <c r="AG477" s="11">
        <f>Data!AM477-Data!AM476</f>
        <v>155</v>
      </c>
      <c r="AH477" s="11">
        <f>Data!AN477-Data!AN476</f>
        <v>0</v>
      </c>
      <c r="AI477" s="11">
        <f>Data!AO477-Data!AO476</f>
        <v>-1</v>
      </c>
      <c r="AJ477" s="11">
        <f>Data!AP477-Data!AP476</f>
        <v>17</v>
      </c>
      <c r="AK477" s="11">
        <f>Data!AQ477-Data!AQ476</f>
        <v>2</v>
      </c>
      <c r="AL477" s="11">
        <f>Data!AR477-Data!AR476</f>
        <v>0</v>
      </c>
      <c r="AM477" s="11">
        <f>Data!E477</f>
        <v>10</v>
      </c>
      <c r="AN477" s="11">
        <f>Data!B477</f>
        <v>2107</v>
      </c>
      <c r="AO477" s="11">
        <f>Data!AS477-Data!AS476</f>
        <v>13433</v>
      </c>
      <c r="AP477" s="11">
        <f>Data!AT477-Data!AT476</f>
        <v>51578</v>
      </c>
      <c r="AQ477" s="11">
        <f>Data!AV477-Data!AV476</f>
        <v>0</v>
      </c>
      <c r="AR477" s="11">
        <f>Data!AW477-Data!AW476</f>
        <v>0</v>
      </c>
      <c r="AT477" s="7" t="str">
        <f t="shared" ref="AT477" si="390">_xlfn.CONCAT(YEAR(A477),"-W",_xlfn.ISOWEEKNUM(A477))</f>
        <v>2021-W27</v>
      </c>
      <c r="AU477" s="7">
        <f t="shared" ref="AU477" si="391">WEEKDAY(A477,2)</f>
        <v>4</v>
      </c>
      <c r="AV477" s="12">
        <f>Data!G477</f>
        <v>153</v>
      </c>
      <c r="AW477" s="12">
        <f>Data!AU477+Data!C477</f>
        <v>22</v>
      </c>
      <c r="AY477" s="12"/>
    </row>
    <row r="478" spans="1:53" x14ac:dyDescent="0.3">
      <c r="A478" s="20">
        <f>Data!A478</f>
        <v>44386</v>
      </c>
      <c r="B478" s="8">
        <f t="shared" ref="B478" si="392">A478</f>
        <v>44386</v>
      </c>
      <c r="C478" s="9">
        <f>Data!I478-Data!I477</f>
        <v>367</v>
      </c>
      <c r="D478" s="9">
        <f>Data!J478-Data!J477</f>
        <v>0</v>
      </c>
      <c r="E478" s="10">
        <f>Data!K478-Data!K477</f>
        <v>0</v>
      </c>
      <c r="F478" s="11">
        <f>Data!L478-Data!L477</f>
        <v>1294</v>
      </c>
      <c r="G478" s="11">
        <f>Data!M478-Data!M477</f>
        <v>0</v>
      </c>
      <c r="H478" s="11">
        <f>Data!N478-Data!N477</f>
        <v>-1</v>
      </c>
      <c r="I478" s="11">
        <f>Data!O478-Data!O477</f>
        <v>290</v>
      </c>
      <c r="J478" s="11">
        <f>Data!P478-Data!P477</f>
        <v>3</v>
      </c>
      <c r="K478" s="11">
        <f>Data!Q478-Data!Q477</f>
        <v>-3</v>
      </c>
      <c r="L478" s="11">
        <f>Data!R478-Data!R477</f>
        <v>52</v>
      </c>
      <c r="M478" s="11">
        <f>Data!S478-Data!S477</f>
        <v>9</v>
      </c>
      <c r="N478" s="11">
        <f>Data!T478-Data!T477</f>
        <v>-8</v>
      </c>
      <c r="O478" s="11">
        <f>Data!U478-Data!U477</f>
        <v>191</v>
      </c>
      <c r="P478" s="11">
        <f>Data!V478-Data!V477</f>
        <v>0</v>
      </c>
      <c r="Q478" s="11">
        <f>Data!W478-Data!W477</f>
        <v>0</v>
      </c>
      <c r="R478" s="11">
        <f>Data!X478-Data!X477</f>
        <v>718</v>
      </c>
      <c r="S478" s="11">
        <f>Data!Y478-Data!Y477</f>
        <v>0</v>
      </c>
      <c r="T478" s="11">
        <f>Data!Z478-Data!Z477</f>
        <v>-1</v>
      </c>
      <c r="U478" s="11">
        <f>Data!AA478-Data!AA477</f>
        <v>146</v>
      </c>
      <c r="V478" s="11">
        <f>Data!AB478-Data!AB477</f>
        <v>2</v>
      </c>
      <c r="W478" s="11">
        <f>Data!AC478-Data!AC477</f>
        <v>-2</v>
      </c>
      <c r="X478" s="11">
        <f>Data!AD478-Data!AD477</f>
        <v>24</v>
      </c>
      <c r="Y478" s="11">
        <f>Data!AE478-Data!AE477</f>
        <v>6</v>
      </c>
      <c r="Z478" s="11">
        <f>Data!AF478-Data!AF477</f>
        <v>-6</v>
      </c>
      <c r="AA478" s="11">
        <f>Data!AG478-Data!AG477</f>
        <v>176</v>
      </c>
      <c r="AB478" s="11">
        <f>Data!AH478-Data!AH477</f>
        <v>0</v>
      </c>
      <c r="AC478" s="11">
        <f>Data!AI478-Data!AI477</f>
        <v>0</v>
      </c>
      <c r="AD478" s="11">
        <f>Data!AJ478-Data!AJ477</f>
        <v>576</v>
      </c>
      <c r="AE478" s="11">
        <f>Data!AK478-Data!AK477</f>
        <v>0</v>
      </c>
      <c r="AF478" s="11">
        <f>Data!AL478-Data!AL477</f>
        <v>0</v>
      </c>
      <c r="AG478" s="11">
        <f>Data!AM478-Data!AM477</f>
        <v>144</v>
      </c>
      <c r="AH478" s="11">
        <f>Data!AN478-Data!AN477</f>
        <v>1</v>
      </c>
      <c r="AI478" s="11">
        <f>Data!AO478-Data!AO477</f>
        <v>-1</v>
      </c>
      <c r="AJ478" s="11">
        <f>Data!AP478-Data!AP477</f>
        <v>28</v>
      </c>
      <c r="AK478" s="11">
        <f>Data!AQ478-Data!AQ477</f>
        <v>3</v>
      </c>
      <c r="AL478" s="11">
        <f>Data!AR478-Data!AR477</f>
        <v>-2</v>
      </c>
      <c r="AM478" s="11">
        <f>Data!E478</f>
        <v>12</v>
      </c>
      <c r="AN478" s="11">
        <f>Data!B478</f>
        <v>1997</v>
      </c>
      <c r="AO478" s="11">
        <f>Data!AS478-Data!AS477</f>
        <v>13456</v>
      </c>
      <c r="AP478" s="11">
        <f>Data!AT478-Data!AT477</f>
        <v>55266</v>
      </c>
      <c r="AQ478" s="11">
        <f>Data!AV478-Data!AV477</f>
        <v>0</v>
      </c>
      <c r="AR478" s="11">
        <f>Data!AW478-Data!AW477</f>
        <v>0</v>
      </c>
      <c r="AT478" s="7" t="str">
        <f t="shared" ref="AT478" si="393">_xlfn.CONCAT(YEAR(A478),"-W",_xlfn.ISOWEEKNUM(A478))</f>
        <v>2021-W27</v>
      </c>
      <c r="AU478" s="7">
        <f t="shared" ref="AU478" si="394">WEEKDAY(A478,2)</f>
        <v>5</v>
      </c>
      <c r="AV478" s="12">
        <f>Data!G478</f>
        <v>141</v>
      </c>
      <c r="AW478" s="12">
        <f>Data!AU478+Data!C478</f>
        <v>17</v>
      </c>
      <c r="AY478" s="12"/>
    </row>
    <row r="479" spans="1:53" x14ac:dyDescent="0.3">
      <c r="A479" s="20">
        <f>Data!A479</f>
        <v>44387</v>
      </c>
      <c r="B479" s="8">
        <f t="shared" ref="B479" si="395">A479</f>
        <v>44387</v>
      </c>
      <c r="C479" s="9">
        <f>Data!I479-Data!I478</f>
        <v>436</v>
      </c>
      <c r="D479" s="9">
        <f>Data!J479-Data!J478</f>
        <v>0</v>
      </c>
      <c r="E479" s="10">
        <f>Data!K479-Data!K478</f>
        <v>0</v>
      </c>
      <c r="F479" s="11">
        <f>Data!L479-Data!L478</f>
        <v>1500</v>
      </c>
      <c r="G479" s="11">
        <f>Data!M479-Data!M478</f>
        <v>0</v>
      </c>
      <c r="H479" s="11">
        <f>Data!N479-Data!N478</f>
        <v>1</v>
      </c>
      <c r="I479" s="11">
        <f>Data!O479-Data!O478</f>
        <v>325</v>
      </c>
      <c r="J479" s="11">
        <f>Data!P479-Data!P478</f>
        <v>0</v>
      </c>
      <c r="K479" s="11">
        <f>Data!Q479-Data!Q478</f>
        <v>-2</v>
      </c>
      <c r="L479" s="11">
        <f>Data!R479-Data!R478</f>
        <v>64</v>
      </c>
      <c r="M479" s="11">
        <f>Data!S479-Data!S478</f>
        <v>2</v>
      </c>
      <c r="N479" s="11">
        <f>Data!T479-Data!T478</f>
        <v>2</v>
      </c>
      <c r="O479" s="11">
        <f>Data!U479-Data!U478</f>
        <v>208</v>
      </c>
      <c r="P479" s="11">
        <f>Data!V479-Data!V478</f>
        <v>0</v>
      </c>
      <c r="Q479" s="11">
        <f>Data!W479-Data!W478</f>
        <v>0</v>
      </c>
      <c r="R479" s="11">
        <f>Data!X479-Data!X478</f>
        <v>803</v>
      </c>
      <c r="S479" s="11">
        <f>Data!Y479-Data!Y478</f>
        <v>0</v>
      </c>
      <c r="T479" s="11">
        <f>Data!Z479-Data!Z478</f>
        <v>1</v>
      </c>
      <c r="U479" s="11">
        <f>Data!AA479-Data!AA478</f>
        <v>142</v>
      </c>
      <c r="V479" s="11">
        <f>Data!AB479-Data!AB478</f>
        <v>0</v>
      </c>
      <c r="W479" s="11">
        <f>Data!AC479-Data!AC478</f>
        <v>-1</v>
      </c>
      <c r="X479" s="11">
        <f>Data!AD479-Data!AD478</f>
        <v>26</v>
      </c>
      <c r="Y479" s="11">
        <f>Data!AE479-Data!AE478</f>
        <v>2</v>
      </c>
      <c r="Z479" s="11">
        <f>Data!AF479-Data!AF478</f>
        <v>1</v>
      </c>
      <c r="AA479" s="11">
        <f>Data!AG479-Data!AG478</f>
        <v>228</v>
      </c>
      <c r="AB479" s="11">
        <f>Data!AH479-Data!AH478</f>
        <v>0</v>
      </c>
      <c r="AC479" s="11">
        <f>Data!AI479-Data!AI478</f>
        <v>0</v>
      </c>
      <c r="AD479" s="11">
        <f>Data!AJ479-Data!AJ478</f>
        <v>697</v>
      </c>
      <c r="AE479" s="11">
        <f>Data!AK479-Data!AK478</f>
        <v>0</v>
      </c>
      <c r="AF479" s="11">
        <f>Data!AL479-Data!AL478</f>
        <v>0</v>
      </c>
      <c r="AG479" s="11">
        <f>Data!AM479-Data!AM478</f>
        <v>183</v>
      </c>
      <c r="AH479" s="11">
        <f>Data!AN479-Data!AN478</f>
        <v>0</v>
      </c>
      <c r="AI479" s="11">
        <f>Data!AO479-Data!AO478</f>
        <v>-1</v>
      </c>
      <c r="AJ479" s="11">
        <f>Data!AP479-Data!AP478</f>
        <v>38</v>
      </c>
      <c r="AK479" s="11">
        <f>Data!AQ479-Data!AQ478</f>
        <v>0</v>
      </c>
      <c r="AL479" s="11">
        <f>Data!AR479-Data!AR478</f>
        <v>1</v>
      </c>
      <c r="AM479" s="11">
        <f>Data!E479</f>
        <v>2</v>
      </c>
      <c r="AN479" s="11">
        <f>Data!B479</f>
        <v>2327</v>
      </c>
      <c r="AO479" s="11">
        <f>Data!AS479-Data!AS478</f>
        <v>14075</v>
      </c>
      <c r="AP479" s="11">
        <f>Data!AT479-Data!AT478</f>
        <v>64311</v>
      </c>
      <c r="AQ479" s="11">
        <f>Data!AV479-Data!AV478</f>
        <v>0</v>
      </c>
      <c r="AR479" s="11">
        <f>Data!AW479-Data!AW478</f>
        <v>0</v>
      </c>
      <c r="AT479" s="7" t="str">
        <f t="shared" ref="AT479" si="396">_xlfn.CONCAT(YEAR(A479),"-W",_xlfn.ISOWEEKNUM(A479))</f>
        <v>2021-W27</v>
      </c>
      <c r="AU479" s="7">
        <f t="shared" ref="AU479" si="397">WEEKDAY(A479,2)</f>
        <v>6</v>
      </c>
      <c r="AV479" s="12">
        <f>Data!G479</f>
        <v>142</v>
      </c>
      <c r="AW479" s="12">
        <f>Data!AU479+Data!C479</f>
        <v>14</v>
      </c>
      <c r="AY479" s="12"/>
    </row>
    <row r="480" spans="1:53" x14ac:dyDescent="0.3">
      <c r="A480" s="20">
        <f>Data!A480</f>
        <v>44388</v>
      </c>
      <c r="B480" s="8">
        <f t="shared" ref="B480" si="398">A480</f>
        <v>44388</v>
      </c>
      <c r="C480" s="9">
        <f>Data!I480-Data!I479</f>
        <v>293</v>
      </c>
      <c r="D480" s="9">
        <f>Data!J480-Data!J479</f>
        <v>0</v>
      </c>
      <c r="E480" s="10">
        <f>Data!K480-Data!K479</f>
        <v>0</v>
      </c>
      <c r="F480" s="11">
        <f>Data!L480-Data!L479</f>
        <v>900</v>
      </c>
      <c r="G480" s="11">
        <f>Data!M480-Data!M479</f>
        <v>0</v>
      </c>
      <c r="H480" s="11">
        <f>Data!N480-Data!N479</f>
        <v>0</v>
      </c>
      <c r="I480" s="11">
        <f>Data!O480-Data!O479</f>
        <v>235</v>
      </c>
      <c r="J480" s="11">
        <f>Data!P480-Data!P479</f>
        <v>1</v>
      </c>
      <c r="K480" s="11">
        <f>Data!Q480-Data!Q479</f>
        <v>0</v>
      </c>
      <c r="L480" s="11">
        <f>Data!R480-Data!R479</f>
        <v>38</v>
      </c>
      <c r="M480" s="11">
        <f>Data!S480-Data!S479</f>
        <v>4</v>
      </c>
      <c r="N480" s="11">
        <f>Data!T480-Data!T479</f>
        <v>0</v>
      </c>
      <c r="O480" s="11">
        <f>Data!U480-Data!U479</f>
        <v>151</v>
      </c>
      <c r="P480" s="11">
        <f>Data!V480-Data!V479</f>
        <v>0</v>
      </c>
      <c r="Q480" s="11">
        <f>Data!W480-Data!W479</f>
        <v>0</v>
      </c>
      <c r="R480" s="11">
        <f>Data!X480-Data!X479</f>
        <v>475</v>
      </c>
      <c r="S480" s="11">
        <f>Data!Y480-Data!Y479</f>
        <v>0</v>
      </c>
      <c r="T480" s="11">
        <f>Data!Z480-Data!Z479</f>
        <v>0</v>
      </c>
      <c r="U480" s="11">
        <f>Data!AA480-Data!AA479</f>
        <v>118</v>
      </c>
      <c r="V480" s="11">
        <f>Data!AB480-Data!AB479</f>
        <v>0</v>
      </c>
      <c r="W480" s="11">
        <f>Data!AC480-Data!AC479</f>
        <v>1</v>
      </c>
      <c r="X480" s="11">
        <f>Data!AD480-Data!AD479</f>
        <v>16</v>
      </c>
      <c r="Y480" s="11">
        <f>Data!AE480-Data!AE479</f>
        <v>1</v>
      </c>
      <c r="Z480" s="11">
        <f>Data!AF480-Data!AF479</f>
        <v>-1</v>
      </c>
      <c r="AA480" s="11">
        <f>Data!AG480-Data!AG479</f>
        <v>142</v>
      </c>
      <c r="AB480" s="11">
        <f>Data!AH480-Data!AH479</f>
        <v>0</v>
      </c>
      <c r="AC480" s="11">
        <f>Data!AI480-Data!AI479</f>
        <v>0</v>
      </c>
      <c r="AD480" s="11">
        <f>Data!AJ480-Data!AJ479</f>
        <v>425</v>
      </c>
      <c r="AE480" s="11">
        <f>Data!AK480-Data!AK479</f>
        <v>0</v>
      </c>
      <c r="AF480" s="11">
        <f>Data!AL480-Data!AL479</f>
        <v>0</v>
      </c>
      <c r="AG480" s="11">
        <f>Data!AM480-Data!AM479</f>
        <v>117</v>
      </c>
      <c r="AH480" s="11">
        <f>Data!AN480-Data!AN479</f>
        <v>1</v>
      </c>
      <c r="AI480" s="11">
        <f>Data!AO480-Data!AO479</f>
        <v>-1</v>
      </c>
      <c r="AJ480" s="11">
        <f>Data!AP480-Data!AP479</f>
        <v>22</v>
      </c>
      <c r="AK480" s="11">
        <f>Data!AQ480-Data!AQ479</f>
        <v>3</v>
      </c>
      <c r="AL480" s="11">
        <f>Data!AR480-Data!AR479</f>
        <v>1</v>
      </c>
      <c r="AM480" s="11">
        <f>Data!E480</f>
        <v>5</v>
      </c>
      <c r="AN480" s="11">
        <f>Data!B480</f>
        <v>1465</v>
      </c>
      <c r="AO480" s="11">
        <f>Data!AS480-Data!AS479</f>
        <v>7414</v>
      </c>
      <c r="AP480" s="11">
        <f>Data!AT480-Data!AT479</f>
        <v>37734</v>
      </c>
      <c r="AQ480" s="11">
        <f>Data!AV480-Data!AV479</f>
        <v>0</v>
      </c>
      <c r="AR480" s="11">
        <f>Data!AW480-Data!AW479</f>
        <v>0</v>
      </c>
      <c r="AS480" s="7">
        <v>12</v>
      </c>
      <c r="AT480" s="7" t="str">
        <f t="shared" ref="AT480" si="399">_xlfn.CONCAT(YEAR(A480),"-W",_xlfn.ISOWEEKNUM(A480))</f>
        <v>2021-W27</v>
      </c>
      <c r="AU480" s="7">
        <f t="shared" ref="AU480" si="400">WEEKDAY(A480,2)</f>
        <v>7</v>
      </c>
      <c r="AV480" s="12">
        <f>Data!G480</f>
        <v>142</v>
      </c>
      <c r="AW480" s="12">
        <f>Data!AU480+Data!C480</f>
        <v>32</v>
      </c>
      <c r="AX480" s="7">
        <f>Data!BA480-Data!BA473</f>
        <v>36</v>
      </c>
      <c r="AY480" s="12">
        <f>AV473+AS480-AV480-AX480</f>
        <v>11</v>
      </c>
      <c r="AZ480" s="11">
        <f>SUM(Data!BB474:BB480)</f>
        <v>452</v>
      </c>
      <c r="BA480" s="112">
        <f>AS480/AZ480</f>
        <v>2.6548672566371681E-2</v>
      </c>
    </row>
    <row r="481" spans="1:53" x14ac:dyDescent="0.3">
      <c r="A481" s="21">
        <f>Data!A481</f>
        <v>44389</v>
      </c>
      <c r="B481" s="13">
        <f t="shared" ref="B481:B482" si="401">A481</f>
        <v>44389</v>
      </c>
      <c r="C481" s="14">
        <f>Data!I481-Data!I480</f>
        <v>497</v>
      </c>
      <c r="D481" s="14">
        <f>Data!J481-Data!J480</f>
        <v>0</v>
      </c>
      <c r="E481" s="15">
        <f>Data!K481-Data!K480</f>
        <v>0</v>
      </c>
      <c r="F481" s="16">
        <f>Data!L481-Data!L480</f>
        <v>1159</v>
      </c>
      <c r="G481" s="16">
        <f>Data!M481-Data!M480</f>
        <v>0</v>
      </c>
      <c r="H481" s="16">
        <f>Data!N481-Data!N480</f>
        <v>0</v>
      </c>
      <c r="I481" s="16">
        <f>Data!O481-Data!O480</f>
        <v>377</v>
      </c>
      <c r="J481" s="16">
        <f>Data!P481-Data!P480</f>
        <v>1</v>
      </c>
      <c r="K481" s="16">
        <f>Data!Q481-Data!Q480</f>
        <v>0</v>
      </c>
      <c r="L481" s="16">
        <f>Data!R481-Data!R480</f>
        <v>45</v>
      </c>
      <c r="M481" s="16">
        <f>Data!S481-Data!S480</f>
        <v>9</v>
      </c>
      <c r="N481" s="16">
        <f>Data!T481-Data!T480</f>
        <v>-3</v>
      </c>
      <c r="O481" s="16">
        <f>Data!U481-Data!U480</f>
        <v>227</v>
      </c>
      <c r="P481" s="16">
        <f>Data!V481-Data!V480</f>
        <v>0</v>
      </c>
      <c r="Q481" s="16">
        <f>Data!W481-Data!W480</f>
        <v>0</v>
      </c>
      <c r="R481" s="16">
        <f>Data!X481-Data!X480</f>
        <v>607</v>
      </c>
      <c r="S481" s="16">
        <f>Data!Y481-Data!Y480</f>
        <v>0</v>
      </c>
      <c r="T481" s="16">
        <f>Data!Z481-Data!Z480</f>
        <v>0</v>
      </c>
      <c r="U481" s="16">
        <f>Data!AA481-Data!AA480</f>
        <v>200</v>
      </c>
      <c r="V481" s="16">
        <f>Data!AB481-Data!AB480</f>
        <v>1</v>
      </c>
      <c r="W481" s="16">
        <f>Data!AC481-Data!AC480</f>
        <v>-1</v>
      </c>
      <c r="X481" s="16">
        <f>Data!AD481-Data!AD480</f>
        <v>16</v>
      </c>
      <c r="Y481" s="16">
        <f>Data!AE481-Data!AE480</f>
        <v>5</v>
      </c>
      <c r="Z481" s="16">
        <f>Data!AF481-Data!AF480</f>
        <v>-2</v>
      </c>
      <c r="AA481" s="16">
        <f>Data!AG481-Data!AG480</f>
        <v>270</v>
      </c>
      <c r="AB481" s="16">
        <f>Data!AH481-Data!AH480</f>
        <v>0</v>
      </c>
      <c r="AC481" s="16">
        <f>Data!AI481-Data!AI480</f>
        <v>0</v>
      </c>
      <c r="AD481" s="16">
        <f>Data!AJ481-Data!AJ480</f>
        <v>552</v>
      </c>
      <c r="AE481" s="16">
        <f>Data!AK481-Data!AK480</f>
        <v>0</v>
      </c>
      <c r="AF481" s="16">
        <f>Data!AL481-Data!AL480</f>
        <v>0</v>
      </c>
      <c r="AG481" s="16">
        <f>Data!AM481-Data!AM480</f>
        <v>177</v>
      </c>
      <c r="AH481" s="16">
        <f>Data!AN481-Data!AN480</f>
        <v>0</v>
      </c>
      <c r="AI481" s="16">
        <f>Data!AO481-Data!AO480</f>
        <v>1</v>
      </c>
      <c r="AJ481" s="16">
        <f>Data!AP481-Data!AP480</f>
        <v>29</v>
      </c>
      <c r="AK481" s="16">
        <f>Data!AQ481-Data!AQ480</f>
        <v>4</v>
      </c>
      <c r="AL481" s="16">
        <f>Data!AR481-Data!AR480</f>
        <v>-1</v>
      </c>
      <c r="AM481" s="16">
        <f>Data!E481</f>
        <v>10</v>
      </c>
      <c r="AN481" s="16">
        <f>Data!B481</f>
        <v>2065</v>
      </c>
      <c r="AO481" s="16">
        <f>Data!AS481-Data!AS480</f>
        <v>6008</v>
      </c>
      <c r="AP481" s="16">
        <f>Data!AT481-Data!AT480</f>
        <v>30782</v>
      </c>
      <c r="AQ481" s="16">
        <f>Data!AV481-Data!AV480</f>
        <v>0</v>
      </c>
      <c r="AR481" s="16">
        <f>Data!AW481-Data!AW480</f>
        <v>0</v>
      </c>
      <c r="AS481" s="17"/>
      <c r="AT481" s="17" t="str">
        <f t="shared" ref="AT481:AT482" si="402">_xlfn.CONCAT(YEAR(A481),"-W",_xlfn.ISOWEEKNUM(A481))</f>
        <v>2021-W28</v>
      </c>
      <c r="AU481" s="17">
        <f t="shared" ref="AU481:AU482" si="403">WEEKDAY(A481,2)</f>
        <v>1</v>
      </c>
      <c r="AV481" s="18">
        <f>Data!G481</f>
        <v>139</v>
      </c>
      <c r="AW481" s="18">
        <f>Data!AU481+Data!C481</f>
        <v>20</v>
      </c>
      <c r="AX481" s="17"/>
      <c r="AY481" s="17"/>
      <c r="AZ481" s="16"/>
    </row>
    <row r="482" spans="1:53" x14ac:dyDescent="0.3">
      <c r="A482" s="20">
        <f>Data!A482</f>
        <v>44390</v>
      </c>
      <c r="B482" s="8">
        <f t="shared" si="401"/>
        <v>44390</v>
      </c>
      <c r="C482" s="9">
        <f>Data!I482-Data!I481</f>
        <v>704</v>
      </c>
      <c r="D482" s="9">
        <f>Data!J482-Data!J481</f>
        <v>0</v>
      </c>
      <c r="E482" s="10">
        <f>Data!K482-Data!K481</f>
        <v>0</v>
      </c>
      <c r="F482" s="11">
        <f>Data!L482-Data!L481</f>
        <v>2219</v>
      </c>
      <c r="G482" s="11">
        <f>Data!M482-Data!M481</f>
        <v>0</v>
      </c>
      <c r="H482" s="11">
        <f>Data!N482-Data!N481</f>
        <v>0</v>
      </c>
      <c r="I482" s="11">
        <f>Data!O482-Data!O481</f>
        <v>887</v>
      </c>
      <c r="J482" s="11">
        <f>Data!P482-Data!P481</f>
        <v>0</v>
      </c>
      <c r="K482" s="11">
        <f>Data!Q482-Data!Q481</f>
        <v>0</v>
      </c>
      <c r="L482" s="11">
        <f>Data!R482-Data!R481</f>
        <v>106</v>
      </c>
      <c r="M482" s="11">
        <f>Data!S482-Data!S481</f>
        <v>4</v>
      </c>
      <c r="N482" s="11">
        <f>Data!T482-Data!T481</f>
        <v>-6</v>
      </c>
      <c r="O482" s="11">
        <f>Data!U482-Data!U481</f>
        <v>372</v>
      </c>
      <c r="P482" s="11">
        <f>Data!V482-Data!V481</f>
        <v>0</v>
      </c>
      <c r="Q482" s="11">
        <f>Data!W482-Data!W481</f>
        <v>0</v>
      </c>
      <c r="R482" s="11">
        <f>Data!X482-Data!X481</f>
        <v>1196</v>
      </c>
      <c r="S482" s="11">
        <f>Data!Y482-Data!Y481</f>
        <v>0</v>
      </c>
      <c r="T482" s="11">
        <f>Data!Z482-Data!Z481</f>
        <v>0</v>
      </c>
      <c r="U482" s="11">
        <f>Data!AA482-Data!AA481</f>
        <v>424</v>
      </c>
      <c r="V482" s="11">
        <f>Data!AB482-Data!AB481</f>
        <v>0</v>
      </c>
      <c r="W482" s="11">
        <f>Data!AC482-Data!AC481</f>
        <v>-1</v>
      </c>
      <c r="X482" s="11">
        <f>Data!AD482-Data!AD481</f>
        <v>53</v>
      </c>
      <c r="Y482" s="11">
        <f>Data!AE482-Data!AE481</f>
        <v>2</v>
      </c>
      <c r="Z482" s="11">
        <f>Data!AF482-Data!AF481</f>
        <v>-4</v>
      </c>
      <c r="AA482" s="11">
        <f>Data!AG482-Data!AG481</f>
        <v>333</v>
      </c>
      <c r="AB482" s="11">
        <f>Data!AH482-Data!AH481</f>
        <v>0</v>
      </c>
      <c r="AC482" s="11">
        <f>Data!AI482-Data!AI481</f>
        <v>0</v>
      </c>
      <c r="AD482" s="11">
        <f>Data!AJ482-Data!AJ481</f>
        <v>1023</v>
      </c>
      <c r="AE482" s="11">
        <f>Data!AK482-Data!AK481</f>
        <v>0</v>
      </c>
      <c r="AF482" s="11">
        <f>Data!AL482-Data!AL481</f>
        <v>0</v>
      </c>
      <c r="AG482" s="11">
        <f>Data!AM482-Data!AM481</f>
        <v>464</v>
      </c>
      <c r="AH482" s="11">
        <f>Data!AN482-Data!AN481</f>
        <v>0</v>
      </c>
      <c r="AI482" s="11">
        <f>Data!AO482-Data!AO481</f>
        <v>1</v>
      </c>
      <c r="AJ482" s="11">
        <f>Data!AP482-Data!AP481</f>
        <v>53</v>
      </c>
      <c r="AK482" s="11">
        <f>Data!AQ482-Data!AQ481</f>
        <v>2</v>
      </c>
      <c r="AL482" s="11">
        <f>Data!AR482-Data!AR481</f>
        <v>-2</v>
      </c>
      <c r="AM482" s="11">
        <f>Data!E482</f>
        <v>4</v>
      </c>
      <c r="AN482" s="11">
        <f>Data!B482</f>
        <v>3109</v>
      </c>
      <c r="AO482" s="11">
        <f>Data!AS482-Data!AS481</f>
        <v>18798</v>
      </c>
      <c r="AP482" s="11">
        <f>Data!AT482-Data!AT481</f>
        <v>66498</v>
      </c>
      <c r="AQ482" s="11">
        <f>Data!AV482-Data!AV481</f>
        <v>0</v>
      </c>
      <c r="AR482" s="11">
        <f>Data!AW482-Data!AW481</f>
        <v>0</v>
      </c>
      <c r="AT482" s="7" t="str">
        <f t="shared" si="402"/>
        <v>2021-W28</v>
      </c>
      <c r="AU482" s="7">
        <f t="shared" si="403"/>
        <v>2</v>
      </c>
      <c r="AV482" s="12">
        <f>Data!G482</f>
        <v>133</v>
      </c>
      <c r="AW482" s="12">
        <f>Data!AU482+Data!C482</f>
        <v>24</v>
      </c>
      <c r="AY482" s="12"/>
    </row>
    <row r="483" spans="1:53" x14ac:dyDescent="0.3">
      <c r="A483" s="20">
        <f>Data!A483</f>
        <v>44391</v>
      </c>
      <c r="B483" s="8">
        <f t="shared" ref="B483" si="404">A483</f>
        <v>44391</v>
      </c>
      <c r="C483" s="9">
        <f>Data!I483-Data!I482</f>
        <v>595</v>
      </c>
      <c r="D483" s="9">
        <f>Data!J483-Data!J482</f>
        <v>0</v>
      </c>
      <c r="E483" s="10">
        <f>Data!K483-Data!K482</f>
        <v>0</v>
      </c>
      <c r="F483" s="11">
        <f>Data!L483-Data!L482</f>
        <v>1695</v>
      </c>
      <c r="G483" s="11">
        <f>Data!M483-Data!M482</f>
        <v>0</v>
      </c>
      <c r="H483" s="11">
        <f>Data!N483-Data!N482</f>
        <v>0</v>
      </c>
      <c r="I483" s="11">
        <f>Data!O483-Data!O482</f>
        <v>564</v>
      </c>
      <c r="J483" s="11">
        <f>Data!P483-Data!P482</f>
        <v>0</v>
      </c>
      <c r="K483" s="11">
        <f>Data!Q483-Data!Q482</f>
        <v>0</v>
      </c>
      <c r="L483" s="11">
        <f>Data!R483-Data!R482</f>
        <v>82</v>
      </c>
      <c r="M483" s="11">
        <f>Data!S483-Data!S482</f>
        <v>7</v>
      </c>
      <c r="N483" s="11">
        <f>Data!T483-Data!T482</f>
        <v>2</v>
      </c>
      <c r="O483" s="11">
        <f>Data!U483-Data!U482</f>
        <v>315</v>
      </c>
      <c r="P483" s="11">
        <f>Data!V483-Data!V482</f>
        <v>0</v>
      </c>
      <c r="Q483" s="11">
        <f>Data!W483-Data!W482</f>
        <v>0</v>
      </c>
      <c r="R483" s="11">
        <f>Data!X483-Data!X482</f>
        <v>898</v>
      </c>
      <c r="S483" s="11">
        <f>Data!Y483-Data!Y482</f>
        <v>0</v>
      </c>
      <c r="T483" s="11">
        <f>Data!Z483-Data!Z482</f>
        <v>0</v>
      </c>
      <c r="U483" s="11">
        <f>Data!AA483-Data!AA482</f>
        <v>268</v>
      </c>
      <c r="V483" s="11">
        <f>Data!AB483-Data!AB482</f>
        <v>0</v>
      </c>
      <c r="W483" s="11">
        <f>Data!AC483-Data!AC482</f>
        <v>0</v>
      </c>
      <c r="X483" s="11">
        <f>Data!AD483-Data!AD482</f>
        <v>43</v>
      </c>
      <c r="Y483" s="11">
        <f>Data!AE483-Data!AE482</f>
        <v>3</v>
      </c>
      <c r="Z483" s="11">
        <f>Data!AF483-Data!AF482</f>
        <v>1</v>
      </c>
      <c r="AA483" s="11">
        <f>Data!AG483-Data!AG482</f>
        <v>280</v>
      </c>
      <c r="AB483" s="11">
        <f>Data!AH483-Data!AH482</f>
        <v>0</v>
      </c>
      <c r="AC483" s="11">
        <f>Data!AI483-Data!AI482</f>
        <v>0</v>
      </c>
      <c r="AD483" s="11">
        <f>Data!AJ483-Data!AJ482</f>
        <v>794</v>
      </c>
      <c r="AE483" s="11">
        <f>Data!AK483-Data!AK482</f>
        <v>0</v>
      </c>
      <c r="AF483" s="11">
        <f>Data!AL483-Data!AL482</f>
        <v>0</v>
      </c>
      <c r="AG483" s="11">
        <f>Data!AM483-Data!AM482</f>
        <v>296</v>
      </c>
      <c r="AH483" s="11">
        <f>Data!AN483-Data!AN482</f>
        <v>0</v>
      </c>
      <c r="AI483" s="11">
        <f>Data!AO483-Data!AO482</f>
        <v>0</v>
      </c>
      <c r="AJ483" s="11">
        <f>Data!AP483-Data!AP482</f>
        <v>39</v>
      </c>
      <c r="AK483" s="11">
        <f>Data!AQ483-Data!AQ482</f>
        <v>4</v>
      </c>
      <c r="AL483" s="11">
        <f>Data!AR483-Data!AR482</f>
        <v>1</v>
      </c>
      <c r="AM483" s="11">
        <f>Data!E483</f>
        <v>7</v>
      </c>
      <c r="AN483" s="11">
        <f>Data!B483</f>
        <v>2938</v>
      </c>
      <c r="AO483" s="11">
        <f>Data!AS483-Data!AS482</f>
        <v>15007</v>
      </c>
      <c r="AP483" s="11">
        <f>Data!AT483-Data!AT482</f>
        <v>57561</v>
      </c>
      <c r="AQ483" s="11">
        <f>Data!AV483-Data!AV482</f>
        <v>0</v>
      </c>
      <c r="AR483" s="11">
        <f>Data!AW483-Data!AW482</f>
        <v>0</v>
      </c>
      <c r="AT483" s="7" t="str">
        <f t="shared" ref="AT483" si="405">_xlfn.CONCAT(YEAR(A483),"-W",_xlfn.ISOWEEKNUM(A483))</f>
        <v>2021-W28</v>
      </c>
      <c r="AU483" s="7">
        <f t="shared" ref="AU483" si="406">WEEKDAY(A483,2)</f>
        <v>3</v>
      </c>
      <c r="AV483" s="12">
        <f>Data!G483</f>
        <v>135</v>
      </c>
      <c r="AW483" s="12">
        <f>Data!AU483+Data!C483</f>
        <v>19</v>
      </c>
      <c r="AY483" s="12"/>
    </row>
    <row r="484" spans="1:53" x14ac:dyDescent="0.3">
      <c r="A484" s="20">
        <f>Data!A484</f>
        <v>44392</v>
      </c>
      <c r="B484" s="8">
        <f t="shared" ref="B484" si="407">A484</f>
        <v>44392</v>
      </c>
      <c r="C484" s="9">
        <f>Data!I484-Data!I483</f>
        <v>538</v>
      </c>
      <c r="D484" s="9">
        <f>Data!J484-Data!J483</f>
        <v>0</v>
      </c>
      <c r="E484" s="10">
        <f>Data!K484-Data!K483</f>
        <v>0</v>
      </c>
      <c r="F484" s="11">
        <f>Data!L484-Data!L483</f>
        <v>1671</v>
      </c>
      <c r="G484" s="11">
        <f>Data!M484-Data!M483</f>
        <v>0</v>
      </c>
      <c r="H484" s="11">
        <f>Data!N484-Data!N483</f>
        <v>0</v>
      </c>
      <c r="I484" s="11">
        <f>Data!O484-Data!O483</f>
        <v>513</v>
      </c>
      <c r="J484" s="11">
        <f>Data!P484-Data!P483</f>
        <v>1</v>
      </c>
      <c r="K484" s="11">
        <f>Data!Q484-Data!Q483</f>
        <v>-2</v>
      </c>
      <c r="L484" s="11">
        <f>Data!R484-Data!R483</f>
        <v>81</v>
      </c>
      <c r="M484" s="11">
        <f>Data!S484-Data!S483</f>
        <v>5</v>
      </c>
      <c r="N484" s="11">
        <f>Data!T484-Data!T483</f>
        <v>-1</v>
      </c>
      <c r="O484" s="11">
        <f>Data!U484-Data!U483</f>
        <v>273</v>
      </c>
      <c r="P484" s="11">
        <f>Data!V484-Data!V483</f>
        <v>0</v>
      </c>
      <c r="Q484" s="11">
        <f>Data!W484-Data!W483</f>
        <v>0</v>
      </c>
      <c r="R484" s="11">
        <f>Data!X484-Data!X483</f>
        <v>866</v>
      </c>
      <c r="S484" s="11">
        <f>Data!Y484-Data!Y483</f>
        <v>0</v>
      </c>
      <c r="T484" s="11">
        <f>Data!Z484-Data!Z483</f>
        <v>0</v>
      </c>
      <c r="U484" s="11">
        <f>Data!AA484-Data!AA483</f>
        <v>230</v>
      </c>
      <c r="V484" s="11">
        <f>Data!AB484-Data!AB483</f>
        <v>1</v>
      </c>
      <c r="W484" s="11">
        <f>Data!AC484-Data!AC483</f>
        <v>-2</v>
      </c>
      <c r="X484" s="11">
        <f>Data!AD484-Data!AD483</f>
        <v>42</v>
      </c>
      <c r="Y484" s="11">
        <f>Data!AE484-Data!AE483</f>
        <v>1</v>
      </c>
      <c r="Z484" s="11">
        <f>Data!AF484-Data!AF483</f>
        <v>-1</v>
      </c>
      <c r="AA484" s="11">
        <f>Data!AG484-Data!AG483</f>
        <v>265</v>
      </c>
      <c r="AB484" s="11">
        <f>Data!AH484-Data!AH483</f>
        <v>0</v>
      </c>
      <c r="AC484" s="11">
        <f>Data!AI484-Data!AI483</f>
        <v>0</v>
      </c>
      <c r="AD484" s="11">
        <f>Data!AJ484-Data!AJ483</f>
        <v>805</v>
      </c>
      <c r="AE484" s="11">
        <f>Data!AK484-Data!AK483</f>
        <v>0</v>
      </c>
      <c r="AF484" s="11">
        <f>Data!AL484-Data!AL483</f>
        <v>0</v>
      </c>
      <c r="AG484" s="11">
        <f>Data!AM484-Data!AM483</f>
        <v>283</v>
      </c>
      <c r="AH484" s="11">
        <f>Data!AN484-Data!AN483</f>
        <v>0</v>
      </c>
      <c r="AI484" s="11">
        <f>Data!AO484-Data!AO483</f>
        <v>0</v>
      </c>
      <c r="AJ484" s="11">
        <f>Data!AP484-Data!AP483</f>
        <v>39</v>
      </c>
      <c r="AK484" s="11">
        <f>Data!AQ484-Data!AQ483</f>
        <v>4</v>
      </c>
      <c r="AL484" s="11">
        <f>Data!AR484-Data!AR483</f>
        <v>0</v>
      </c>
      <c r="AM484" s="11">
        <f>Data!E484</f>
        <v>6</v>
      </c>
      <c r="AN484" s="11">
        <f>Data!B484</f>
        <v>2794</v>
      </c>
      <c r="AO484" s="11">
        <f>Data!AS484-Data!AS483</f>
        <v>15413</v>
      </c>
      <c r="AP484" s="11">
        <f>Data!AT484-Data!AT483</f>
        <v>65871</v>
      </c>
      <c r="AQ484" s="11">
        <f>Data!AV484-Data!AV483</f>
        <v>0</v>
      </c>
      <c r="AR484" s="11">
        <f>Data!AW484-Data!AW483</f>
        <v>0</v>
      </c>
      <c r="AT484" s="7" t="str">
        <f t="shared" ref="AT484" si="408">_xlfn.CONCAT(YEAR(A484),"-W",_xlfn.ISOWEEKNUM(A484))</f>
        <v>2021-W28</v>
      </c>
      <c r="AU484" s="7">
        <f t="shared" ref="AU484" si="409">WEEKDAY(A484,2)</f>
        <v>4</v>
      </c>
      <c r="AV484" s="12">
        <f>Data!G484</f>
        <v>132</v>
      </c>
      <c r="AW484" s="12">
        <f>Data!AU484+Data!C484</f>
        <v>15</v>
      </c>
      <c r="AY484" s="12"/>
    </row>
    <row r="485" spans="1:53" x14ac:dyDescent="0.3">
      <c r="A485" s="20">
        <f>Data!A485</f>
        <v>44393</v>
      </c>
      <c r="B485" s="8">
        <f t="shared" ref="B485" si="410">A485</f>
        <v>44393</v>
      </c>
      <c r="C485" s="9">
        <f>Data!I485-Data!I484</f>
        <v>541</v>
      </c>
      <c r="D485" s="9">
        <f>Data!J485-Data!J484</f>
        <v>0</v>
      </c>
      <c r="E485" s="10">
        <f>Data!K485-Data!K484</f>
        <v>0</v>
      </c>
      <c r="F485" s="11">
        <f>Data!L485-Data!L484</f>
        <v>1486</v>
      </c>
      <c r="G485" s="11">
        <f>Data!M485-Data!M484</f>
        <v>0</v>
      </c>
      <c r="H485" s="11">
        <f>Data!N485-Data!N484</f>
        <v>0</v>
      </c>
      <c r="I485" s="11">
        <f>Data!O485-Data!O484</f>
        <v>584</v>
      </c>
      <c r="J485" s="11">
        <f>Data!P485-Data!P484</f>
        <v>2</v>
      </c>
      <c r="K485" s="11">
        <f>Data!Q485-Data!Q484</f>
        <v>-3</v>
      </c>
      <c r="L485" s="11">
        <f>Data!R485-Data!R484</f>
        <v>84</v>
      </c>
      <c r="M485" s="11">
        <f>Data!S485-Data!S484</f>
        <v>12</v>
      </c>
      <c r="N485" s="11">
        <f>Data!T485-Data!T484</f>
        <v>-6</v>
      </c>
      <c r="O485" s="11">
        <f>Data!U485-Data!U484</f>
        <v>251</v>
      </c>
      <c r="P485" s="11">
        <f>Data!V485-Data!V484</f>
        <v>0</v>
      </c>
      <c r="Q485" s="11">
        <f>Data!W485-Data!W484</f>
        <v>0</v>
      </c>
      <c r="R485" s="11">
        <f>Data!X485-Data!X484</f>
        <v>786</v>
      </c>
      <c r="S485" s="11">
        <f>Data!Y485-Data!Y484</f>
        <v>0</v>
      </c>
      <c r="T485" s="11">
        <f>Data!Z485-Data!Z484</f>
        <v>-1</v>
      </c>
      <c r="U485" s="11">
        <f>Data!AA485-Data!AA484</f>
        <v>261</v>
      </c>
      <c r="V485" s="11">
        <f>Data!AB485-Data!AB484</f>
        <v>1</v>
      </c>
      <c r="W485" s="11">
        <f>Data!AC485-Data!AC484</f>
        <v>-2</v>
      </c>
      <c r="X485" s="11">
        <f>Data!AD485-Data!AD484</f>
        <v>41</v>
      </c>
      <c r="Y485" s="11">
        <f>Data!AE485-Data!AE484</f>
        <v>6</v>
      </c>
      <c r="Z485" s="11">
        <f>Data!AF485-Data!AF484</f>
        <v>-6</v>
      </c>
      <c r="AA485" s="11">
        <f>Data!AG485-Data!AG484</f>
        <v>290</v>
      </c>
      <c r="AB485" s="11">
        <f>Data!AH485-Data!AH484</f>
        <v>0</v>
      </c>
      <c r="AC485" s="11">
        <f>Data!AI485-Data!AI484</f>
        <v>0</v>
      </c>
      <c r="AD485" s="11">
        <f>Data!AJ485-Data!AJ484</f>
        <v>700</v>
      </c>
      <c r="AE485" s="11">
        <f>Data!AK485-Data!AK484</f>
        <v>0</v>
      </c>
      <c r="AF485" s="11">
        <f>Data!AL485-Data!AL484</f>
        <v>1</v>
      </c>
      <c r="AG485" s="11">
        <f>Data!AM485-Data!AM484</f>
        <v>323</v>
      </c>
      <c r="AH485" s="11">
        <f>Data!AN485-Data!AN484</f>
        <v>1</v>
      </c>
      <c r="AI485" s="11">
        <f>Data!AO485-Data!AO484</f>
        <v>-1</v>
      </c>
      <c r="AJ485" s="11">
        <f>Data!AP485-Data!AP484</f>
        <v>43</v>
      </c>
      <c r="AK485" s="11">
        <f>Data!AQ485-Data!AQ484</f>
        <v>6</v>
      </c>
      <c r="AL485" s="11">
        <f>Data!AR485-Data!AR484</f>
        <v>0</v>
      </c>
      <c r="AM485" s="11">
        <f>Data!E485</f>
        <v>14</v>
      </c>
      <c r="AN485" s="11">
        <f>Data!B485</f>
        <v>2691</v>
      </c>
      <c r="AO485" s="11">
        <f>Data!AS485-Data!AS484</f>
        <v>15592</v>
      </c>
      <c r="AP485" s="11">
        <f>Data!AT485-Data!AT484</f>
        <v>72195</v>
      </c>
      <c r="AQ485" s="11">
        <f>Data!AV485-Data!AV484</f>
        <v>0</v>
      </c>
      <c r="AR485" s="11">
        <f>Data!AW485-Data!AW484</f>
        <v>0</v>
      </c>
      <c r="AT485" s="7" t="str">
        <f t="shared" ref="AT485" si="411">_xlfn.CONCAT(YEAR(A485),"-W",_xlfn.ISOWEEKNUM(A485))</f>
        <v>2021-W28</v>
      </c>
      <c r="AU485" s="7">
        <f t="shared" ref="AU485" si="412">WEEKDAY(A485,2)</f>
        <v>5</v>
      </c>
      <c r="AV485" s="12">
        <f>Data!G485</f>
        <v>123</v>
      </c>
      <c r="AW485" s="12">
        <f>Data!AU485+Data!C485</f>
        <v>24</v>
      </c>
      <c r="AY485" s="12"/>
    </row>
    <row r="486" spans="1:53" x14ac:dyDescent="0.3">
      <c r="A486" s="20">
        <f>Data!A486</f>
        <v>44394</v>
      </c>
      <c r="B486" s="8">
        <f t="shared" ref="B486" si="413">A486</f>
        <v>44394</v>
      </c>
      <c r="C486" s="9">
        <f>Data!I486-Data!I485</f>
        <v>468</v>
      </c>
      <c r="D486" s="9">
        <f>Data!J486-Data!J485</f>
        <v>0</v>
      </c>
      <c r="E486" s="10">
        <f>Data!K486-Data!K485</f>
        <v>0</v>
      </c>
      <c r="F486" s="11">
        <f>Data!L486-Data!L485</f>
        <v>1417</v>
      </c>
      <c r="G486" s="11">
        <f>Data!M486-Data!M485</f>
        <v>0</v>
      </c>
      <c r="H486" s="11">
        <f>Data!N486-Data!N485</f>
        <v>0</v>
      </c>
      <c r="I486" s="11">
        <f>Data!O486-Data!O485</f>
        <v>562</v>
      </c>
      <c r="J486" s="11">
        <f>Data!P486-Data!P485</f>
        <v>4</v>
      </c>
      <c r="K486" s="11">
        <f>Data!Q486-Data!Q485</f>
        <v>1</v>
      </c>
      <c r="L486" s="11">
        <f>Data!R486-Data!R485</f>
        <v>107</v>
      </c>
      <c r="M486" s="11">
        <f>Data!S486-Data!S485</f>
        <v>3</v>
      </c>
      <c r="N486" s="11">
        <f>Data!T486-Data!T485</f>
        <v>0</v>
      </c>
      <c r="O486" s="11">
        <f>Data!U486-Data!U485</f>
        <v>227</v>
      </c>
      <c r="P486" s="11">
        <f>Data!V486-Data!V485</f>
        <v>0</v>
      </c>
      <c r="Q486" s="11">
        <f>Data!W486-Data!W485</f>
        <v>0</v>
      </c>
      <c r="R486" s="11">
        <f>Data!X486-Data!X485</f>
        <v>751</v>
      </c>
      <c r="S486" s="11">
        <f>Data!Y486-Data!Y485</f>
        <v>0</v>
      </c>
      <c r="T486" s="11">
        <f>Data!Z486-Data!Z485</f>
        <v>0</v>
      </c>
      <c r="U486" s="11">
        <f>Data!AA486-Data!AA485</f>
        <v>284</v>
      </c>
      <c r="V486" s="11">
        <f>Data!AB486-Data!AB485</f>
        <v>2</v>
      </c>
      <c r="W486" s="11">
        <f>Data!AC486-Data!AC485</f>
        <v>0</v>
      </c>
      <c r="X486" s="11">
        <f>Data!AD486-Data!AD485</f>
        <v>50</v>
      </c>
      <c r="Y486" s="11">
        <f>Data!AE486-Data!AE485</f>
        <v>2</v>
      </c>
      <c r="Z486" s="11">
        <f>Data!AF486-Data!AF485</f>
        <v>0</v>
      </c>
      <c r="AA486" s="11">
        <f>Data!AG486-Data!AG485</f>
        <v>241</v>
      </c>
      <c r="AB486" s="11">
        <f>Data!AH486-Data!AH485</f>
        <v>0</v>
      </c>
      <c r="AC486" s="11">
        <f>Data!AI486-Data!AI485</f>
        <v>0</v>
      </c>
      <c r="AD486" s="11">
        <f>Data!AJ486-Data!AJ485</f>
        <v>666</v>
      </c>
      <c r="AE486" s="11">
        <f>Data!AK486-Data!AK485</f>
        <v>0</v>
      </c>
      <c r="AF486" s="11">
        <f>Data!AL486-Data!AL485</f>
        <v>0</v>
      </c>
      <c r="AG486" s="11">
        <f>Data!AM486-Data!AM485</f>
        <v>278</v>
      </c>
      <c r="AH486" s="11">
        <f>Data!AN486-Data!AN485</f>
        <v>2</v>
      </c>
      <c r="AI486" s="11">
        <f>Data!AO486-Data!AO485</f>
        <v>1</v>
      </c>
      <c r="AJ486" s="11">
        <f>Data!AP486-Data!AP485</f>
        <v>57</v>
      </c>
      <c r="AK486" s="11">
        <f>Data!AQ486-Data!AQ485</f>
        <v>1</v>
      </c>
      <c r="AL486" s="11">
        <f>Data!AR486-Data!AR485</f>
        <v>0</v>
      </c>
      <c r="AM486" s="11">
        <f>Data!E486</f>
        <v>7</v>
      </c>
      <c r="AN486" s="11">
        <f>Data!B486</f>
        <v>2562</v>
      </c>
      <c r="AO486" s="11">
        <f>Data!AS486-Data!AS485</f>
        <v>16053</v>
      </c>
      <c r="AP486" s="11">
        <f>Data!AT486-Data!AT485</f>
        <v>75686</v>
      </c>
      <c r="AQ486" s="11">
        <f>Data!AV486-Data!AV485</f>
        <v>0</v>
      </c>
      <c r="AR486" s="11">
        <f>Data!AW486-Data!AW485</f>
        <v>0</v>
      </c>
      <c r="AT486" s="7" t="str">
        <f t="shared" ref="AT486" si="414">_xlfn.CONCAT(YEAR(A486),"-W",_xlfn.ISOWEEKNUM(A486))</f>
        <v>2021-W28</v>
      </c>
      <c r="AU486" s="7">
        <f t="shared" ref="AU486" si="415">WEEKDAY(A486,2)</f>
        <v>6</v>
      </c>
      <c r="AV486" s="12">
        <f>Data!G486</f>
        <v>124</v>
      </c>
      <c r="AW486" s="12">
        <f>Data!AU486+Data!C486</f>
        <v>17</v>
      </c>
      <c r="AY486" s="12"/>
    </row>
    <row r="487" spans="1:53" x14ac:dyDescent="0.3">
      <c r="A487" s="20">
        <f>Data!A487</f>
        <v>44395</v>
      </c>
      <c r="B487" s="8">
        <f t="shared" ref="B487:B489" si="416">A487</f>
        <v>44395</v>
      </c>
      <c r="C487" s="9">
        <f>Data!I487-Data!I486</f>
        <v>292</v>
      </c>
      <c r="D487" s="9">
        <f>Data!J487-Data!J486</f>
        <v>0</v>
      </c>
      <c r="E487" s="10">
        <f>Data!K487-Data!K486</f>
        <v>0</v>
      </c>
      <c r="F487" s="11">
        <f>Data!L487-Data!L486</f>
        <v>859</v>
      </c>
      <c r="G487" s="11">
        <f>Data!M487-Data!M486</f>
        <v>0</v>
      </c>
      <c r="H487" s="11">
        <f>Data!N487-Data!N486</f>
        <v>0</v>
      </c>
      <c r="I487" s="11">
        <f>Data!O487-Data!O486</f>
        <v>355</v>
      </c>
      <c r="J487" s="11">
        <f>Data!P487-Data!P486</f>
        <v>0</v>
      </c>
      <c r="K487" s="11">
        <f>Data!Q487-Data!Q486</f>
        <v>2</v>
      </c>
      <c r="L487" s="11">
        <f>Data!R487-Data!R486</f>
        <v>52</v>
      </c>
      <c r="M487" s="11">
        <f>Data!S487-Data!S486</f>
        <v>10</v>
      </c>
      <c r="N487" s="11">
        <f>Data!T487-Data!T486</f>
        <v>-3</v>
      </c>
      <c r="O487" s="11">
        <f>Data!U487-Data!U486</f>
        <v>154</v>
      </c>
      <c r="P487" s="11">
        <f>Data!V487-Data!V486</f>
        <v>0</v>
      </c>
      <c r="Q487" s="11">
        <f>Data!W487-Data!W486</f>
        <v>0</v>
      </c>
      <c r="R487" s="11">
        <f>Data!X487-Data!X486</f>
        <v>459</v>
      </c>
      <c r="S487" s="11">
        <f>Data!Y487-Data!Y486</f>
        <v>0</v>
      </c>
      <c r="T487" s="11">
        <f>Data!Z487-Data!Z486</f>
        <v>-1</v>
      </c>
      <c r="U487" s="11">
        <f>Data!AA487-Data!AA486</f>
        <v>163</v>
      </c>
      <c r="V487" s="11">
        <f>Data!AB487-Data!AB486</f>
        <v>0</v>
      </c>
      <c r="W487" s="11">
        <f>Data!AC487-Data!AC486</f>
        <v>1</v>
      </c>
      <c r="X487" s="11">
        <f>Data!AD487-Data!AD486</f>
        <v>33</v>
      </c>
      <c r="Y487" s="11">
        <f>Data!AE487-Data!AE486</f>
        <v>6</v>
      </c>
      <c r="Z487" s="11">
        <f>Data!AF487-Data!AF486</f>
        <v>-3</v>
      </c>
      <c r="AA487" s="11">
        <f>Data!AG487-Data!AG486</f>
        <v>138</v>
      </c>
      <c r="AB487" s="11">
        <f>Data!AH487-Data!AH486</f>
        <v>0</v>
      </c>
      <c r="AC487" s="11">
        <f>Data!AI487-Data!AI486</f>
        <v>0</v>
      </c>
      <c r="AD487" s="11">
        <f>Data!AJ487-Data!AJ486</f>
        <v>400</v>
      </c>
      <c r="AE487" s="11">
        <f>Data!AK487-Data!AK486</f>
        <v>0</v>
      </c>
      <c r="AF487" s="11">
        <f>Data!AL487-Data!AL486</f>
        <v>1</v>
      </c>
      <c r="AG487" s="11">
        <f>Data!AM487-Data!AM486</f>
        <v>192</v>
      </c>
      <c r="AH487" s="11">
        <f>Data!AN487-Data!AN486</f>
        <v>0</v>
      </c>
      <c r="AI487" s="11">
        <f>Data!AO487-Data!AO486</f>
        <v>1</v>
      </c>
      <c r="AJ487" s="11">
        <f>Data!AP487-Data!AP486</f>
        <v>19</v>
      </c>
      <c r="AK487" s="11">
        <f>Data!AQ487-Data!AQ486</f>
        <v>4</v>
      </c>
      <c r="AL487" s="11">
        <f>Data!AR487-Data!AR486</f>
        <v>0</v>
      </c>
      <c r="AM487" s="11">
        <f>Data!E487</f>
        <v>10</v>
      </c>
      <c r="AN487" s="11">
        <f>Data!B487</f>
        <v>1558</v>
      </c>
      <c r="AO487" s="11">
        <f>Data!AS487-Data!AS486</f>
        <v>9720</v>
      </c>
      <c r="AP487" s="11">
        <f>Data!AT487-Data!AT486</f>
        <v>45853</v>
      </c>
      <c r="AQ487" s="11">
        <f>Data!AV487-Data!AV486</f>
        <v>0</v>
      </c>
      <c r="AR487" s="11">
        <f>Data!AW487-Data!AW486</f>
        <v>0</v>
      </c>
      <c r="AS487" s="7">
        <v>29</v>
      </c>
      <c r="AT487" s="7" t="str">
        <f t="shared" ref="AT487:AT489" si="417">_xlfn.CONCAT(YEAR(A487),"-W",_xlfn.ISOWEEKNUM(A487))</f>
        <v>2021-W28</v>
      </c>
      <c r="AU487" s="7">
        <f t="shared" ref="AU487:AU489" si="418">WEEKDAY(A487,2)</f>
        <v>7</v>
      </c>
      <c r="AV487" s="12">
        <f>Data!G487</f>
        <v>123</v>
      </c>
      <c r="AW487" s="12">
        <f>Data!AU487+Data!C487</f>
        <v>15</v>
      </c>
      <c r="AX487" s="7">
        <f>Data!BA487-Data!BA480</f>
        <v>21</v>
      </c>
      <c r="AY487" s="12">
        <f>AV480+AS487-AV487-AX487</f>
        <v>27</v>
      </c>
      <c r="AZ487" s="11">
        <f>SUM(Data!BB481:BB487)</f>
        <v>820</v>
      </c>
      <c r="BA487" s="112">
        <f>AS487/AZ487</f>
        <v>3.5365853658536582E-2</v>
      </c>
    </row>
    <row r="488" spans="1:53" x14ac:dyDescent="0.3">
      <c r="A488" s="21">
        <f>Data!A488</f>
        <v>44396</v>
      </c>
      <c r="B488" s="13">
        <f t="shared" si="416"/>
        <v>44396</v>
      </c>
      <c r="C488" s="14">
        <f>Data!I488-Data!I487</f>
        <v>359</v>
      </c>
      <c r="D488" s="14">
        <f>Data!J488-Data!J487</f>
        <v>0</v>
      </c>
      <c r="E488" s="15">
        <f>Data!K488-Data!K487</f>
        <v>0</v>
      </c>
      <c r="F488" s="16">
        <f>Data!L488-Data!L487</f>
        <v>900</v>
      </c>
      <c r="G488" s="16">
        <f>Data!M488-Data!M487</f>
        <v>0</v>
      </c>
      <c r="H488" s="16">
        <f>Data!N488-Data!N487</f>
        <v>0</v>
      </c>
      <c r="I488" s="16">
        <f>Data!O488-Data!O487</f>
        <v>499</v>
      </c>
      <c r="J488" s="16">
        <f>Data!P488-Data!P487</f>
        <v>2</v>
      </c>
      <c r="K488" s="16">
        <f>Data!Q488-Data!Q487</f>
        <v>-3</v>
      </c>
      <c r="L488" s="16">
        <f>Data!R488-Data!R487</f>
        <v>89</v>
      </c>
      <c r="M488" s="16">
        <f>Data!S488-Data!S487</f>
        <v>6</v>
      </c>
      <c r="N488" s="16">
        <f>Data!T488-Data!T487</f>
        <v>3</v>
      </c>
      <c r="O488" s="16">
        <f>Data!U488-Data!U487</f>
        <v>187</v>
      </c>
      <c r="P488" s="16">
        <f>Data!V488-Data!V487</f>
        <v>0</v>
      </c>
      <c r="Q488" s="16">
        <f>Data!W488-Data!W487</f>
        <v>0</v>
      </c>
      <c r="R488" s="16">
        <f>Data!X488-Data!X487</f>
        <v>486</v>
      </c>
      <c r="S488" s="16">
        <f>Data!Y488-Data!Y487</f>
        <v>0</v>
      </c>
      <c r="T488" s="16">
        <f>Data!Z488-Data!Z487</f>
        <v>0</v>
      </c>
      <c r="U488" s="16">
        <f>Data!AA488-Data!AA487</f>
        <v>246</v>
      </c>
      <c r="V488" s="16">
        <f>Data!AB488-Data!AB487</f>
        <v>2</v>
      </c>
      <c r="W488" s="16">
        <f>Data!AC488-Data!AC487</f>
        <v>-2</v>
      </c>
      <c r="X488" s="16">
        <f>Data!AD488-Data!AD487</f>
        <v>45</v>
      </c>
      <c r="Y488" s="16">
        <f>Data!AE488-Data!AE487</f>
        <v>2</v>
      </c>
      <c r="Z488" s="16">
        <f>Data!AF488-Data!AF487</f>
        <v>3</v>
      </c>
      <c r="AA488" s="16">
        <f>Data!AG488-Data!AG487</f>
        <v>172</v>
      </c>
      <c r="AB488" s="16">
        <f>Data!AH488-Data!AH487</f>
        <v>0</v>
      </c>
      <c r="AC488" s="16">
        <f>Data!AI488-Data!AI487</f>
        <v>0</v>
      </c>
      <c r="AD488" s="16">
        <f>Data!AJ488-Data!AJ487</f>
        <v>414</v>
      </c>
      <c r="AE488" s="16">
        <f>Data!AK488-Data!AK487</f>
        <v>0</v>
      </c>
      <c r="AF488" s="16">
        <f>Data!AL488-Data!AL487</f>
        <v>0</v>
      </c>
      <c r="AG488" s="16">
        <f>Data!AM488-Data!AM487</f>
        <v>253</v>
      </c>
      <c r="AH488" s="16">
        <f>Data!AN488-Data!AN487</f>
        <v>0</v>
      </c>
      <c r="AI488" s="16">
        <f>Data!AO488-Data!AO487</f>
        <v>-1</v>
      </c>
      <c r="AJ488" s="16">
        <f>Data!AP488-Data!AP487</f>
        <v>44</v>
      </c>
      <c r="AK488" s="16">
        <f>Data!AQ488-Data!AQ487</f>
        <v>4</v>
      </c>
      <c r="AL488" s="16">
        <f>Data!AR488-Data!AR487</f>
        <v>0</v>
      </c>
      <c r="AM488" s="16">
        <f>Data!E488</f>
        <v>8</v>
      </c>
      <c r="AN488" s="16">
        <f>Data!B488</f>
        <v>1834</v>
      </c>
      <c r="AO488" s="16">
        <f>Data!AS488-Data!AS487</f>
        <v>5840</v>
      </c>
      <c r="AP488" s="16">
        <f>Data!AT488-Data!AT487</f>
        <v>32707</v>
      </c>
      <c r="AQ488" s="16">
        <f>Data!AV488-Data!AV487</f>
        <v>0</v>
      </c>
      <c r="AR488" s="16">
        <f>Data!AW488-Data!AW487</f>
        <v>0</v>
      </c>
      <c r="AS488" s="17"/>
      <c r="AT488" s="17" t="str">
        <f t="shared" si="417"/>
        <v>2021-W29</v>
      </c>
      <c r="AU488" s="17">
        <f t="shared" si="418"/>
        <v>1</v>
      </c>
      <c r="AV488" s="18">
        <f>Data!G488</f>
        <v>123</v>
      </c>
      <c r="AW488" s="18">
        <f>Data!AU488+Data!C488</f>
        <v>22</v>
      </c>
      <c r="AX488" s="17"/>
      <c r="AY488" s="17"/>
      <c r="AZ488" s="16"/>
    </row>
    <row r="489" spans="1:53" x14ac:dyDescent="0.3">
      <c r="A489" s="20">
        <f>Data!A489</f>
        <v>44397</v>
      </c>
      <c r="B489" s="8">
        <f t="shared" si="416"/>
        <v>44397</v>
      </c>
      <c r="C489" s="9">
        <f>Data!I489-Data!I488</f>
        <v>688</v>
      </c>
      <c r="D489" s="9">
        <f>Data!J489-Data!J488</f>
        <v>0</v>
      </c>
      <c r="E489" s="10">
        <f>Data!K489-Data!K488</f>
        <v>0</v>
      </c>
      <c r="F489" s="11">
        <f>Data!L489-Data!L488</f>
        <v>2221</v>
      </c>
      <c r="G489" s="11">
        <f>Data!M489-Data!M488</f>
        <v>0</v>
      </c>
      <c r="H489" s="11">
        <f>Data!N489-Data!N488</f>
        <v>0</v>
      </c>
      <c r="I489" s="11">
        <f>Data!O489-Data!O488</f>
        <v>1218</v>
      </c>
      <c r="J489" s="11">
        <f>Data!P489-Data!P488</f>
        <v>3</v>
      </c>
      <c r="K489" s="11">
        <f>Data!Q489-Data!Q488</f>
        <v>1</v>
      </c>
      <c r="L489" s="11">
        <f>Data!R489-Data!R488</f>
        <v>215</v>
      </c>
      <c r="M489" s="11">
        <f>Data!S489-Data!S488</f>
        <v>6</v>
      </c>
      <c r="N489" s="11">
        <f>Data!T489-Data!T488</f>
        <v>-3</v>
      </c>
      <c r="O489" s="11">
        <f>Data!U489-Data!U488</f>
        <v>346</v>
      </c>
      <c r="P489" s="11">
        <f>Data!V489-Data!V488</f>
        <v>0</v>
      </c>
      <c r="Q489" s="11">
        <f>Data!W489-Data!W488</f>
        <v>0</v>
      </c>
      <c r="R489" s="11">
        <f>Data!X489-Data!X488</f>
        <v>1191</v>
      </c>
      <c r="S489" s="11">
        <f>Data!Y489-Data!Y488</f>
        <v>0</v>
      </c>
      <c r="T489" s="11">
        <f>Data!Z489-Data!Z488</f>
        <v>0</v>
      </c>
      <c r="U489" s="11">
        <f>Data!AA489-Data!AA488</f>
        <v>577</v>
      </c>
      <c r="V489" s="11">
        <f>Data!AB489-Data!AB488</f>
        <v>1</v>
      </c>
      <c r="W489" s="11">
        <f>Data!AC489-Data!AC488</f>
        <v>0</v>
      </c>
      <c r="X489" s="11">
        <f>Data!AD489-Data!AD488</f>
        <v>96</v>
      </c>
      <c r="Y489" s="11">
        <f>Data!AE489-Data!AE488</f>
        <v>4</v>
      </c>
      <c r="Z489" s="11">
        <f>Data!AF489-Data!AF488</f>
        <v>-3</v>
      </c>
      <c r="AA489" s="11">
        <f>Data!AG489-Data!AG488</f>
        <v>341</v>
      </c>
      <c r="AB489" s="11">
        <f>Data!AH489-Data!AH488</f>
        <v>0</v>
      </c>
      <c r="AC489" s="11">
        <f>Data!AI489-Data!AI488</f>
        <v>0</v>
      </c>
      <c r="AD489" s="11">
        <f>Data!AJ489-Data!AJ488</f>
        <v>1030</v>
      </c>
      <c r="AE489" s="11">
        <f>Data!AK489-Data!AK488</f>
        <v>0</v>
      </c>
      <c r="AF489" s="11">
        <f>Data!AL489-Data!AL488</f>
        <v>0</v>
      </c>
      <c r="AG489" s="11">
        <f>Data!AM489-Data!AM488</f>
        <v>641</v>
      </c>
      <c r="AH489" s="11">
        <f>Data!AN489-Data!AN488</f>
        <v>2</v>
      </c>
      <c r="AI489" s="11">
        <f>Data!AO489-Data!AO488</f>
        <v>1</v>
      </c>
      <c r="AJ489" s="11">
        <f>Data!AP489-Data!AP488</f>
        <v>119</v>
      </c>
      <c r="AK489" s="11">
        <f>Data!AQ489-Data!AQ488</f>
        <v>2</v>
      </c>
      <c r="AL489" s="11">
        <f>Data!AR489-Data!AR488</f>
        <v>0</v>
      </c>
      <c r="AM489" s="11">
        <f>Data!E489</f>
        <v>9</v>
      </c>
      <c r="AN489" s="11">
        <f>Data!B489</f>
        <v>3565</v>
      </c>
      <c r="AO489" s="11">
        <f>Data!AS489-Data!AS488</f>
        <v>18760</v>
      </c>
      <c r="AP489" s="11">
        <f>Data!AT489-Data!AT488</f>
        <v>70761</v>
      </c>
      <c r="AQ489" s="11">
        <f>Data!AV489-Data!AV488</f>
        <v>0</v>
      </c>
      <c r="AR489" s="11">
        <f>Data!AW489-Data!AW488</f>
        <v>0</v>
      </c>
      <c r="AT489" s="7" t="str">
        <f t="shared" si="417"/>
        <v>2021-W29</v>
      </c>
      <c r="AU489" s="7">
        <f t="shared" si="418"/>
        <v>2</v>
      </c>
      <c r="AV489" s="12">
        <f>Data!G489</f>
        <v>121</v>
      </c>
      <c r="AW489" s="12">
        <f>Data!AU489+Data!C489</f>
        <v>11</v>
      </c>
      <c r="AY489" s="12"/>
    </row>
    <row r="490" spans="1:53" x14ac:dyDescent="0.3">
      <c r="A490" s="20">
        <f>Data!A490</f>
        <v>44398</v>
      </c>
      <c r="B490" s="8">
        <f t="shared" ref="B490" si="419">A490</f>
        <v>44398</v>
      </c>
      <c r="C490" s="9">
        <f>Data!I490-Data!I489</f>
        <v>541</v>
      </c>
      <c r="D490" s="9">
        <f>Data!J490-Data!J489</f>
        <v>0</v>
      </c>
      <c r="E490" s="10">
        <f>Data!K490-Data!K489</f>
        <v>0</v>
      </c>
      <c r="F490" s="11">
        <f>Data!L490-Data!L489</f>
        <v>1538</v>
      </c>
      <c r="G490" s="11">
        <f>Data!M490-Data!M489</f>
        <v>0</v>
      </c>
      <c r="H490" s="11">
        <f>Data!N490-Data!N489</f>
        <v>0</v>
      </c>
      <c r="I490" s="11">
        <f>Data!O490-Data!O489</f>
        <v>731</v>
      </c>
      <c r="J490" s="11">
        <f>Data!P490-Data!P489</f>
        <v>0</v>
      </c>
      <c r="K490" s="11">
        <f>Data!Q490-Data!Q489</f>
        <v>4</v>
      </c>
      <c r="L490" s="11">
        <f>Data!R490-Data!R489</f>
        <v>158</v>
      </c>
      <c r="M490" s="11">
        <f>Data!S490-Data!S489</f>
        <v>3</v>
      </c>
      <c r="N490" s="11">
        <f>Data!T490-Data!T489</f>
        <v>0</v>
      </c>
      <c r="O490" s="11">
        <f>Data!U490-Data!U489</f>
        <v>287</v>
      </c>
      <c r="P490" s="11">
        <f>Data!V490-Data!V489</f>
        <v>0</v>
      </c>
      <c r="Q490" s="11">
        <f>Data!W490-Data!W489</f>
        <v>0</v>
      </c>
      <c r="R490" s="11">
        <f>Data!X490-Data!X489</f>
        <v>818</v>
      </c>
      <c r="S490" s="11">
        <f>Data!Y490-Data!Y489</f>
        <v>0</v>
      </c>
      <c r="T490" s="11">
        <f>Data!Z490-Data!Z489</f>
        <v>0</v>
      </c>
      <c r="U490" s="11">
        <f>Data!AA490-Data!AA489</f>
        <v>367</v>
      </c>
      <c r="V490" s="11">
        <f>Data!AB490-Data!AB489</f>
        <v>0</v>
      </c>
      <c r="W490" s="11">
        <f>Data!AC490-Data!AC489</f>
        <v>4</v>
      </c>
      <c r="X490" s="11">
        <f>Data!AD490-Data!AD489</f>
        <v>69</v>
      </c>
      <c r="Y490" s="11">
        <f>Data!AE490-Data!AE489</f>
        <v>1</v>
      </c>
      <c r="Z490" s="11">
        <f>Data!AF490-Data!AF489</f>
        <v>0</v>
      </c>
      <c r="AA490" s="11">
        <f>Data!AG490-Data!AG489</f>
        <v>254</v>
      </c>
      <c r="AB490" s="11">
        <f>Data!AH490-Data!AH489</f>
        <v>0</v>
      </c>
      <c r="AC490" s="11">
        <f>Data!AI490-Data!AI489</f>
        <v>0</v>
      </c>
      <c r="AD490" s="11">
        <f>Data!AJ490-Data!AJ489</f>
        <v>720</v>
      </c>
      <c r="AE490" s="11">
        <f>Data!AK490-Data!AK489</f>
        <v>0</v>
      </c>
      <c r="AF490" s="11">
        <f>Data!AL490-Data!AL489</f>
        <v>0</v>
      </c>
      <c r="AG490" s="11">
        <f>Data!AM490-Data!AM489</f>
        <v>364</v>
      </c>
      <c r="AH490" s="11">
        <f>Data!AN490-Data!AN489</f>
        <v>0</v>
      </c>
      <c r="AI490" s="11">
        <f>Data!AO490-Data!AO489</f>
        <v>0</v>
      </c>
      <c r="AJ490" s="11">
        <f>Data!AP490-Data!AP489</f>
        <v>89</v>
      </c>
      <c r="AK490" s="11">
        <f>Data!AQ490-Data!AQ489</f>
        <v>2</v>
      </c>
      <c r="AL490" s="11">
        <f>Data!AR490-Data!AR489</f>
        <v>0</v>
      </c>
      <c r="AM490" s="11">
        <f>Data!E490</f>
        <v>3</v>
      </c>
      <c r="AN490" s="11">
        <f>Data!B490</f>
        <v>2972</v>
      </c>
      <c r="AO490" s="11">
        <f>Data!AS490-Data!AS489</f>
        <v>14285</v>
      </c>
      <c r="AP490" s="11">
        <f>Data!AT490-Data!AT489</f>
        <v>61293</v>
      </c>
      <c r="AQ490" s="11">
        <f>Data!AV490-Data!AV489</f>
        <v>0</v>
      </c>
      <c r="AR490" s="11">
        <f>Data!AW490-Data!AW489</f>
        <v>0</v>
      </c>
      <c r="AT490" s="7" t="str">
        <f t="shared" ref="AT490" si="420">_xlfn.CONCAT(YEAR(A490),"-W",_xlfn.ISOWEEKNUM(A490))</f>
        <v>2021-W29</v>
      </c>
      <c r="AU490" s="7">
        <f t="shared" ref="AU490" si="421">WEEKDAY(A490,2)</f>
        <v>3</v>
      </c>
      <c r="AV490" s="12">
        <f>Data!G490</f>
        <v>125</v>
      </c>
      <c r="AW490" s="12">
        <f>Data!AU490+Data!C490</f>
        <v>28</v>
      </c>
      <c r="AY490" s="12"/>
    </row>
    <row r="491" spans="1:53" x14ac:dyDescent="0.3">
      <c r="A491" s="20">
        <f>Data!A491</f>
        <v>44399</v>
      </c>
      <c r="B491" s="8">
        <f t="shared" ref="B491" si="422">A491</f>
        <v>44399</v>
      </c>
      <c r="C491" s="9">
        <f>Data!I491-Data!I490</f>
        <v>507</v>
      </c>
      <c r="D491" s="9">
        <f>Data!J491-Data!J490</f>
        <v>0</v>
      </c>
      <c r="E491" s="10">
        <f>Data!K491-Data!K490</f>
        <v>0</v>
      </c>
      <c r="F491" s="11">
        <f>Data!L491-Data!L490</f>
        <v>1347</v>
      </c>
      <c r="G491" s="11">
        <f>Data!M491-Data!M490</f>
        <v>0</v>
      </c>
      <c r="H491" s="11">
        <f>Data!N491-Data!N490</f>
        <v>0</v>
      </c>
      <c r="I491" s="11">
        <f>Data!O491-Data!O490</f>
        <v>629</v>
      </c>
      <c r="J491" s="11">
        <f>Data!P491-Data!P490</f>
        <v>1</v>
      </c>
      <c r="K491" s="11">
        <f>Data!Q491-Data!Q490</f>
        <v>0</v>
      </c>
      <c r="L491" s="11">
        <f>Data!R491-Data!R490</f>
        <v>117</v>
      </c>
      <c r="M491" s="11">
        <f>Data!S491-Data!S490</f>
        <v>4</v>
      </c>
      <c r="N491" s="11">
        <f>Data!T491-Data!T490</f>
        <v>1</v>
      </c>
      <c r="O491" s="11">
        <f>Data!U491-Data!U490</f>
        <v>251</v>
      </c>
      <c r="P491" s="11">
        <f>Data!V491-Data!V490</f>
        <v>0</v>
      </c>
      <c r="Q491" s="11">
        <f>Data!W491-Data!W490</f>
        <v>0</v>
      </c>
      <c r="R491" s="11">
        <f>Data!X491-Data!X490</f>
        <v>718</v>
      </c>
      <c r="S491" s="11">
        <f>Data!Y491-Data!Y490</f>
        <v>0</v>
      </c>
      <c r="T491" s="11">
        <f>Data!Z491-Data!Z490</f>
        <v>0</v>
      </c>
      <c r="U491" s="11">
        <f>Data!AA491-Data!AA490</f>
        <v>302</v>
      </c>
      <c r="V491" s="11">
        <f>Data!AB491-Data!AB490</f>
        <v>0</v>
      </c>
      <c r="W491" s="11">
        <f>Data!AC491-Data!AC490</f>
        <v>-1</v>
      </c>
      <c r="X491" s="11">
        <f>Data!AD491-Data!AD490</f>
        <v>51</v>
      </c>
      <c r="Y491" s="11">
        <f>Data!AE491-Data!AE490</f>
        <v>3</v>
      </c>
      <c r="Z491" s="11">
        <f>Data!AF491-Data!AF490</f>
        <v>1</v>
      </c>
      <c r="AA491" s="11">
        <f>Data!AG491-Data!AG490</f>
        <v>256</v>
      </c>
      <c r="AB491" s="11">
        <f>Data!AH491-Data!AH490</f>
        <v>0</v>
      </c>
      <c r="AC491" s="11">
        <f>Data!AI491-Data!AI490</f>
        <v>0</v>
      </c>
      <c r="AD491" s="11">
        <f>Data!AJ491-Data!AJ490</f>
        <v>629</v>
      </c>
      <c r="AE491" s="11">
        <f>Data!AK491-Data!AK490</f>
        <v>0</v>
      </c>
      <c r="AF491" s="11">
        <f>Data!AL491-Data!AL490</f>
        <v>0</v>
      </c>
      <c r="AG491" s="11">
        <f>Data!AM491-Data!AM490</f>
        <v>327</v>
      </c>
      <c r="AH491" s="11">
        <f>Data!AN491-Data!AN490</f>
        <v>1</v>
      </c>
      <c r="AI491" s="11">
        <f>Data!AO491-Data!AO490</f>
        <v>1</v>
      </c>
      <c r="AJ491" s="11">
        <f>Data!AP491-Data!AP490</f>
        <v>66</v>
      </c>
      <c r="AK491" s="11">
        <f>Data!AQ491-Data!AQ490</f>
        <v>1</v>
      </c>
      <c r="AL491" s="11">
        <f>Data!AR491-Data!AR490</f>
        <v>0</v>
      </c>
      <c r="AM491" s="11">
        <f>Data!E491</f>
        <v>5</v>
      </c>
      <c r="AN491" s="11">
        <f>Data!B491</f>
        <v>2604</v>
      </c>
      <c r="AO491" s="11">
        <f>Data!AS491-Data!AS490</f>
        <v>15328</v>
      </c>
      <c r="AP491" s="11">
        <f>Data!AT491-Data!AT490</f>
        <v>69296</v>
      </c>
      <c r="AQ491" s="11">
        <f>Data!AV491-Data!AV490</f>
        <v>0</v>
      </c>
      <c r="AR491" s="11">
        <f>Data!AW491-Data!AW490</f>
        <v>0</v>
      </c>
      <c r="AT491" s="7" t="str">
        <f t="shared" ref="AT491" si="423">_xlfn.CONCAT(YEAR(A491),"-W",_xlfn.ISOWEEKNUM(A491))</f>
        <v>2021-W29</v>
      </c>
      <c r="AU491" s="7">
        <f t="shared" ref="AU491" si="424">WEEKDAY(A491,2)</f>
        <v>4</v>
      </c>
      <c r="AV491" s="12">
        <f>Data!G491</f>
        <v>126</v>
      </c>
      <c r="AW491" s="12">
        <f>Data!AU491+Data!C491</f>
        <v>23</v>
      </c>
      <c r="AY491" s="12"/>
    </row>
    <row r="492" spans="1:53" x14ac:dyDescent="0.3">
      <c r="A492" s="20">
        <f>Data!A492</f>
        <v>44400</v>
      </c>
      <c r="B492" s="8">
        <f t="shared" ref="B492" si="425">A492</f>
        <v>44400</v>
      </c>
      <c r="C492" s="9">
        <f>Data!I492-Data!I491</f>
        <v>593</v>
      </c>
      <c r="D492" s="9">
        <f>Data!J492-Data!J491</f>
        <v>0</v>
      </c>
      <c r="E492" s="10">
        <f>Data!K492-Data!K491</f>
        <v>0</v>
      </c>
      <c r="F492" s="11">
        <f>Data!L492-Data!L491</f>
        <v>1454</v>
      </c>
      <c r="G492" s="11">
        <f>Data!M492-Data!M491</f>
        <v>0</v>
      </c>
      <c r="H492" s="11">
        <f>Data!N492-Data!N491</f>
        <v>1</v>
      </c>
      <c r="I492" s="11">
        <f>Data!O492-Data!O491</f>
        <v>678</v>
      </c>
      <c r="J492" s="11">
        <f>Data!P492-Data!P491</f>
        <v>2</v>
      </c>
      <c r="K492" s="11">
        <f>Data!Q492-Data!Q491</f>
        <v>2</v>
      </c>
      <c r="L492" s="11">
        <f>Data!R492-Data!R491</f>
        <v>126</v>
      </c>
      <c r="M492" s="11">
        <f>Data!S492-Data!S491</f>
        <v>5</v>
      </c>
      <c r="N492" s="11">
        <f>Data!T492-Data!T491</f>
        <v>1</v>
      </c>
      <c r="O492" s="11">
        <f>Data!U492-Data!U491</f>
        <v>280</v>
      </c>
      <c r="P492" s="11">
        <f>Data!V492-Data!V491</f>
        <v>0</v>
      </c>
      <c r="Q492" s="11">
        <f>Data!W492-Data!W491</f>
        <v>0</v>
      </c>
      <c r="R492" s="11">
        <f>Data!X492-Data!X491</f>
        <v>751</v>
      </c>
      <c r="S492" s="11">
        <f>Data!Y492-Data!Y491</f>
        <v>0</v>
      </c>
      <c r="T492" s="11">
        <f>Data!Z492-Data!Z491</f>
        <v>0</v>
      </c>
      <c r="U492" s="11">
        <f>Data!AA492-Data!AA491</f>
        <v>318</v>
      </c>
      <c r="V492" s="11">
        <f>Data!AB492-Data!AB491</f>
        <v>0</v>
      </c>
      <c r="W492" s="11">
        <f>Data!AC492-Data!AC491</f>
        <v>0</v>
      </c>
      <c r="X492" s="11">
        <f>Data!AD492-Data!AD491</f>
        <v>60</v>
      </c>
      <c r="Y492" s="11">
        <f>Data!AE492-Data!AE491</f>
        <v>1</v>
      </c>
      <c r="Z492" s="11">
        <f>Data!AF492-Data!AF491</f>
        <v>-1</v>
      </c>
      <c r="AA492" s="11">
        <f>Data!AG492-Data!AG491</f>
        <v>313</v>
      </c>
      <c r="AB492" s="11">
        <f>Data!AH492-Data!AH491</f>
        <v>0</v>
      </c>
      <c r="AC492" s="11">
        <f>Data!AI492-Data!AI491</f>
        <v>0</v>
      </c>
      <c r="AD492" s="11">
        <f>Data!AJ492-Data!AJ491</f>
        <v>703</v>
      </c>
      <c r="AE492" s="11">
        <f>Data!AK492-Data!AK491</f>
        <v>0</v>
      </c>
      <c r="AF492" s="11">
        <f>Data!AL492-Data!AL491</f>
        <v>1</v>
      </c>
      <c r="AG492" s="11">
        <f>Data!AM492-Data!AM491</f>
        <v>360</v>
      </c>
      <c r="AH492" s="11">
        <f>Data!AN492-Data!AN491</f>
        <v>2</v>
      </c>
      <c r="AI492" s="11">
        <f>Data!AO492-Data!AO491</f>
        <v>2</v>
      </c>
      <c r="AJ492" s="11">
        <f>Data!AP492-Data!AP491</f>
        <v>66</v>
      </c>
      <c r="AK492" s="11">
        <f>Data!AQ492-Data!AQ491</f>
        <v>4</v>
      </c>
      <c r="AL492" s="11">
        <f>Data!AR492-Data!AR491</f>
        <v>2</v>
      </c>
      <c r="AM492" s="11">
        <f>Data!E492</f>
        <v>7</v>
      </c>
      <c r="AN492" s="11">
        <f>Data!B492</f>
        <v>2854</v>
      </c>
      <c r="AO492" s="11">
        <f>Data!AS492-Data!AS491</f>
        <v>15656</v>
      </c>
      <c r="AP492" s="11">
        <f>Data!AT492-Data!AT491</f>
        <v>72664</v>
      </c>
      <c r="AQ492" s="11">
        <f>Data!AV492-Data!AV491</f>
        <v>0</v>
      </c>
      <c r="AR492" s="11">
        <f>Data!AW492-Data!AW491</f>
        <v>0</v>
      </c>
      <c r="AT492" s="7" t="str">
        <f t="shared" ref="AT492" si="426">_xlfn.CONCAT(YEAR(A492),"-W",_xlfn.ISOWEEKNUM(A492))</f>
        <v>2021-W29</v>
      </c>
      <c r="AU492" s="7">
        <f t="shared" ref="AU492" si="427">WEEKDAY(A492,2)</f>
        <v>5</v>
      </c>
      <c r="AV492" s="12">
        <f>Data!G492</f>
        <v>130</v>
      </c>
      <c r="AW492" s="12">
        <f>Data!AU492+Data!C492</f>
        <v>15</v>
      </c>
      <c r="AY492" s="12"/>
    </row>
    <row r="493" spans="1:53" x14ac:dyDescent="0.3">
      <c r="A493" s="20">
        <f>Data!A493</f>
        <v>44401</v>
      </c>
      <c r="B493" s="8">
        <f t="shared" ref="B493" si="428">A493</f>
        <v>44401</v>
      </c>
      <c r="C493" s="9">
        <f>Data!I493-Data!I492</f>
        <v>542</v>
      </c>
      <c r="D493" s="9">
        <f>Data!J493-Data!J492</f>
        <v>0</v>
      </c>
      <c r="E493" s="10">
        <f>Data!K493-Data!K492</f>
        <v>0</v>
      </c>
      <c r="F493" s="11">
        <f>Data!L493-Data!L492</f>
        <v>1300</v>
      </c>
      <c r="G493" s="11">
        <f>Data!M493-Data!M492</f>
        <v>0</v>
      </c>
      <c r="H493" s="11">
        <f>Data!N493-Data!N492</f>
        <v>1</v>
      </c>
      <c r="I493" s="11">
        <f>Data!O493-Data!O492</f>
        <v>531</v>
      </c>
      <c r="J493" s="11">
        <f>Data!P493-Data!P492</f>
        <v>1</v>
      </c>
      <c r="K493" s="11">
        <f>Data!Q493-Data!Q492</f>
        <v>1</v>
      </c>
      <c r="L493" s="11">
        <f>Data!R493-Data!R492</f>
        <v>99</v>
      </c>
      <c r="M493" s="11">
        <f>Data!S493-Data!S492</f>
        <v>7</v>
      </c>
      <c r="N493" s="11">
        <f>Data!T493-Data!T492</f>
        <v>1</v>
      </c>
      <c r="O493" s="11">
        <f>Data!U493-Data!U492</f>
        <v>257</v>
      </c>
      <c r="P493" s="11">
        <f>Data!V493-Data!V492</f>
        <v>0</v>
      </c>
      <c r="Q493" s="11">
        <f>Data!W493-Data!W492</f>
        <v>0</v>
      </c>
      <c r="R493" s="11">
        <f>Data!X493-Data!X492</f>
        <v>678</v>
      </c>
      <c r="S493" s="11">
        <f>Data!Y493-Data!Y492</f>
        <v>0</v>
      </c>
      <c r="T493" s="11">
        <f>Data!Z493-Data!Z492</f>
        <v>1</v>
      </c>
      <c r="U493" s="11">
        <f>Data!AA493-Data!AA492</f>
        <v>275</v>
      </c>
      <c r="V493" s="11">
        <f>Data!AB493-Data!AB492</f>
        <v>1</v>
      </c>
      <c r="W493" s="11">
        <f>Data!AC493-Data!AC492</f>
        <v>2</v>
      </c>
      <c r="X493" s="11">
        <f>Data!AD493-Data!AD492</f>
        <v>39</v>
      </c>
      <c r="Y493" s="11">
        <f>Data!AE493-Data!AE492</f>
        <v>4</v>
      </c>
      <c r="Z493" s="11">
        <f>Data!AF493-Data!AF492</f>
        <v>2</v>
      </c>
      <c r="AA493" s="11">
        <f>Data!AG493-Data!AG492</f>
        <v>285</v>
      </c>
      <c r="AB493" s="11">
        <f>Data!AH493-Data!AH492</f>
        <v>0</v>
      </c>
      <c r="AC493" s="11">
        <f>Data!AI493-Data!AI492</f>
        <v>0</v>
      </c>
      <c r="AD493" s="11">
        <f>Data!AJ493-Data!AJ492</f>
        <v>622</v>
      </c>
      <c r="AE493" s="11">
        <f>Data!AK493-Data!AK492</f>
        <v>0</v>
      </c>
      <c r="AF493" s="11">
        <f>Data!AL493-Data!AL492</f>
        <v>0</v>
      </c>
      <c r="AG493" s="11">
        <f>Data!AM493-Data!AM492</f>
        <v>256</v>
      </c>
      <c r="AH493" s="11">
        <f>Data!AN493-Data!AN492</f>
        <v>0</v>
      </c>
      <c r="AI493" s="11">
        <f>Data!AO493-Data!AO492</f>
        <v>-1</v>
      </c>
      <c r="AJ493" s="11">
        <f>Data!AP493-Data!AP492</f>
        <v>60</v>
      </c>
      <c r="AK493" s="11">
        <f>Data!AQ493-Data!AQ492</f>
        <v>3</v>
      </c>
      <c r="AL493" s="11">
        <f>Data!AR493-Data!AR492</f>
        <v>-1</v>
      </c>
      <c r="AM493" s="11">
        <f>Data!E493</f>
        <v>8</v>
      </c>
      <c r="AN493" s="11">
        <f>Data!B493</f>
        <v>2472</v>
      </c>
      <c r="AO493" s="11">
        <f>Data!AS493-Data!AS492</f>
        <v>14789</v>
      </c>
      <c r="AP493" s="11">
        <f>Data!AT493-Data!AT492</f>
        <v>80535</v>
      </c>
      <c r="AQ493" s="11">
        <f>Data!AV493-Data!AV492</f>
        <v>0</v>
      </c>
      <c r="AR493" s="11">
        <f>Data!AW493-Data!AW492</f>
        <v>0</v>
      </c>
      <c r="AT493" s="7" t="str">
        <f t="shared" ref="AT493" si="429">_xlfn.CONCAT(YEAR(A493),"-W",_xlfn.ISOWEEKNUM(A493))</f>
        <v>2021-W29</v>
      </c>
      <c r="AU493" s="7">
        <f t="shared" ref="AU493" si="430">WEEKDAY(A493,2)</f>
        <v>6</v>
      </c>
      <c r="AV493" s="12">
        <f>Data!G493</f>
        <v>133</v>
      </c>
      <c r="AW493" s="12">
        <f>Data!AU493+Data!C493</f>
        <v>15</v>
      </c>
      <c r="AY493" s="12"/>
    </row>
    <row r="494" spans="1:53" x14ac:dyDescent="0.3">
      <c r="A494" s="20">
        <f>Data!A494</f>
        <v>44402</v>
      </c>
      <c r="B494" s="8">
        <f t="shared" ref="B494" si="431">A494</f>
        <v>44402</v>
      </c>
      <c r="C494" s="9">
        <f>Data!I494-Data!I493</f>
        <v>389</v>
      </c>
      <c r="D494" s="9">
        <f>Data!J494-Data!J493</f>
        <v>0</v>
      </c>
      <c r="E494" s="10">
        <f>Data!K494-Data!K493</f>
        <v>0</v>
      </c>
      <c r="F494" s="11">
        <f>Data!L494-Data!L493</f>
        <v>756</v>
      </c>
      <c r="G494" s="11">
        <f>Data!M494-Data!M493</f>
        <v>1</v>
      </c>
      <c r="H494" s="11">
        <f>Data!N494-Data!N493</f>
        <v>0</v>
      </c>
      <c r="I494" s="11">
        <f>Data!O494-Data!O493</f>
        <v>336</v>
      </c>
      <c r="J494" s="11">
        <f>Data!P494-Data!P493</f>
        <v>3</v>
      </c>
      <c r="K494" s="11">
        <f>Data!Q494-Data!Q493</f>
        <v>2</v>
      </c>
      <c r="L494" s="11">
        <f>Data!R494-Data!R493</f>
        <v>80</v>
      </c>
      <c r="M494" s="11">
        <f>Data!S494-Data!S493</f>
        <v>4</v>
      </c>
      <c r="N494" s="11">
        <f>Data!T494-Data!T493</f>
        <v>-1</v>
      </c>
      <c r="O494" s="11">
        <f>Data!U494-Data!U493</f>
        <v>187</v>
      </c>
      <c r="P494" s="11">
        <f>Data!V494-Data!V493</f>
        <v>0</v>
      </c>
      <c r="Q494" s="11">
        <f>Data!W494-Data!W493</f>
        <v>0</v>
      </c>
      <c r="R494" s="11">
        <f>Data!X494-Data!X493</f>
        <v>405</v>
      </c>
      <c r="S494" s="11">
        <f>Data!Y494-Data!Y493</f>
        <v>0</v>
      </c>
      <c r="T494" s="11">
        <f>Data!Z494-Data!Z493</f>
        <v>-1</v>
      </c>
      <c r="U494" s="11">
        <f>Data!AA494-Data!AA493</f>
        <v>162</v>
      </c>
      <c r="V494" s="11">
        <f>Data!AB494-Data!AB493</f>
        <v>1</v>
      </c>
      <c r="W494" s="11">
        <f>Data!AC494-Data!AC493</f>
        <v>2</v>
      </c>
      <c r="X494" s="11">
        <f>Data!AD494-Data!AD493</f>
        <v>39</v>
      </c>
      <c r="Y494" s="11">
        <f>Data!AE494-Data!AE493</f>
        <v>3</v>
      </c>
      <c r="Z494" s="11">
        <f>Data!AF494-Data!AF493</f>
        <v>-2</v>
      </c>
      <c r="AA494" s="11">
        <f>Data!AG494-Data!AG493</f>
        <v>202</v>
      </c>
      <c r="AB494" s="11">
        <f>Data!AH494-Data!AH493</f>
        <v>0</v>
      </c>
      <c r="AC494" s="11">
        <f>Data!AI494-Data!AI493</f>
        <v>0</v>
      </c>
      <c r="AD494" s="11">
        <f>Data!AJ494-Data!AJ493</f>
        <v>351</v>
      </c>
      <c r="AE494" s="11">
        <f>Data!AK494-Data!AK493</f>
        <v>1</v>
      </c>
      <c r="AF494" s="11">
        <f>Data!AL494-Data!AL493</f>
        <v>1</v>
      </c>
      <c r="AG494" s="11">
        <f>Data!AM494-Data!AM493</f>
        <v>174</v>
      </c>
      <c r="AH494" s="11">
        <f>Data!AN494-Data!AN493</f>
        <v>2</v>
      </c>
      <c r="AI494" s="11">
        <f>Data!AO494-Data!AO493</f>
        <v>0</v>
      </c>
      <c r="AJ494" s="11">
        <f>Data!AP494-Data!AP493</f>
        <v>41</v>
      </c>
      <c r="AK494" s="11">
        <f>Data!AQ494-Data!AQ493</f>
        <v>1</v>
      </c>
      <c r="AL494" s="11">
        <f>Data!AR494-Data!AR493</f>
        <v>1</v>
      </c>
      <c r="AM494" s="11">
        <f>Data!E494</f>
        <v>8</v>
      </c>
      <c r="AN494" s="11">
        <f>Data!B494</f>
        <v>1553</v>
      </c>
      <c r="AO494" s="11">
        <f>Data!AS494-Data!AS493</f>
        <v>7908</v>
      </c>
      <c r="AP494" s="11">
        <f>Data!AT494-Data!AT493</f>
        <v>54015</v>
      </c>
      <c r="AQ494" s="11">
        <f>Data!AV494-Data!AV493</f>
        <v>0</v>
      </c>
      <c r="AR494" s="11">
        <f>Data!AW494-Data!AW493</f>
        <v>0</v>
      </c>
      <c r="AS494" s="7">
        <v>55</v>
      </c>
      <c r="AT494" s="7" t="str">
        <f t="shared" ref="AT494" si="432">_xlfn.CONCAT(YEAR(A494),"-W",_xlfn.ISOWEEKNUM(A494))</f>
        <v>2021-W29</v>
      </c>
      <c r="AU494" s="7">
        <f t="shared" ref="AU494" si="433">WEEKDAY(A494,2)</f>
        <v>7</v>
      </c>
      <c r="AV494" s="12">
        <f>Data!G494</f>
        <v>134</v>
      </c>
      <c r="AW494" s="12">
        <f>Data!AU494+Data!C494</f>
        <v>12</v>
      </c>
      <c r="AX494" s="7">
        <f>Data!BA494-Data!BA487</f>
        <v>31</v>
      </c>
      <c r="AY494" s="12">
        <f>AV487+AS494-AV494-AX494</f>
        <v>13</v>
      </c>
      <c r="AZ494" s="11">
        <f>SUM(Data!BB488:BB494)</f>
        <v>1115</v>
      </c>
      <c r="BA494" s="112">
        <f>AS494/AZ494</f>
        <v>4.9327354260089683E-2</v>
      </c>
    </row>
    <row r="495" spans="1:53" x14ac:dyDescent="0.3">
      <c r="A495" s="21">
        <f>Data!A495</f>
        <v>44403</v>
      </c>
      <c r="B495" s="13">
        <f t="shared" ref="B495:B496" si="434">A495</f>
        <v>44403</v>
      </c>
      <c r="C495" s="14">
        <f>Data!I495-Data!I494</f>
        <v>499</v>
      </c>
      <c r="D495" s="14">
        <f>Data!J495-Data!J494</f>
        <v>0</v>
      </c>
      <c r="E495" s="15">
        <f>Data!K495-Data!K494</f>
        <v>0</v>
      </c>
      <c r="F495" s="16">
        <f>Data!L495-Data!L494</f>
        <v>991</v>
      </c>
      <c r="G495" s="16">
        <f>Data!M495-Data!M494</f>
        <v>0</v>
      </c>
      <c r="H495" s="16">
        <f>Data!N495-Data!N494</f>
        <v>0</v>
      </c>
      <c r="I495" s="16">
        <f>Data!O495-Data!O494</f>
        <v>477</v>
      </c>
      <c r="J495" s="16">
        <f>Data!P495-Data!P494</f>
        <v>0</v>
      </c>
      <c r="K495" s="16">
        <f>Data!Q495-Data!Q494</f>
        <v>4</v>
      </c>
      <c r="L495" s="16">
        <f>Data!R495-Data!R494</f>
        <v>94</v>
      </c>
      <c r="M495" s="16">
        <f>Data!S495-Data!S494</f>
        <v>5</v>
      </c>
      <c r="N495" s="16">
        <f>Data!T495-Data!T494</f>
        <v>9</v>
      </c>
      <c r="O495" s="16">
        <f>Data!U495-Data!U494</f>
        <v>237</v>
      </c>
      <c r="P495" s="16">
        <f>Data!V495-Data!V494</f>
        <v>0</v>
      </c>
      <c r="Q495" s="16">
        <f>Data!W495-Data!W494</f>
        <v>0</v>
      </c>
      <c r="R495" s="16">
        <f>Data!X495-Data!X494</f>
        <v>575</v>
      </c>
      <c r="S495" s="16">
        <f>Data!Y495-Data!Y494</f>
        <v>0</v>
      </c>
      <c r="T495" s="16">
        <f>Data!Z495-Data!Z494</f>
        <v>0</v>
      </c>
      <c r="U495" s="16">
        <f>Data!AA495-Data!AA494</f>
        <v>231</v>
      </c>
      <c r="V495" s="16">
        <f>Data!AB495-Data!AB494</f>
        <v>0</v>
      </c>
      <c r="W495" s="16">
        <f>Data!AC495-Data!AC494</f>
        <v>1</v>
      </c>
      <c r="X495" s="16">
        <f>Data!AD495-Data!AD494</f>
        <v>50</v>
      </c>
      <c r="Y495" s="16">
        <f>Data!AE495-Data!AE494</f>
        <v>3</v>
      </c>
      <c r="Z495" s="16">
        <f>Data!AF495-Data!AF494</f>
        <v>7</v>
      </c>
      <c r="AA495" s="16">
        <f>Data!AG495-Data!AG494</f>
        <v>262</v>
      </c>
      <c r="AB495" s="16">
        <f>Data!AH495-Data!AH494</f>
        <v>0</v>
      </c>
      <c r="AC495" s="16">
        <f>Data!AI495-Data!AI494</f>
        <v>0</v>
      </c>
      <c r="AD495" s="16">
        <f>Data!AJ495-Data!AJ494</f>
        <v>416</v>
      </c>
      <c r="AE495" s="16">
        <f>Data!AK495-Data!AK494</f>
        <v>0</v>
      </c>
      <c r="AF495" s="16">
        <f>Data!AL495-Data!AL494</f>
        <v>0</v>
      </c>
      <c r="AG495" s="16">
        <f>Data!AM495-Data!AM494</f>
        <v>246</v>
      </c>
      <c r="AH495" s="16">
        <f>Data!AN495-Data!AN494</f>
        <v>0</v>
      </c>
      <c r="AI495" s="16">
        <f>Data!AO495-Data!AO494</f>
        <v>3</v>
      </c>
      <c r="AJ495" s="16">
        <f>Data!AP495-Data!AP494</f>
        <v>44</v>
      </c>
      <c r="AK495" s="16">
        <f>Data!AQ495-Data!AQ494</f>
        <v>2</v>
      </c>
      <c r="AL495" s="16">
        <f>Data!AR495-Data!AR494</f>
        <v>2</v>
      </c>
      <c r="AM495" s="16">
        <f>Data!E495</f>
        <v>5</v>
      </c>
      <c r="AN495" s="16">
        <f>Data!B495</f>
        <v>2070</v>
      </c>
      <c r="AO495" s="16">
        <f>Data!AS495-Data!AS494</f>
        <v>5457</v>
      </c>
      <c r="AP495" s="16">
        <f>Data!AT495-Data!AT494</f>
        <v>39536</v>
      </c>
      <c r="AQ495" s="16">
        <f>Data!AV495-Data!AV494</f>
        <v>0</v>
      </c>
      <c r="AR495" s="16">
        <f>Data!AW495-Data!AW494</f>
        <v>0</v>
      </c>
      <c r="AS495" s="17"/>
      <c r="AT495" s="17" t="str">
        <f t="shared" ref="AT495:AT496" si="435">_xlfn.CONCAT(YEAR(A495),"-W",_xlfn.ISOWEEKNUM(A495))</f>
        <v>2021-W30</v>
      </c>
      <c r="AU495" s="17">
        <f t="shared" ref="AU495:AU496" si="436">WEEKDAY(A495,2)</f>
        <v>1</v>
      </c>
      <c r="AV495" s="18">
        <f>Data!G495</f>
        <v>147</v>
      </c>
      <c r="AW495" s="18">
        <f>Data!AU495+Data!C495</f>
        <v>14</v>
      </c>
      <c r="AX495" s="17"/>
      <c r="AY495" s="17"/>
      <c r="AZ495" s="16"/>
    </row>
    <row r="496" spans="1:53" x14ac:dyDescent="0.3">
      <c r="A496" s="20">
        <f>Data!A496</f>
        <v>44404</v>
      </c>
      <c r="B496" s="8">
        <f t="shared" si="434"/>
        <v>44404</v>
      </c>
      <c r="C496" s="9">
        <f>Data!I496-Data!I495</f>
        <v>882</v>
      </c>
      <c r="D496" s="9">
        <f>Data!J496-Data!J495</f>
        <v>0</v>
      </c>
      <c r="E496" s="10">
        <f>Data!K496-Data!K495</f>
        <v>0</v>
      </c>
      <c r="F496" s="11">
        <f>Data!L496-Data!L495</f>
        <v>2033</v>
      </c>
      <c r="G496" s="11">
        <f>Data!M496-Data!M495</f>
        <v>0</v>
      </c>
      <c r="H496" s="11">
        <f>Data!N496-Data!N495</f>
        <v>1</v>
      </c>
      <c r="I496" s="11">
        <f>Data!O496-Data!O495</f>
        <v>1048</v>
      </c>
      <c r="J496" s="11">
        <f>Data!P496-Data!P495</f>
        <v>1</v>
      </c>
      <c r="K496" s="11">
        <f>Data!Q496-Data!Q495</f>
        <v>-1</v>
      </c>
      <c r="L496" s="11">
        <f>Data!R496-Data!R495</f>
        <v>211</v>
      </c>
      <c r="M496" s="11">
        <f>Data!S496-Data!S495</f>
        <v>7</v>
      </c>
      <c r="N496" s="11">
        <f>Data!T496-Data!T495</f>
        <v>-5</v>
      </c>
      <c r="O496" s="11">
        <f>Data!U496-Data!U495</f>
        <v>477</v>
      </c>
      <c r="P496" s="11">
        <f>Data!V496-Data!V495</f>
        <v>0</v>
      </c>
      <c r="Q496" s="11">
        <f>Data!W496-Data!W495</f>
        <v>0</v>
      </c>
      <c r="R496" s="11">
        <f>Data!X496-Data!X495</f>
        <v>1083</v>
      </c>
      <c r="S496" s="11">
        <f>Data!Y496-Data!Y495</f>
        <v>0</v>
      </c>
      <c r="T496" s="11">
        <f>Data!Z496-Data!Z495</f>
        <v>1</v>
      </c>
      <c r="U496" s="11">
        <f>Data!AA496-Data!AA495</f>
        <v>490</v>
      </c>
      <c r="V496" s="11">
        <f>Data!AB496-Data!AB495</f>
        <v>1</v>
      </c>
      <c r="W496" s="11">
        <f>Data!AC496-Data!AC495</f>
        <v>0</v>
      </c>
      <c r="X496" s="11">
        <f>Data!AD496-Data!AD495</f>
        <v>91</v>
      </c>
      <c r="Y496" s="11">
        <f>Data!AE496-Data!AE495</f>
        <v>3</v>
      </c>
      <c r="Z496" s="11">
        <f>Data!AF496-Data!AF495</f>
        <v>-3</v>
      </c>
      <c r="AA496" s="11">
        <f>Data!AG496-Data!AG495</f>
        <v>405</v>
      </c>
      <c r="AB496" s="11">
        <f>Data!AH496-Data!AH495</f>
        <v>0</v>
      </c>
      <c r="AC496" s="11">
        <f>Data!AI496-Data!AI495</f>
        <v>0</v>
      </c>
      <c r="AD496" s="11">
        <f>Data!AJ496-Data!AJ495</f>
        <v>950</v>
      </c>
      <c r="AE496" s="11">
        <f>Data!AK496-Data!AK495</f>
        <v>0</v>
      </c>
      <c r="AF496" s="11">
        <f>Data!AL496-Data!AL495</f>
        <v>0</v>
      </c>
      <c r="AG496" s="11">
        <f>Data!AM496-Data!AM495</f>
        <v>558</v>
      </c>
      <c r="AH496" s="11">
        <f>Data!AN496-Data!AN495</f>
        <v>0</v>
      </c>
      <c r="AI496" s="11">
        <f>Data!AO496-Data!AO495</f>
        <v>-1</v>
      </c>
      <c r="AJ496" s="11">
        <f>Data!AP496-Data!AP495</f>
        <v>120</v>
      </c>
      <c r="AK496" s="11">
        <f>Data!AQ496-Data!AQ495</f>
        <v>4</v>
      </c>
      <c r="AL496" s="11">
        <f>Data!AR496-Data!AR495</f>
        <v>-2</v>
      </c>
      <c r="AM496" s="11">
        <f>Data!E496</f>
        <v>8</v>
      </c>
      <c r="AN496" s="11">
        <f>Data!B496</f>
        <v>3593</v>
      </c>
      <c r="AO496" s="11">
        <f>Data!AS496-Data!AS495</f>
        <v>17589</v>
      </c>
      <c r="AP496" s="11">
        <f>Data!AT496-Data!AT495</f>
        <v>80075</v>
      </c>
      <c r="AQ496" s="11">
        <f>Data!AV496-Data!AV495</f>
        <v>0</v>
      </c>
      <c r="AR496" s="11">
        <f>Data!AW496-Data!AW495</f>
        <v>0</v>
      </c>
      <c r="AT496" s="7" t="str">
        <f t="shared" si="435"/>
        <v>2021-W30</v>
      </c>
      <c r="AU496" s="7">
        <f t="shared" si="436"/>
        <v>2</v>
      </c>
      <c r="AV496" s="12">
        <f>Data!G496</f>
        <v>142</v>
      </c>
      <c r="AW496" s="12">
        <f>Data!AU496+Data!C496</f>
        <v>24</v>
      </c>
      <c r="AY496" s="12"/>
    </row>
    <row r="497" spans="1:53" x14ac:dyDescent="0.3">
      <c r="A497" s="20">
        <f>Data!A497</f>
        <v>44405</v>
      </c>
      <c r="B497" s="8">
        <f t="shared" ref="B497" si="437">A497</f>
        <v>44405</v>
      </c>
      <c r="C497" s="9">
        <f>Data!I497-Data!I496</f>
        <v>618</v>
      </c>
      <c r="D497" s="9">
        <f>Data!J497-Data!J496</f>
        <v>0</v>
      </c>
      <c r="E497" s="10">
        <f>Data!K497-Data!K496</f>
        <v>0</v>
      </c>
      <c r="F497" s="11">
        <f>Data!L497-Data!L496</f>
        <v>1432</v>
      </c>
      <c r="G497" s="11">
        <f>Data!M497-Data!M496</f>
        <v>0</v>
      </c>
      <c r="H497" s="11">
        <f>Data!N497-Data!N496</f>
        <v>0</v>
      </c>
      <c r="I497" s="11">
        <f>Data!O497-Data!O496</f>
        <v>667</v>
      </c>
      <c r="J497" s="11">
        <f>Data!P497-Data!P496</f>
        <v>3</v>
      </c>
      <c r="K497" s="11">
        <f>Data!Q497-Data!Q496</f>
        <v>1</v>
      </c>
      <c r="L497" s="11">
        <f>Data!R497-Data!R496</f>
        <v>164</v>
      </c>
      <c r="M497" s="11">
        <f>Data!S497-Data!S496</f>
        <v>12</v>
      </c>
      <c r="N497" s="11">
        <f>Data!T497-Data!T496</f>
        <v>1</v>
      </c>
      <c r="O497" s="11">
        <f>Data!U497-Data!U496</f>
        <v>286</v>
      </c>
      <c r="P497" s="11">
        <f>Data!V497-Data!V496</f>
        <v>0</v>
      </c>
      <c r="Q497" s="11">
        <f>Data!W497-Data!W496</f>
        <v>0</v>
      </c>
      <c r="R497" s="11">
        <f>Data!X497-Data!X496</f>
        <v>791</v>
      </c>
      <c r="S497" s="11">
        <f>Data!Y497-Data!Y496</f>
        <v>0</v>
      </c>
      <c r="T497" s="11">
        <f>Data!Z497-Data!Z496</f>
        <v>0</v>
      </c>
      <c r="U497" s="11">
        <f>Data!AA497-Data!AA496</f>
        <v>305</v>
      </c>
      <c r="V497" s="11">
        <f>Data!AB497-Data!AB496</f>
        <v>1</v>
      </c>
      <c r="W497" s="11">
        <f>Data!AC497-Data!AC496</f>
        <v>1</v>
      </c>
      <c r="X497" s="11">
        <f>Data!AD497-Data!AD496</f>
        <v>69</v>
      </c>
      <c r="Y497" s="11">
        <f>Data!AE497-Data!AE496</f>
        <v>6</v>
      </c>
      <c r="Z497" s="11">
        <f>Data!AF497-Data!AF496</f>
        <v>2</v>
      </c>
      <c r="AA497" s="11">
        <f>Data!AG497-Data!AG496</f>
        <v>332</v>
      </c>
      <c r="AB497" s="11">
        <f>Data!AH497-Data!AH496</f>
        <v>0</v>
      </c>
      <c r="AC497" s="11">
        <f>Data!AI497-Data!AI496</f>
        <v>0</v>
      </c>
      <c r="AD497" s="11">
        <f>Data!AJ497-Data!AJ496</f>
        <v>641</v>
      </c>
      <c r="AE497" s="11">
        <f>Data!AK497-Data!AK496</f>
        <v>0</v>
      </c>
      <c r="AF497" s="11">
        <f>Data!AL497-Data!AL496</f>
        <v>0</v>
      </c>
      <c r="AG497" s="11">
        <f>Data!AM497-Data!AM496</f>
        <v>362</v>
      </c>
      <c r="AH497" s="11">
        <f>Data!AN497-Data!AN496</f>
        <v>2</v>
      </c>
      <c r="AI497" s="11">
        <f>Data!AO497-Data!AO496</f>
        <v>0</v>
      </c>
      <c r="AJ497" s="11">
        <f>Data!AP497-Data!AP496</f>
        <v>95</v>
      </c>
      <c r="AK497" s="11">
        <f>Data!AQ497-Data!AQ496</f>
        <v>6</v>
      </c>
      <c r="AL497" s="11">
        <f>Data!AR497-Data!AR496</f>
        <v>-1</v>
      </c>
      <c r="AM497" s="11">
        <f>Data!E497</f>
        <v>15</v>
      </c>
      <c r="AN497" s="11">
        <f>Data!B497</f>
        <v>2874</v>
      </c>
      <c r="AO497" s="11">
        <f>Data!AS497-Data!AS496</f>
        <v>13741</v>
      </c>
      <c r="AP497" s="11">
        <f>Data!AT497-Data!AT496</f>
        <v>72382</v>
      </c>
      <c r="AQ497" s="11">
        <f>Data!AV497-Data!AV496</f>
        <v>0</v>
      </c>
      <c r="AR497" s="11">
        <f>Data!AW497-Data!AW496</f>
        <v>0</v>
      </c>
      <c r="AT497" s="7" t="str">
        <f t="shared" ref="AT497" si="438">_xlfn.CONCAT(YEAR(A497),"-W",_xlfn.ISOWEEKNUM(A497))</f>
        <v>2021-W30</v>
      </c>
      <c r="AU497" s="7">
        <f t="shared" ref="AU497" si="439">WEEKDAY(A497,2)</f>
        <v>3</v>
      </c>
      <c r="AV497" s="12">
        <f>Data!G497</f>
        <v>144</v>
      </c>
      <c r="AW497" s="12">
        <f>Data!AU497+Data!C497</f>
        <v>15</v>
      </c>
      <c r="AY497" s="12"/>
    </row>
    <row r="498" spans="1:53" x14ac:dyDescent="0.3">
      <c r="A498" s="20">
        <f>Data!A498</f>
        <v>44406</v>
      </c>
      <c r="B498" s="8">
        <f t="shared" ref="B498" si="440">A498</f>
        <v>44406</v>
      </c>
      <c r="C498" s="9">
        <f>Data!I498-Data!I497</f>
        <v>611</v>
      </c>
      <c r="D498" s="9">
        <f>Data!J498-Data!J497</f>
        <v>0</v>
      </c>
      <c r="E498" s="10">
        <f>Data!K498-Data!K497</f>
        <v>0</v>
      </c>
      <c r="F498" s="11">
        <f>Data!L498-Data!L497</f>
        <v>1338</v>
      </c>
      <c r="G498" s="11">
        <f>Data!M498-Data!M497</f>
        <v>0</v>
      </c>
      <c r="H498" s="11">
        <f>Data!N498-Data!N497</f>
        <v>3</v>
      </c>
      <c r="I498" s="11">
        <f>Data!O498-Data!O497</f>
        <v>622</v>
      </c>
      <c r="J498" s="11">
        <f>Data!P498-Data!P497</f>
        <v>3</v>
      </c>
      <c r="K498" s="11">
        <f>Data!Q498-Data!Q497</f>
        <v>2</v>
      </c>
      <c r="L498" s="11">
        <f>Data!R498-Data!R497</f>
        <v>126</v>
      </c>
      <c r="M498" s="11">
        <f>Data!S498-Data!S497</f>
        <v>6</v>
      </c>
      <c r="N498" s="11">
        <f>Data!T498-Data!T497</f>
        <v>8</v>
      </c>
      <c r="O498" s="11">
        <f>Data!U498-Data!U497</f>
        <v>303</v>
      </c>
      <c r="P498" s="11">
        <f>Data!V498-Data!V497</f>
        <v>0</v>
      </c>
      <c r="Q498" s="11">
        <f>Data!W498-Data!W497</f>
        <v>0</v>
      </c>
      <c r="R498" s="11">
        <f>Data!X498-Data!X497</f>
        <v>754</v>
      </c>
      <c r="S498" s="11">
        <f>Data!Y498-Data!Y497</f>
        <v>0</v>
      </c>
      <c r="T498" s="11">
        <f>Data!Z498-Data!Z497</f>
        <v>2</v>
      </c>
      <c r="U498" s="11">
        <f>Data!AA498-Data!AA497</f>
        <v>302</v>
      </c>
      <c r="V498" s="11">
        <f>Data!AB498-Data!AB497</f>
        <v>2</v>
      </c>
      <c r="W498" s="11">
        <f>Data!AC498-Data!AC497</f>
        <v>2</v>
      </c>
      <c r="X498" s="11">
        <f>Data!AD498-Data!AD497</f>
        <v>58</v>
      </c>
      <c r="Y498" s="11">
        <f>Data!AE498-Data!AE497</f>
        <v>5</v>
      </c>
      <c r="Z498" s="11">
        <f>Data!AF498-Data!AF497</f>
        <v>5</v>
      </c>
      <c r="AA498" s="11">
        <f>Data!AG498-Data!AG497</f>
        <v>308</v>
      </c>
      <c r="AB498" s="11">
        <f>Data!AH498-Data!AH497</f>
        <v>0</v>
      </c>
      <c r="AC498" s="11">
        <f>Data!AI498-Data!AI497</f>
        <v>0</v>
      </c>
      <c r="AD498" s="11">
        <f>Data!AJ498-Data!AJ497</f>
        <v>584</v>
      </c>
      <c r="AE498" s="11">
        <f>Data!AK498-Data!AK497</f>
        <v>0</v>
      </c>
      <c r="AF498" s="11">
        <f>Data!AL498-Data!AL497</f>
        <v>1</v>
      </c>
      <c r="AG498" s="11">
        <f>Data!AM498-Data!AM497</f>
        <v>320</v>
      </c>
      <c r="AH498" s="11">
        <f>Data!AN498-Data!AN497</f>
        <v>1</v>
      </c>
      <c r="AI498" s="11">
        <f>Data!AO498-Data!AO497</f>
        <v>0</v>
      </c>
      <c r="AJ498" s="11">
        <f>Data!AP498-Data!AP497</f>
        <v>68</v>
      </c>
      <c r="AK498" s="11">
        <f>Data!AQ498-Data!AQ497</f>
        <v>1</v>
      </c>
      <c r="AL498" s="11">
        <f>Data!AR498-Data!AR497</f>
        <v>3</v>
      </c>
      <c r="AM498" s="11">
        <f>Data!E498</f>
        <v>9</v>
      </c>
      <c r="AN498" s="11">
        <f>Data!B498</f>
        <v>2696</v>
      </c>
      <c r="AO498" s="11">
        <f>Data!AS498-Data!AS497</f>
        <v>15161</v>
      </c>
      <c r="AP498" s="11">
        <f>Data!AT498-Data!AT497</f>
        <v>86873</v>
      </c>
      <c r="AQ498" s="11">
        <f>Data!AV498-Data!AV497</f>
        <v>0</v>
      </c>
      <c r="AR498" s="11">
        <f>Data!AW498-Data!AW497</f>
        <v>0</v>
      </c>
      <c r="AT498" s="7" t="str">
        <f t="shared" ref="AT498" si="441">_xlfn.CONCAT(YEAR(A498),"-W",_xlfn.ISOWEEKNUM(A498))</f>
        <v>2021-W30</v>
      </c>
      <c r="AU498" s="7">
        <f t="shared" ref="AU498" si="442">WEEKDAY(A498,2)</f>
        <v>4</v>
      </c>
      <c r="AV498" s="12">
        <f>Data!G498</f>
        <v>157</v>
      </c>
      <c r="AW498" s="12">
        <f>Data!AU498+Data!C498</f>
        <v>10</v>
      </c>
      <c r="AY498" s="12"/>
    </row>
    <row r="499" spans="1:53" x14ac:dyDescent="0.3">
      <c r="A499" s="20">
        <f>Data!A499</f>
        <v>44407</v>
      </c>
      <c r="B499" s="8">
        <f t="shared" ref="B499" si="443">A499</f>
        <v>44407</v>
      </c>
      <c r="C499" s="9">
        <f>Data!I499-Data!I498</f>
        <v>577</v>
      </c>
      <c r="D499" s="9">
        <f>Data!J499-Data!J498</f>
        <v>0</v>
      </c>
      <c r="E499" s="10">
        <f>Data!K499-Data!K498</f>
        <v>0</v>
      </c>
      <c r="F499" s="11">
        <f>Data!L499-Data!L498</f>
        <v>1467</v>
      </c>
      <c r="G499" s="11">
        <f>Data!M499-Data!M498</f>
        <v>1</v>
      </c>
      <c r="H499" s="11">
        <f>Data!N499-Data!N498</f>
        <v>-2</v>
      </c>
      <c r="I499" s="11">
        <f>Data!O499-Data!O498</f>
        <v>651</v>
      </c>
      <c r="J499" s="11">
        <f>Data!P499-Data!P498</f>
        <v>1</v>
      </c>
      <c r="K499" s="11">
        <f>Data!Q499-Data!Q498</f>
        <v>3</v>
      </c>
      <c r="L499" s="11">
        <f>Data!R499-Data!R498</f>
        <v>148</v>
      </c>
      <c r="M499" s="11">
        <f>Data!S499-Data!S498</f>
        <v>11</v>
      </c>
      <c r="N499" s="11">
        <f>Data!T499-Data!T498</f>
        <v>7</v>
      </c>
      <c r="O499" s="11">
        <f>Data!U499-Data!U498</f>
        <v>287</v>
      </c>
      <c r="P499" s="11">
        <f>Data!V499-Data!V498</f>
        <v>0</v>
      </c>
      <c r="Q499" s="11">
        <f>Data!W499-Data!W498</f>
        <v>0</v>
      </c>
      <c r="R499" s="11">
        <f>Data!X499-Data!X498</f>
        <v>792</v>
      </c>
      <c r="S499" s="11">
        <f>Data!Y499-Data!Y498</f>
        <v>1</v>
      </c>
      <c r="T499" s="11">
        <f>Data!Z499-Data!Z498</f>
        <v>0</v>
      </c>
      <c r="U499" s="11">
        <f>Data!AA499-Data!AA498</f>
        <v>321</v>
      </c>
      <c r="V499" s="11">
        <f>Data!AB499-Data!AB498</f>
        <v>1</v>
      </c>
      <c r="W499" s="11">
        <f>Data!AC499-Data!AC498</f>
        <v>2</v>
      </c>
      <c r="X499" s="11">
        <f>Data!AD499-Data!AD498</f>
        <v>66</v>
      </c>
      <c r="Y499" s="11">
        <f>Data!AE499-Data!AE498</f>
        <v>8</v>
      </c>
      <c r="Z499" s="11">
        <f>Data!AF499-Data!AF498</f>
        <v>4</v>
      </c>
      <c r="AA499" s="11">
        <f>Data!AG499-Data!AG498</f>
        <v>291</v>
      </c>
      <c r="AB499" s="11">
        <f>Data!AH499-Data!AH498</f>
        <v>0</v>
      </c>
      <c r="AC499" s="11">
        <f>Data!AI499-Data!AI498</f>
        <v>0</v>
      </c>
      <c r="AD499" s="11">
        <f>Data!AJ499-Data!AJ498</f>
        <v>678</v>
      </c>
      <c r="AE499" s="11">
        <f>Data!AK499-Data!AK498</f>
        <v>0</v>
      </c>
      <c r="AF499" s="11">
        <f>Data!AL499-Data!AL498</f>
        <v>-2</v>
      </c>
      <c r="AG499" s="11">
        <f>Data!AM499-Data!AM498</f>
        <v>330</v>
      </c>
      <c r="AH499" s="11">
        <f>Data!AN499-Data!AN498</f>
        <v>0</v>
      </c>
      <c r="AI499" s="11">
        <f>Data!AO499-Data!AO498</f>
        <v>1</v>
      </c>
      <c r="AJ499" s="11">
        <f>Data!AP499-Data!AP498</f>
        <v>82</v>
      </c>
      <c r="AK499" s="11">
        <f>Data!AQ499-Data!AQ498</f>
        <v>3</v>
      </c>
      <c r="AL499" s="11">
        <f>Data!AR499-Data!AR498</f>
        <v>3</v>
      </c>
      <c r="AM499" s="11">
        <f>Data!E499</f>
        <v>12</v>
      </c>
      <c r="AN499" s="11">
        <f>Data!B499</f>
        <v>2845</v>
      </c>
      <c r="AO499" s="11">
        <f>Data!AS499-Data!AS498</f>
        <v>15285</v>
      </c>
      <c r="AP499" s="11">
        <f>Data!AT499-Data!AT498</f>
        <v>103648</v>
      </c>
      <c r="AQ499" s="11">
        <f>Data!AV499-Data!AV498</f>
        <v>0</v>
      </c>
      <c r="AR499" s="11">
        <f>Data!AW499-Data!AW498</f>
        <v>0</v>
      </c>
      <c r="AT499" s="7" t="str">
        <f t="shared" ref="AT499" si="444">_xlfn.CONCAT(YEAR(A499),"-W",_xlfn.ISOWEEKNUM(A499))</f>
        <v>2021-W30</v>
      </c>
      <c r="AU499" s="7">
        <f t="shared" ref="AU499" si="445">WEEKDAY(A499,2)</f>
        <v>5</v>
      </c>
      <c r="AV499" s="12">
        <f>Data!G499</f>
        <v>165</v>
      </c>
      <c r="AW499" s="12">
        <f>Data!AU499+Data!C499</f>
        <v>22</v>
      </c>
      <c r="AY499" s="12"/>
    </row>
    <row r="500" spans="1:53" x14ac:dyDescent="0.3">
      <c r="A500" s="20">
        <f>Data!A500</f>
        <v>44408</v>
      </c>
      <c r="B500" s="8">
        <f t="shared" ref="B500" si="446">A500</f>
        <v>44408</v>
      </c>
      <c r="C500" s="9">
        <f>Data!I500-Data!I499</f>
        <v>601</v>
      </c>
      <c r="D500" s="9">
        <f>Data!J500-Data!J499</f>
        <v>0</v>
      </c>
      <c r="E500" s="10">
        <f>Data!K500-Data!K499</f>
        <v>0</v>
      </c>
      <c r="F500" s="11">
        <f>Data!L500-Data!L499</f>
        <v>1396</v>
      </c>
      <c r="G500" s="11">
        <f>Data!M500-Data!M499</f>
        <v>0</v>
      </c>
      <c r="H500" s="11">
        <f>Data!N500-Data!N499</f>
        <v>3</v>
      </c>
      <c r="I500" s="11">
        <f>Data!O500-Data!O499</f>
        <v>625</v>
      </c>
      <c r="J500" s="11">
        <f>Data!P500-Data!P499</f>
        <v>0</v>
      </c>
      <c r="K500" s="11">
        <f>Data!Q500-Data!Q499</f>
        <v>3</v>
      </c>
      <c r="L500" s="11">
        <f>Data!R500-Data!R499</f>
        <v>130</v>
      </c>
      <c r="M500" s="11">
        <f>Data!S500-Data!S499</f>
        <v>17</v>
      </c>
      <c r="N500" s="11">
        <f>Data!T500-Data!T499</f>
        <v>1</v>
      </c>
      <c r="O500" s="11">
        <f>Data!U500-Data!U499</f>
        <v>287</v>
      </c>
      <c r="P500" s="11">
        <f>Data!V500-Data!V499</f>
        <v>0</v>
      </c>
      <c r="Q500" s="11">
        <f>Data!W500-Data!W499</f>
        <v>0</v>
      </c>
      <c r="R500" s="11">
        <f>Data!X500-Data!X499</f>
        <v>761</v>
      </c>
      <c r="S500" s="11">
        <f>Data!Y500-Data!Y499</f>
        <v>0</v>
      </c>
      <c r="T500" s="11">
        <f>Data!Z500-Data!Z499</f>
        <v>2</v>
      </c>
      <c r="U500" s="11">
        <f>Data!AA500-Data!AA499</f>
        <v>297</v>
      </c>
      <c r="V500" s="11">
        <f>Data!AB500-Data!AB499</f>
        <v>0</v>
      </c>
      <c r="W500" s="11">
        <f>Data!AC500-Data!AC499</f>
        <v>4</v>
      </c>
      <c r="X500" s="11">
        <f>Data!AD500-Data!AD499</f>
        <v>61</v>
      </c>
      <c r="Y500" s="11">
        <f>Data!AE500-Data!AE499</f>
        <v>8</v>
      </c>
      <c r="Z500" s="11">
        <f>Data!AF500-Data!AF499</f>
        <v>1</v>
      </c>
      <c r="AA500" s="11">
        <f>Data!AG500-Data!AG499</f>
        <v>314</v>
      </c>
      <c r="AB500" s="11">
        <f>Data!AH500-Data!AH499</f>
        <v>0</v>
      </c>
      <c r="AC500" s="11">
        <f>Data!AI500-Data!AI499</f>
        <v>0</v>
      </c>
      <c r="AD500" s="11">
        <f>Data!AJ500-Data!AJ499</f>
        <v>635</v>
      </c>
      <c r="AE500" s="11">
        <f>Data!AK500-Data!AK499</f>
        <v>0</v>
      </c>
      <c r="AF500" s="11">
        <f>Data!AL500-Data!AL499</f>
        <v>1</v>
      </c>
      <c r="AG500" s="11">
        <f>Data!AM500-Data!AM499</f>
        <v>328</v>
      </c>
      <c r="AH500" s="11">
        <f>Data!AN500-Data!AN499</f>
        <v>0</v>
      </c>
      <c r="AI500" s="11">
        <f>Data!AO500-Data!AO499</f>
        <v>-1</v>
      </c>
      <c r="AJ500" s="11">
        <f>Data!AP500-Data!AP499</f>
        <v>69</v>
      </c>
      <c r="AK500" s="11">
        <f>Data!AQ500-Data!AQ499</f>
        <v>9</v>
      </c>
      <c r="AL500" s="11">
        <f>Data!AR500-Data!AR499</f>
        <v>0</v>
      </c>
      <c r="AM500" s="11">
        <f>Data!E500</f>
        <v>17</v>
      </c>
      <c r="AN500" s="11">
        <f>Data!B500</f>
        <v>2760</v>
      </c>
      <c r="AO500" s="11">
        <f>Data!AS500-Data!AS499</f>
        <v>15287</v>
      </c>
      <c r="AP500" s="11">
        <f>Data!AT500-Data!AT499</f>
        <v>96844</v>
      </c>
      <c r="AQ500" s="11">
        <f>Data!AV500-Data!AV499</f>
        <v>0</v>
      </c>
      <c r="AR500" s="11">
        <f>Data!AW500-Data!AW499</f>
        <v>0</v>
      </c>
      <c r="AT500" s="7" t="str">
        <f t="shared" ref="AT500" si="447">_xlfn.CONCAT(YEAR(A500),"-W",_xlfn.ISOWEEKNUM(A500))</f>
        <v>2021-W30</v>
      </c>
      <c r="AU500" s="7">
        <f t="shared" ref="AU500" si="448">WEEKDAY(A500,2)</f>
        <v>6</v>
      </c>
      <c r="AV500" s="12">
        <f>Data!G500</f>
        <v>172</v>
      </c>
      <c r="AW500" s="12">
        <f>Data!AU500+Data!C500</f>
        <v>18</v>
      </c>
      <c r="AY500" s="12"/>
    </row>
    <row r="501" spans="1:53" x14ac:dyDescent="0.3">
      <c r="A501" s="20">
        <f>Data!A501</f>
        <v>44409</v>
      </c>
      <c r="B501" s="8">
        <f t="shared" ref="B501" si="449">A501</f>
        <v>44409</v>
      </c>
      <c r="C501" s="9">
        <f>Data!I501-Data!I500</f>
        <v>331</v>
      </c>
      <c r="D501" s="9">
        <f>Data!J501-Data!J500</f>
        <v>0</v>
      </c>
      <c r="E501" s="10">
        <f>Data!K501-Data!K500</f>
        <v>0</v>
      </c>
      <c r="F501" s="11">
        <f>Data!L501-Data!L500</f>
        <v>776</v>
      </c>
      <c r="G501" s="11">
        <f>Data!M501-Data!M500</f>
        <v>0</v>
      </c>
      <c r="H501" s="11">
        <f>Data!N501-Data!N500</f>
        <v>0</v>
      </c>
      <c r="I501" s="11">
        <f>Data!O501-Data!O500</f>
        <v>391</v>
      </c>
      <c r="J501" s="11">
        <f>Data!P501-Data!P500</f>
        <v>0</v>
      </c>
      <c r="K501" s="11">
        <f>Data!Q501-Data!Q500</f>
        <v>4</v>
      </c>
      <c r="L501" s="11">
        <f>Data!R501-Data!R500</f>
        <v>105</v>
      </c>
      <c r="M501" s="11">
        <f>Data!S501-Data!S500</f>
        <v>10</v>
      </c>
      <c r="N501" s="11">
        <f>Data!T501-Data!T500</f>
        <v>0</v>
      </c>
      <c r="O501" s="11">
        <f>Data!U501-Data!U500</f>
        <v>163</v>
      </c>
      <c r="P501" s="11">
        <f>Data!V501-Data!V500</f>
        <v>0</v>
      </c>
      <c r="Q501" s="11">
        <f>Data!W501-Data!W500</f>
        <v>0</v>
      </c>
      <c r="R501" s="11">
        <f>Data!X501-Data!X500</f>
        <v>433</v>
      </c>
      <c r="S501" s="11">
        <f>Data!Y501-Data!Y500</f>
        <v>0</v>
      </c>
      <c r="T501" s="11">
        <f>Data!Z501-Data!Z500</f>
        <v>0</v>
      </c>
      <c r="U501" s="11">
        <f>Data!AA501-Data!AA500</f>
        <v>184</v>
      </c>
      <c r="V501" s="11">
        <f>Data!AB501-Data!AB500</f>
        <v>0</v>
      </c>
      <c r="W501" s="11">
        <f>Data!AC501-Data!AC500</f>
        <v>4</v>
      </c>
      <c r="X501" s="11">
        <f>Data!AD501-Data!AD500</f>
        <v>45</v>
      </c>
      <c r="Y501" s="11">
        <f>Data!AE501-Data!AE500</f>
        <v>8</v>
      </c>
      <c r="Z501" s="11">
        <f>Data!AF501-Data!AF500</f>
        <v>-1</v>
      </c>
      <c r="AA501" s="11">
        <f>Data!AG501-Data!AG500</f>
        <v>168</v>
      </c>
      <c r="AB501" s="11">
        <f>Data!AH501-Data!AH500</f>
        <v>0</v>
      </c>
      <c r="AC501" s="11">
        <f>Data!AI501-Data!AI500</f>
        <v>0</v>
      </c>
      <c r="AD501" s="11">
        <f>Data!AJ501-Data!AJ500</f>
        <v>343</v>
      </c>
      <c r="AE501" s="11">
        <f>Data!AK501-Data!AK500</f>
        <v>0</v>
      </c>
      <c r="AF501" s="11">
        <f>Data!AL501-Data!AL500</f>
        <v>0</v>
      </c>
      <c r="AG501" s="11">
        <f>Data!AM501-Data!AM500</f>
        <v>207</v>
      </c>
      <c r="AH501" s="11">
        <f>Data!AN501-Data!AN500</f>
        <v>0</v>
      </c>
      <c r="AI501" s="11">
        <f>Data!AO501-Data!AO500</f>
        <v>0</v>
      </c>
      <c r="AJ501" s="11">
        <f>Data!AP501-Data!AP500</f>
        <v>60</v>
      </c>
      <c r="AK501" s="11">
        <f>Data!AQ501-Data!AQ500</f>
        <v>2</v>
      </c>
      <c r="AL501" s="11">
        <f>Data!AR501-Data!AR500</f>
        <v>1</v>
      </c>
      <c r="AM501" s="11">
        <f>Data!E501</f>
        <v>10</v>
      </c>
      <c r="AN501" s="11">
        <f>Data!B501</f>
        <v>1605</v>
      </c>
      <c r="AO501" s="11">
        <f>Data!AS501-Data!AS500</f>
        <v>7852</v>
      </c>
      <c r="AP501" s="11">
        <f>Data!AT501-Data!AT500</f>
        <v>60524</v>
      </c>
      <c r="AQ501" s="11">
        <f>Data!AV501-Data!AV500</f>
        <v>0</v>
      </c>
      <c r="AR501" s="11">
        <f>Data!AW501-Data!AW500</f>
        <v>0</v>
      </c>
      <c r="AS501" s="7">
        <v>97</v>
      </c>
      <c r="AT501" s="7" t="str">
        <f t="shared" ref="AT501" si="450">_xlfn.CONCAT(YEAR(A501),"-W",_xlfn.ISOWEEKNUM(A501))</f>
        <v>2021-W30</v>
      </c>
      <c r="AU501" s="7">
        <f t="shared" ref="AU501" si="451">WEEKDAY(A501,2)</f>
        <v>7</v>
      </c>
      <c r="AV501" s="12">
        <f>Data!G501</f>
        <v>176</v>
      </c>
      <c r="AW501" s="12">
        <f>Data!AU501+Data!C501</f>
        <v>16</v>
      </c>
      <c r="AX501" s="7">
        <f>Data!BA501-Data!BA494</f>
        <v>20</v>
      </c>
      <c r="AY501" s="12">
        <f>AV494+AS501-AV501-AX501</f>
        <v>35</v>
      </c>
      <c r="AZ501" s="11">
        <f>SUM(Data!BB495:BB501)</f>
        <v>1210</v>
      </c>
      <c r="BA501" s="112">
        <f>AS501/AZ501</f>
        <v>8.0165289256198341E-2</v>
      </c>
    </row>
    <row r="502" spans="1:53" x14ac:dyDescent="0.3">
      <c r="A502" s="107">
        <f>Data!A502</f>
        <v>44410</v>
      </c>
      <c r="B502" s="108">
        <f t="shared" ref="B502:B503" si="452">A502</f>
        <v>44410</v>
      </c>
      <c r="C502" s="109">
        <f>Data!I502-Data!I501</f>
        <v>421</v>
      </c>
      <c r="D502" s="109">
        <f>Data!J502-Data!J501</f>
        <v>0</v>
      </c>
      <c r="E502" s="110">
        <f>Data!K502-Data!K501</f>
        <v>0</v>
      </c>
      <c r="F502" s="111">
        <f>Data!L502-Data!L501</f>
        <v>1031</v>
      </c>
      <c r="G502" s="111">
        <f>Data!M502-Data!M501</f>
        <v>0</v>
      </c>
      <c r="H502" s="111">
        <f>Data!N502-Data!N501</f>
        <v>1</v>
      </c>
      <c r="I502" s="111">
        <f>Data!O502-Data!O501</f>
        <v>577</v>
      </c>
      <c r="J502" s="111">
        <f>Data!P502-Data!P501</f>
        <v>0</v>
      </c>
      <c r="K502" s="111">
        <f>Data!Q502-Data!Q501</f>
        <v>6</v>
      </c>
      <c r="L502" s="111">
        <f>Data!R502-Data!R501</f>
        <v>128</v>
      </c>
      <c r="M502" s="111">
        <f>Data!S502-Data!S501</f>
        <v>8</v>
      </c>
      <c r="N502" s="111">
        <f>Data!T502-Data!T501</f>
        <v>5</v>
      </c>
      <c r="O502" s="111">
        <f>Data!U502-Data!U501</f>
        <v>213</v>
      </c>
      <c r="P502" s="111">
        <f>Data!V502-Data!V501</f>
        <v>0</v>
      </c>
      <c r="Q502" s="111">
        <f>Data!W502-Data!W501</f>
        <v>0</v>
      </c>
      <c r="R502" s="111">
        <f>Data!X502-Data!X501</f>
        <v>545</v>
      </c>
      <c r="S502" s="111">
        <f>Data!Y502-Data!Y501</f>
        <v>0</v>
      </c>
      <c r="T502" s="111">
        <f>Data!Z502-Data!Z501</f>
        <v>1</v>
      </c>
      <c r="U502" s="111">
        <f>Data!AA502-Data!AA501</f>
        <v>297</v>
      </c>
      <c r="V502" s="111">
        <f>Data!AB502-Data!AB501</f>
        <v>0</v>
      </c>
      <c r="W502" s="111">
        <f>Data!AC502-Data!AC501</f>
        <v>3</v>
      </c>
      <c r="X502" s="111">
        <f>Data!AD502-Data!AD501</f>
        <v>63</v>
      </c>
      <c r="Y502" s="111">
        <f>Data!AE502-Data!AE501</f>
        <v>3</v>
      </c>
      <c r="Z502" s="111">
        <f>Data!AF502-Data!AF501</f>
        <v>5</v>
      </c>
      <c r="AA502" s="111">
        <f>Data!AG502-Data!AG501</f>
        <v>208</v>
      </c>
      <c r="AB502" s="111">
        <f>Data!AH502-Data!AH501</f>
        <v>0</v>
      </c>
      <c r="AC502" s="111">
        <f>Data!AI502-Data!AI501</f>
        <v>0</v>
      </c>
      <c r="AD502" s="111">
        <f>Data!AJ502-Data!AJ501</f>
        <v>486</v>
      </c>
      <c r="AE502" s="111">
        <f>Data!AK502-Data!AK501</f>
        <v>0</v>
      </c>
      <c r="AF502" s="111">
        <f>Data!AL502-Data!AL501</f>
        <v>0</v>
      </c>
      <c r="AG502" s="111">
        <f>Data!AM502-Data!AM501</f>
        <v>280</v>
      </c>
      <c r="AH502" s="111">
        <f>Data!AN502-Data!AN501</f>
        <v>0</v>
      </c>
      <c r="AI502" s="111">
        <f>Data!AO502-Data!AO501</f>
        <v>3</v>
      </c>
      <c r="AJ502" s="111">
        <f>Data!AP502-Data!AP501</f>
        <v>65</v>
      </c>
      <c r="AK502" s="111">
        <f>Data!AQ502-Data!AQ501</f>
        <v>5</v>
      </c>
      <c r="AL502" s="111">
        <f>Data!AR502-Data!AR501</f>
        <v>0</v>
      </c>
      <c r="AM502" s="111">
        <f>Data!E502</f>
        <v>8</v>
      </c>
      <c r="AN502" s="111">
        <f>Data!B502</f>
        <v>2156</v>
      </c>
      <c r="AO502" s="111">
        <f>Data!AS502-Data!AS501</f>
        <v>5628</v>
      </c>
      <c r="AP502" s="111">
        <f>Data!AT502-Data!AT501</f>
        <v>43192</v>
      </c>
      <c r="AQ502" s="111">
        <f>Data!AV502-Data!AV501</f>
        <v>0</v>
      </c>
      <c r="AR502" s="111">
        <f>Data!AW502-Data!AW501</f>
        <v>0</v>
      </c>
      <c r="AS502" s="94"/>
      <c r="AT502" s="94" t="str">
        <f t="shared" ref="AT502:AT503" si="453">_xlfn.CONCAT(YEAR(A502),"-W",_xlfn.ISOWEEKNUM(A502))</f>
        <v>2021-W31</v>
      </c>
      <c r="AU502" s="94">
        <f t="shared" ref="AU502:AU503" si="454">WEEKDAY(A502,2)</f>
        <v>1</v>
      </c>
      <c r="AV502" s="95">
        <f>Data!G502</f>
        <v>188</v>
      </c>
      <c r="AW502" s="95">
        <f>Data!AU502+Data!C502</f>
        <v>19</v>
      </c>
      <c r="AX502" s="94"/>
      <c r="AY502" s="94"/>
      <c r="AZ502" s="111"/>
    </row>
    <row r="503" spans="1:53" x14ac:dyDescent="0.3">
      <c r="A503" s="20">
        <f>Data!A503</f>
        <v>44411</v>
      </c>
      <c r="B503" s="8">
        <f t="shared" si="452"/>
        <v>44411</v>
      </c>
      <c r="C503" s="9">
        <f>Data!I503-Data!I502</f>
        <v>706</v>
      </c>
      <c r="D503" s="9">
        <f>Data!J503-Data!J502</f>
        <v>0</v>
      </c>
      <c r="E503" s="10">
        <f>Data!K503-Data!K502</f>
        <v>0</v>
      </c>
      <c r="F503" s="11">
        <f>Data!L503-Data!L502</f>
        <v>1966</v>
      </c>
      <c r="G503" s="11">
        <f>Data!M503-Data!M502</f>
        <v>0</v>
      </c>
      <c r="H503" s="11">
        <f>Data!N503-Data!N502</f>
        <v>0</v>
      </c>
      <c r="I503" s="11">
        <f>Data!O503-Data!O502</f>
        <v>1045</v>
      </c>
      <c r="J503" s="11">
        <f>Data!P503-Data!P502</f>
        <v>4</v>
      </c>
      <c r="K503" s="11">
        <f>Data!Q503-Data!Q502</f>
        <v>1</v>
      </c>
      <c r="L503" s="11">
        <f>Data!R503-Data!R502</f>
        <v>251</v>
      </c>
      <c r="M503" s="11">
        <f>Data!S503-Data!S502</f>
        <v>10</v>
      </c>
      <c r="N503" s="11">
        <f>Data!T503-Data!T502</f>
        <v>2</v>
      </c>
      <c r="O503" s="11">
        <f>Data!U503-Data!U502</f>
        <v>357</v>
      </c>
      <c r="P503" s="11">
        <f>Data!V503-Data!V502</f>
        <v>0</v>
      </c>
      <c r="Q503" s="11">
        <f>Data!W503-Data!W502</f>
        <v>0</v>
      </c>
      <c r="R503" s="11">
        <f>Data!X503-Data!X502</f>
        <v>1048</v>
      </c>
      <c r="S503" s="11">
        <f>Data!Y503-Data!Y502</f>
        <v>0</v>
      </c>
      <c r="T503" s="11">
        <f>Data!Z503-Data!Z502</f>
        <v>0</v>
      </c>
      <c r="U503" s="11">
        <f>Data!AA503-Data!AA502</f>
        <v>487</v>
      </c>
      <c r="V503" s="11">
        <f>Data!AB503-Data!AB502</f>
        <v>2</v>
      </c>
      <c r="W503" s="11">
        <f>Data!AC503-Data!AC502</f>
        <v>1</v>
      </c>
      <c r="X503" s="11">
        <f>Data!AD503-Data!AD502</f>
        <v>103</v>
      </c>
      <c r="Y503" s="11">
        <f>Data!AE503-Data!AE502</f>
        <v>5</v>
      </c>
      <c r="Z503" s="11">
        <f>Data!AF503-Data!AF502</f>
        <v>1</v>
      </c>
      <c r="AA503" s="11">
        <f>Data!AG503-Data!AG502</f>
        <v>349</v>
      </c>
      <c r="AB503" s="11">
        <f>Data!AH503-Data!AH502</f>
        <v>0</v>
      </c>
      <c r="AC503" s="11">
        <f>Data!AI503-Data!AI502</f>
        <v>0</v>
      </c>
      <c r="AD503" s="11">
        <f>Data!AJ503-Data!AJ502</f>
        <v>918</v>
      </c>
      <c r="AE503" s="11">
        <f>Data!AK503-Data!AK502</f>
        <v>0</v>
      </c>
      <c r="AF503" s="11">
        <f>Data!AL503-Data!AL502</f>
        <v>0</v>
      </c>
      <c r="AG503" s="11">
        <f>Data!AM503-Data!AM502</f>
        <v>558</v>
      </c>
      <c r="AH503" s="11">
        <f>Data!AN503-Data!AN502</f>
        <v>2</v>
      </c>
      <c r="AI503" s="11">
        <f>Data!AO503-Data!AO502</f>
        <v>0</v>
      </c>
      <c r="AJ503" s="11">
        <f>Data!AP503-Data!AP502</f>
        <v>148</v>
      </c>
      <c r="AK503" s="11">
        <f>Data!AQ503-Data!AQ502</f>
        <v>5</v>
      </c>
      <c r="AL503" s="11">
        <f>Data!AR503-Data!AR502</f>
        <v>1</v>
      </c>
      <c r="AM503" s="11">
        <f>Data!E503</f>
        <v>14</v>
      </c>
      <c r="AN503" s="11">
        <f>Data!B503</f>
        <v>3428</v>
      </c>
      <c r="AO503" s="11">
        <f>Data!AS503-Data!AS502</f>
        <v>17844</v>
      </c>
      <c r="AP503" s="11">
        <f>Data!AT503-Data!AT502</f>
        <v>85857</v>
      </c>
      <c r="AQ503" s="11">
        <f>Data!AV503-Data!AV502</f>
        <v>0</v>
      </c>
      <c r="AR503" s="11">
        <f>Data!AW503-Data!AW502</f>
        <v>0</v>
      </c>
      <c r="AT503" s="7" t="str">
        <f t="shared" si="453"/>
        <v>2021-W31</v>
      </c>
      <c r="AU503" s="7">
        <f t="shared" si="454"/>
        <v>2</v>
      </c>
      <c r="AV503" s="12">
        <f>Data!G503</f>
        <v>191</v>
      </c>
      <c r="AW503" s="12">
        <f>Data!AU503+Data!C503</f>
        <v>21</v>
      </c>
      <c r="AY503" s="12"/>
    </row>
    <row r="504" spans="1:53" x14ac:dyDescent="0.3">
      <c r="A504" s="20">
        <f>Data!A504</f>
        <v>44412</v>
      </c>
      <c r="B504" s="8">
        <f t="shared" ref="B504" si="455">A504</f>
        <v>44412</v>
      </c>
      <c r="C504" s="9">
        <f>Data!I504-Data!I503</f>
        <v>552</v>
      </c>
      <c r="D504" s="9">
        <f>Data!J504-Data!J503</f>
        <v>0</v>
      </c>
      <c r="E504" s="10">
        <f>Data!K504-Data!K503</f>
        <v>0</v>
      </c>
      <c r="F504" s="11">
        <f>Data!L504-Data!L503</f>
        <v>1436</v>
      </c>
      <c r="G504" s="11">
        <f>Data!M504-Data!M503</f>
        <v>0</v>
      </c>
      <c r="H504" s="11">
        <f>Data!N504-Data!N503</f>
        <v>0</v>
      </c>
      <c r="I504" s="11">
        <f>Data!O504-Data!O503</f>
        <v>693</v>
      </c>
      <c r="J504" s="11">
        <f>Data!P504-Data!P503</f>
        <v>5</v>
      </c>
      <c r="K504" s="11">
        <f>Data!Q504-Data!Q503</f>
        <v>1</v>
      </c>
      <c r="L504" s="11">
        <f>Data!R504-Data!R503</f>
        <v>175</v>
      </c>
      <c r="M504" s="11">
        <f>Data!S504-Data!S503</f>
        <v>11</v>
      </c>
      <c r="N504" s="11">
        <f>Data!T504-Data!T503</f>
        <v>0</v>
      </c>
      <c r="O504" s="11">
        <f>Data!U504-Data!U503</f>
        <v>271</v>
      </c>
      <c r="P504" s="11">
        <f>Data!V504-Data!V503</f>
        <v>0</v>
      </c>
      <c r="Q504" s="11">
        <f>Data!W504-Data!W503</f>
        <v>0</v>
      </c>
      <c r="R504" s="11">
        <f>Data!X504-Data!X503</f>
        <v>791</v>
      </c>
      <c r="S504" s="11">
        <f>Data!Y504-Data!Y503</f>
        <v>0</v>
      </c>
      <c r="T504" s="11">
        <f>Data!Z504-Data!Z503</f>
        <v>0</v>
      </c>
      <c r="U504" s="11">
        <f>Data!AA504-Data!AA503</f>
        <v>328</v>
      </c>
      <c r="V504" s="11">
        <f>Data!AB504-Data!AB503</f>
        <v>3</v>
      </c>
      <c r="W504" s="11">
        <f>Data!AC504-Data!AC503</f>
        <v>1</v>
      </c>
      <c r="X504" s="11">
        <f>Data!AD504-Data!AD503</f>
        <v>87</v>
      </c>
      <c r="Y504" s="11">
        <f>Data!AE504-Data!AE503</f>
        <v>4</v>
      </c>
      <c r="Z504" s="11">
        <f>Data!AF504-Data!AF503</f>
        <v>1</v>
      </c>
      <c r="AA504" s="11">
        <f>Data!AG504-Data!AG503</f>
        <v>281</v>
      </c>
      <c r="AB504" s="11">
        <f>Data!AH504-Data!AH503</f>
        <v>0</v>
      </c>
      <c r="AC504" s="11">
        <f>Data!AI504-Data!AI503</f>
        <v>0</v>
      </c>
      <c r="AD504" s="11">
        <f>Data!AJ504-Data!AJ503</f>
        <v>645</v>
      </c>
      <c r="AE504" s="11">
        <f>Data!AK504-Data!AK503</f>
        <v>0</v>
      </c>
      <c r="AF504" s="11">
        <f>Data!AL504-Data!AL503</f>
        <v>0</v>
      </c>
      <c r="AG504" s="11">
        <f>Data!AM504-Data!AM503</f>
        <v>365</v>
      </c>
      <c r="AH504" s="11">
        <f>Data!AN504-Data!AN503</f>
        <v>2</v>
      </c>
      <c r="AI504" s="11">
        <f>Data!AO504-Data!AO503</f>
        <v>0</v>
      </c>
      <c r="AJ504" s="11">
        <f>Data!AP504-Data!AP503</f>
        <v>88</v>
      </c>
      <c r="AK504" s="11">
        <f>Data!AQ504-Data!AQ503</f>
        <v>7</v>
      </c>
      <c r="AL504" s="11">
        <f>Data!AR504-Data!AR503</f>
        <v>-1</v>
      </c>
      <c r="AM504" s="11">
        <f>Data!E504</f>
        <v>16</v>
      </c>
      <c r="AN504" s="11">
        <f>Data!B504</f>
        <v>2856</v>
      </c>
      <c r="AO504" s="11">
        <f>Data!AS504-Data!AS503</f>
        <v>13698</v>
      </c>
      <c r="AP504" s="11">
        <f>Data!AT504-Data!AT503</f>
        <v>74141</v>
      </c>
      <c r="AQ504" s="11">
        <f>Data!AV504-Data!AV503</f>
        <v>0</v>
      </c>
      <c r="AR504" s="11">
        <f>Data!AW504-Data!AW503</f>
        <v>0</v>
      </c>
      <c r="AT504" s="7" t="str">
        <f t="shared" ref="AT504" si="456">_xlfn.CONCAT(YEAR(A504),"-W",_xlfn.ISOWEEKNUM(A504))</f>
        <v>2021-W31</v>
      </c>
      <c r="AU504" s="7">
        <f t="shared" ref="AU504" si="457">WEEKDAY(A504,2)</f>
        <v>3</v>
      </c>
      <c r="AV504" s="12">
        <f>Data!G504</f>
        <v>192</v>
      </c>
      <c r="AW504" s="12">
        <f>Data!AU504+Data!C504</f>
        <v>20</v>
      </c>
      <c r="AY504" s="12"/>
    </row>
    <row r="505" spans="1:53" x14ac:dyDescent="0.3">
      <c r="A505" s="20">
        <f>Data!A505</f>
        <v>44413</v>
      </c>
      <c r="B505" s="8">
        <f t="shared" ref="B505" si="458">A505</f>
        <v>44413</v>
      </c>
      <c r="C505" s="9">
        <f>Data!I505-Data!I504</f>
        <v>495</v>
      </c>
      <c r="D505" s="9">
        <f>Data!J505-Data!J504</f>
        <v>0</v>
      </c>
      <c r="E505" s="10">
        <f>Data!K505-Data!K504</f>
        <v>0</v>
      </c>
      <c r="F505" s="11">
        <f>Data!L505-Data!L504</f>
        <v>1415</v>
      </c>
      <c r="G505" s="11">
        <f>Data!M505-Data!M504</f>
        <v>0</v>
      </c>
      <c r="H505" s="11">
        <f>Data!N505-Data!N504</f>
        <v>1</v>
      </c>
      <c r="I505" s="11">
        <f>Data!O505-Data!O504</f>
        <v>673</v>
      </c>
      <c r="J505" s="11">
        <f>Data!P505-Data!P504</f>
        <v>1</v>
      </c>
      <c r="K505" s="11">
        <f>Data!Q505-Data!Q504</f>
        <v>2</v>
      </c>
      <c r="L505" s="11">
        <f>Data!R505-Data!R504</f>
        <v>205</v>
      </c>
      <c r="M505" s="11">
        <f>Data!S505-Data!S504</f>
        <v>12</v>
      </c>
      <c r="N505" s="11">
        <f>Data!T505-Data!T504</f>
        <v>-3</v>
      </c>
      <c r="O505" s="11">
        <f>Data!U505-Data!U504</f>
        <v>261</v>
      </c>
      <c r="P505" s="11">
        <f>Data!V505-Data!V504</f>
        <v>0</v>
      </c>
      <c r="Q505" s="11">
        <f>Data!W505-Data!W504</f>
        <v>0</v>
      </c>
      <c r="R505" s="11">
        <f>Data!X505-Data!X504</f>
        <v>817</v>
      </c>
      <c r="S505" s="11">
        <f>Data!Y505-Data!Y504</f>
        <v>0</v>
      </c>
      <c r="T505" s="11">
        <f>Data!Z505-Data!Z504</f>
        <v>1</v>
      </c>
      <c r="U505" s="11">
        <f>Data!AA505-Data!AA504</f>
        <v>310</v>
      </c>
      <c r="V505" s="11">
        <f>Data!AB505-Data!AB504</f>
        <v>1</v>
      </c>
      <c r="W505" s="11">
        <f>Data!AC505-Data!AC504</f>
        <v>0</v>
      </c>
      <c r="X505" s="11">
        <f>Data!AD505-Data!AD504</f>
        <v>83</v>
      </c>
      <c r="Y505" s="11">
        <f>Data!AE505-Data!AE504</f>
        <v>7</v>
      </c>
      <c r="Z505" s="11">
        <f>Data!AF505-Data!AF504</f>
        <v>-3</v>
      </c>
      <c r="AA505" s="11">
        <f>Data!AG505-Data!AG504</f>
        <v>234</v>
      </c>
      <c r="AB505" s="11">
        <f>Data!AH505-Data!AH504</f>
        <v>0</v>
      </c>
      <c r="AC505" s="11">
        <f>Data!AI505-Data!AI504</f>
        <v>0</v>
      </c>
      <c r="AD505" s="11">
        <f>Data!AJ505-Data!AJ504</f>
        <v>598</v>
      </c>
      <c r="AE505" s="11">
        <f>Data!AK505-Data!AK504</f>
        <v>0</v>
      </c>
      <c r="AF505" s="11">
        <f>Data!AL505-Data!AL504</f>
        <v>0</v>
      </c>
      <c r="AG505" s="11">
        <f>Data!AM505-Data!AM504</f>
        <v>363</v>
      </c>
      <c r="AH505" s="11">
        <f>Data!AN505-Data!AN504</f>
        <v>0</v>
      </c>
      <c r="AI505" s="11">
        <f>Data!AO505-Data!AO504</f>
        <v>2</v>
      </c>
      <c r="AJ505" s="11">
        <f>Data!AP505-Data!AP504</f>
        <v>122</v>
      </c>
      <c r="AK505" s="11">
        <f>Data!AQ505-Data!AQ504</f>
        <v>5</v>
      </c>
      <c r="AL505" s="11">
        <f>Data!AR505-Data!AR504</f>
        <v>0</v>
      </c>
      <c r="AM505" s="11">
        <f>Data!E505</f>
        <v>12</v>
      </c>
      <c r="AN505" s="11">
        <f>Data!B505</f>
        <v>2800</v>
      </c>
      <c r="AO505" s="11">
        <f>Data!AS505-Data!AS504</f>
        <v>13588</v>
      </c>
      <c r="AP505" s="11">
        <f>Data!AT505-Data!AT504</f>
        <v>91937</v>
      </c>
      <c r="AQ505" s="11">
        <f>Data!AV505-Data!AV504</f>
        <v>0</v>
      </c>
      <c r="AR505" s="11">
        <f>Data!AW505-Data!AW504</f>
        <v>0</v>
      </c>
      <c r="AT505" s="7" t="str">
        <f t="shared" ref="AT505" si="459">_xlfn.CONCAT(YEAR(A505),"-W",_xlfn.ISOWEEKNUM(A505))</f>
        <v>2021-W31</v>
      </c>
      <c r="AU505" s="7">
        <f t="shared" ref="AU505" si="460">WEEKDAY(A505,2)</f>
        <v>4</v>
      </c>
      <c r="AV505" s="12">
        <f>Data!G505</f>
        <v>192</v>
      </c>
      <c r="AW505" s="12">
        <f>Data!AU505+Data!C505</f>
        <v>16</v>
      </c>
      <c r="AY505" s="12"/>
    </row>
    <row r="506" spans="1:53" x14ac:dyDescent="0.3">
      <c r="A506" s="20">
        <f>Data!A506</f>
        <v>44414</v>
      </c>
      <c r="B506" s="8">
        <f t="shared" ref="B506" si="461">A506</f>
        <v>44414</v>
      </c>
      <c r="C506" s="9">
        <f>Data!I506-Data!I505</f>
        <v>533</v>
      </c>
      <c r="D506" s="9">
        <f>Data!J506-Data!J505</f>
        <v>0</v>
      </c>
      <c r="E506" s="10">
        <f>Data!K506-Data!K505</f>
        <v>1</v>
      </c>
      <c r="F506" s="11">
        <f>Data!L506-Data!L505</f>
        <v>1399</v>
      </c>
      <c r="G506" s="11">
        <f>Data!M506-Data!M505</f>
        <v>0</v>
      </c>
      <c r="H506" s="11">
        <f>Data!N506-Data!N505</f>
        <v>0</v>
      </c>
      <c r="I506" s="11">
        <f>Data!O506-Data!O505</f>
        <v>792</v>
      </c>
      <c r="J506" s="11">
        <f>Data!P506-Data!P505</f>
        <v>9</v>
      </c>
      <c r="K506" s="11">
        <f>Data!Q506-Data!Q505</f>
        <v>-3</v>
      </c>
      <c r="L506" s="11">
        <f>Data!R506-Data!R505</f>
        <v>200</v>
      </c>
      <c r="M506" s="11">
        <f>Data!S506-Data!S505</f>
        <v>13</v>
      </c>
      <c r="N506" s="11">
        <f>Data!T506-Data!T505</f>
        <v>1</v>
      </c>
      <c r="O506" s="11">
        <f>Data!U506-Data!U505</f>
        <v>284</v>
      </c>
      <c r="P506" s="11">
        <f>Data!V506-Data!V505</f>
        <v>0</v>
      </c>
      <c r="Q506" s="11">
        <f>Data!W506-Data!W505</f>
        <v>0</v>
      </c>
      <c r="R506" s="11">
        <f>Data!X506-Data!X505</f>
        <v>768</v>
      </c>
      <c r="S506" s="11">
        <f>Data!Y506-Data!Y505</f>
        <v>0</v>
      </c>
      <c r="T506" s="11">
        <f>Data!Z506-Data!Z505</f>
        <v>0</v>
      </c>
      <c r="U506" s="11">
        <f>Data!AA506-Data!AA505</f>
        <v>365</v>
      </c>
      <c r="V506" s="11">
        <f>Data!AB506-Data!AB505</f>
        <v>7</v>
      </c>
      <c r="W506" s="11">
        <f>Data!AC506-Data!AC505</f>
        <v>-3</v>
      </c>
      <c r="X506" s="11">
        <f>Data!AD506-Data!AD505</f>
        <v>85</v>
      </c>
      <c r="Y506" s="11">
        <f>Data!AE506-Data!AE505</f>
        <v>5</v>
      </c>
      <c r="Z506" s="11">
        <f>Data!AF506-Data!AF505</f>
        <v>-1</v>
      </c>
      <c r="AA506" s="11">
        <f>Data!AG506-Data!AG505</f>
        <v>249</v>
      </c>
      <c r="AB506" s="11">
        <f>Data!AH506-Data!AH505</f>
        <v>0</v>
      </c>
      <c r="AC506" s="11">
        <f>Data!AI506-Data!AI505</f>
        <v>1</v>
      </c>
      <c r="AD506" s="11">
        <f>Data!AJ506-Data!AJ505</f>
        <v>631</v>
      </c>
      <c r="AE506" s="11">
        <f>Data!AK506-Data!AK505</f>
        <v>0</v>
      </c>
      <c r="AF506" s="11">
        <f>Data!AL506-Data!AL505</f>
        <v>0</v>
      </c>
      <c r="AG506" s="11">
        <f>Data!AM506-Data!AM505</f>
        <v>427</v>
      </c>
      <c r="AH506" s="11">
        <f>Data!AN506-Data!AN505</f>
        <v>2</v>
      </c>
      <c r="AI506" s="11">
        <f>Data!AO506-Data!AO505</f>
        <v>0</v>
      </c>
      <c r="AJ506" s="11">
        <f>Data!AP506-Data!AP505</f>
        <v>115</v>
      </c>
      <c r="AK506" s="11">
        <f>Data!AQ506-Data!AQ505</f>
        <v>8</v>
      </c>
      <c r="AL506" s="11">
        <f>Data!AR506-Data!AR505</f>
        <v>2</v>
      </c>
      <c r="AM506" s="11">
        <f>Data!E506</f>
        <v>21</v>
      </c>
      <c r="AN506" s="11">
        <f>Data!B506</f>
        <v>2925</v>
      </c>
      <c r="AO506" s="11">
        <f>Data!AS506-Data!AS505</f>
        <v>13946</v>
      </c>
      <c r="AP506" s="11">
        <f>Data!AT506-Data!AT505</f>
        <v>107146</v>
      </c>
      <c r="AQ506" s="11">
        <f>Data!AV506-Data!AV505</f>
        <v>0</v>
      </c>
      <c r="AR506" s="11">
        <f>Data!AW506-Data!AW505</f>
        <v>0</v>
      </c>
      <c r="AT506" s="7" t="str">
        <f t="shared" ref="AT506" si="462">_xlfn.CONCAT(YEAR(A506),"-W",_xlfn.ISOWEEKNUM(A506))</f>
        <v>2021-W31</v>
      </c>
      <c r="AU506" s="7">
        <f t="shared" ref="AU506" si="463">WEEKDAY(A506,2)</f>
        <v>5</v>
      </c>
      <c r="AV506" s="12">
        <f>Data!G506</f>
        <v>191</v>
      </c>
      <c r="AW506" s="12">
        <f>Data!AU506+Data!C506</f>
        <v>7</v>
      </c>
      <c r="AY506" s="12"/>
    </row>
    <row r="507" spans="1:53" x14ac:dyDescent="0.3">
      <c r="A507" s="20">
        <f>Data!A507</f>
        <v>44415</v>
      </c>
      <c r="B507" s="8">
        <f t="shared" ref="B507" si="464">A507</f>
        <v>44415</v>
      </c>
      <c r="C507" s="9">
        <f>Data!I507-Data!I506</f>
        <v>579</v>
      </c>
      <c r="D507" s="9">
        <f>Data!J507-Data!J506</f>
        <v>0</v>
      </c>
      <c r="E507" s="10">
        <f>Data!K507-Data!K506</f>
        <v>0</v>
      </c>
      <c r="F507" s="11">
        <f>Data!L507-Data!L506</f>
        <v>1249</v>
      </c>
      <c r="G507" s="11">
        <f>Data!M507-Data!M506</f>
        <v>0</v>
      </c>
      <c r="H507" s="11">
        <f>Data!N507-Data!N506</f>
        <v>0</v>
      </c>
      <c r="I507" s="11">
        <f>Data!O507-Data!O506</f>
        <v>722</v>
      </c>
      <c r="J507" s="11">
        <f>Data!P507-Data!P506</f>
        <v>1</v>
      </c>
      <c r="K507" s="11">
        <f>Data!Q507-Data!Q506</f>
        <v>5</v>
      </c>
      <c r="L507" s="11">
        <f>Data!R507-Data!R506</f>
        <v>195</v>
      </c>
      <c r="M507" s="11">
        <f>Data!S507-Data!S506</f>
        <v>9</v>
      </c>
      <c r="N507" s="11">
        <f>Data!T507-Data!T506</f>
        <v>2</v>
      </c>
      <c r="O507" s="11">
        <f>Data!U507-Data!U506</f>
        <v>283</v>
      </c>
      <c r="P507" s="11">
        <f>Data!V507-Data!V506</f>
        <v>0</v>
      </c>
      <c r="Q507" s="11">
        <f>Data!W507-Data!W506</f>
        <v>0</v>
      </c>
      <c r="R507" s="11">
        <f>Data!X507-Data!X506</f>
        <v>672</v>
      </c>
      <c r="S507" s="11">
        <f>Data!Y507-Data!Y506</f>
        <v>0</v>
      </c>
      <c r="T507" s="11">
        <f>Data!Z507-Data!Z506</f>
        <v>0</v>
      </c>
      <c r="U507" s="11">
        <f>Data!AA507-Data!AA506</f>
        <v>350</v>
      </c>
      <c r="V507" s="11">
        <f>Data!AB507-Data!AB506</f>
        <v>1</v>
      </c>
      <c r="W507" s="11">
        <f>Data!AC507-Data!AC506</f>
        <v>2</v>
      </c>
      <c r="X507" s="11">
        <f>Data!AD507-Data!AD506</f>
        <v>72</v>
      </c>
      <c r="Y507" s="11">
        <f>Data!AE507-Data!AE506</f>
        <v>4</v>
      </c>
      <c r="Z507" s="11">
        <f>Data!AF507-Data!AF506</f>
        <v>-1</v>
      </c>
      <c r="AA507" s="11">
        <f>Data!AG507-Data!AG506</f>
        <v>296</v>
      </c>
      <c r="AB507" s="11">
        <f>Data!AH507-Data!AH506</f>
        <v>0</v>
      </c>
      <c r="AC507" s="11">
        <f>Data!AI507-Data!AI506</f>
        <v>0</v>
      </c>
      <c r="AD507" s="11">
        <f>Data!AJ507-Data!AJ506</f>
        <v>577</v>
      </c>
      <c r="AE507" s="11">
        <f>Data!AK507-Data!AK506</f>
        <v>0</v>
      </c>
      <c r="AF507" s="11">
        <f>Data!AL507-Data!AL506</f>
        <v>0</v>
      </c>
      <c r="AG507" s="11">
        <f>Data!AM507-Data!AM506</f>
        <v>372</v>
      </c>
      <c r="AH507" s="11">
        <f>Data!AN507-Data!AN506</f>
        <v>0</v>
      </c>
      <c r="AI507" s="11">
        <f>Data!AO507-Data!AO506</f>
        <v>3</v>
      </c>
      <c r="AJ507" s="11">
        <f>Data!AP507-Data!AP506</f>
        <v>123</v>
      </c>
      <c r="AK507" s="11">
        <f>Data!AQ507-Data!AQ506</f>
        <v>5</v>
      </c>
      <c r="AL507" s="11">
        <f>Data!AR507-Data!AR506</f>
        <v>3</v>
      </c>
      <c r="AM507" s="11">
        <f>Data!E507</f>
        <v>10</v>
      </c>
      <c r="AN507" s="11">
        <f>Data!B507</f>
        <v>2768</v>
      </c>
      <c r="AO507" s="11">
        <f>Data!AS507-Data!AS506</f>
        <v>14731</v>
      </c>
      <c r="AP507" s="11">
        <f>Data!AT507-Data!AT506</f>
        <v>84195</v>
      </c>
      <c r="AQ507" s="11">
        <f>Data!AV507-Data!AV506</f>
        <v>0</v>
      </c>
      <c r="AR507" s="11">
        <f>Data!AW507-Data!AW506</f>
        <v>0</v>
      </c>
      <c r="AT507" s="7" t="str">
        <f t="shared" ref="AT507" si="465">_xlfn.CONCAT(YEAR(A507),"-W",_xlfn.ISOWEEKNUM(A507))</f>
        <v>2021-W31</v>
      </c>
      <c r="AU507" s="7">
        <f t="shared" ref="AU507" si="466">WEEKDAY(A507,2)</f>
        <v>6</v>
      </c>
      <c r="AV507" s="12">
        <f>Data!G507</f>
        <v>198</v>
      </c>
      <c r="AW507" s="12">
        <f>Data!AU507+Data!C507</f>
        <v>15</v>
      </c>
      <c r="AY507" s="12"/>
    </row>
    <row r="508" spans="1:53" x14ac:dyDescent="0.3">
      <c r="A508" s="20">
        <f>Data!A508</f>
        <v>44416</v>
      </c>
      <c r="B508" s="8">
        <f t="shared" ref="B508" si="467">A508</f>
        <v>44416</v>
      </c>
      <c r="C508" s="9">
        <f>Data!I508-Data!I507</f>
        <v>427</v>
      </c>
      <c r="D508" s="9">
        <f>Data!J508-Data!J507</f>
        <v>0</v>
      </c>
      <c r="E508" s="10">
        <f>Data!K508-Data!K507</f>
        <v>0</v>
      </c>
      <c r="F508" s="11">
        <f>Data!L508-Data!L507</f>
        <v>803</v>
      </c>
      <c r="G508" s="11">
        <f>Data!M508-Data!M507</f>
        <v>0</v>
      </c>
      <c r="H508" s="11">
        <f>Data!N508-Data!N507</f>
        <v>0</v>
      </c>
      <c r="I508" s="11">
        <f>Data!O508-Data!O507</f>
        <v>497</v>
      </c>
      <c r="J508" s="11">
        <f>Data!P508-Data!P507</f>
        <v>4</v>
      </c>
      <c r="K508" s="11">
        <f>Data!Q508-Data!Q507</f>
        <v>0</v>
      </c>
      <c r="L508" s="11">
        <f>Data!R508-Data!R507</f>
        <v>126</v>
      </c>
      <c r="M508" s="11">
        <f>Data!S508-Data!S507</f>
        <v>13</v>
      </c>
      <c r="N508" s="11">
        <f>Data!T508-Data!T507</f>
        <v>6</v>
      </c>
      <c r="O508" s="11">
        <f>Data!U508-Data!U507</f>
        <v>217</v>
      </c>
      <c r="P508" s="11">
        <f>Data!V508-Data!V507</f>
        <v>0</v>
      </c>
      <c r="Q508" s="11">
        <f>Data!W508-Data!W507</f>
        <v>0</v>
      </c>
      <c r="R508" s="11">
        <f>Data!X508-Data!X507</f>
        <v>428</v>
      </c>
      <c r="S508" s="11">
        <f>Data!Y508-Data!Y507</f>
        <v>0</v>
      </c>
      <c r="T508" s="11">
        <f>Data!Z508-Data!Z507</f>
        <v>0</v>
      </c>
      <c r="U508" s="11">
        <f>Data!AA508-Data!AA507</f>
        <v>247</v>
      </c>
      <c r="V508" s="11">
        <f>Data!AB508-Data!AB507</f>
        <v>2</v>
      </c>
      <c r="W508" s="11">
        <f>Data!AC508-Data!AC507</f>
        <v>2</v>
      </c>
      <c r="X508" s="11">
        <f>Data!AD508-Data!AD507</f>
        <v>62</v>
      </c>
      <c r="Y508" s="11">
        <f>Data!AE508-Data!AE507</f>
        <v>5</v>
      </c>
      <c r="Z508" s="11">
        <f>Data!AF508-Data!AF507</f>
        <v>4</v>
      </c>
      <c r="AA508" s="11">
        <f>Data!AG508-Data!AG507</f>
        <v>210</v>
      </c>
      <c r="AB508" s="11">
        <f>Data!AH508-Data!AH507</f>
        <v>0</v>
      </c>
      <c r="AC508" s="11">
        <f>Data!AI508-Data!AI507</f>
        <v>0</v>
      </c>
      <c r="AD508" s="11">
        <f>Data!AJ508-Data!AJ507</f>
        <v>375</v>
      </c>
      <c r="AE508" s="11">
        <f>Data!AK508-Data!AK507</f>
        <v>0</v>
      </c>
      <c r="AF508" s="11">
        <f>Data!AL508-Data!AL507</f>
        <v>0</v>
      </c>
      <c r="AG508" s="11">
        <f>Data!AM508-Data!AM507</f>
        <v>250</v>
      </c>
      <c r="AH508" s="11">
        <f>Data!AN508-Data!AN507</f>
        <v>2</v>
      </c>
      <c r="AI508" s="11">
        <f>Data!AO508-Data!AO507</f>
        <v>-2</v>
      </c>
      <c r="AJ508" s="11">
        <f>Data!AP508-Data!AP507</f>
        <v>64</v>
      </c>
      <c r="AK508" s="11">
        <f>Data!AQ508-Data!AQ507</f>
        <v>8</v>
      </c>
      <c r="AL508" s="11">
        <f>Data!AR508-Data!AR507</f>
        <v>2</v>
      </c>
      <c r="AM508" s="11">
        <f>Data!E508</f>
        <v>17</v>
      </c>
      <c r="AN508" s="11">
        <f>Data!B508</f>
        <v>1852</v>
      </c>
      <c r="AO508" s="11">
        <f>Data!AS508-Data!AS507</f>
        <v>7942</v>
      </c>
      <c r="AP508" s="11">
        <f>Data!AT508-Data!AT507</f>
        <v>54185</v>
      </c>
      <c r="AQ508" s="11">
        <f>Data!AV508-Data!AV507</f>
        <v>0</v>
      </c>
      <c r="AR508" s="11">
        <f>Data!AW508-Data!AW507</f>
        <v>0</v>
      </c>
      <c r="AS508" s="7">
        <v>97</v>
      </c>
      <c r="AT508" s="7" t="str">
        <f t="shared" ref="AT508" si="468">_xlfn.CONCAT(YEAR(A508),"-W",_xlfn.ISOWEEKNUM(A508))</f>
        <v>2021-W31</v>
      </c>
      <c r="AU508" s="7">
        <f t="shared" ref="AU508" si="469">WEEKDAY(A508,2)</f>
        <v>7</v>
      </c>
      <c r="AV508" s="12">
        <f>Data!G508</f>
        <v>204</v>
      </c>
      <c r="AW508" s="12">
        <f>Data!AU508+Data!C508</f>
        <v>24</v>
      </c>
      <c r="AX508" s="7">
        <f>Data!BA508-Data!BA501</f>
        <v>34</v>
      </c>
      <c r="AY508" s="12">
        <f>AV501+AS508-AV508-AX508</f>
        <v>35</v>
      </c>
      <c r="AZ508" s="11">
        <f>SUM(Data!BB502:BB508)</f>
        <v>1376</v>
      </c>
      <c r="BA508" s="112">
        <f>AS508/AZ508</f>
        <v>7.0494186046511628E-2</v>
      </c>
    </row>
    <row r="509" spans="1:53" x14ac:dyDescent="0.3">
      <c r="A509" s="21">
        <f>Data!A509</f>
        <v>44417</v>
      </c>
      <c r="B509" s="13">
        <f t="shared" ref="B509:B510" si="470">A509</f>
        <v>44417</v>
      </c>
      <c r="C509" s="14">
        <f>Data!I509-Data!I508</f>
        <v>568</v>
      </c>
      <c r="D509" s="14">
        <f>Data!J509-Data!J508</f>
        <v>0</v>
      </c>
      <c r="E509" s="15">
        <f>Data!K509-Data!K508</f>
        <v>0</v>
      </c>
      <c r="F509" s="16">
        <f>Data!L509-Data!L508</f>
        <v>1096</v>
      </c>
      <c r="G509" s="16">
        <f>Data!M509-Data!M508</f>
        <v>0</v>
      </c>
      <c r="H509" s="16">
        <f>Data!N509-Data!N508</f>
        <v>0</v>
      </c>
      <c r="I509" s="16">
        <f>Data!O509-Data!O508</f>
        <v>710</v>
      </c>
      <c r="J509" s="16">
        <f>Data!P509-Data!P508</f>
        <v>4</v>
      </c>
      <c r="K509" s="16">
        <f>Data!Q509-Data!Q508</f>
        <v>-1</v>
      </c>
      <c r="L509" s="16">
        <f>Data!R509-Data!R508</f>
        <v>218</v>
      </c>
      <c r="M509" s="16">
        <f>Data!S509-Data!S508</f>
        <v>18</v>
      </c>
      <c r="N509" s="16">
        <f>Data!T509-Data!T508</f>
        <v>4</v>
      </c>
      <c r="O509" s="16">
        <f>Data!U509-Data!U508</f>
        <v>276</v>
      </c>
      <c r="P509" s="16">
        <f>Data!V509-Data!V508</f>
        <v>0</v>
      </c>
      <c r="Q509" s="16">
        <f>Data!W509-Data!W508</f>
        <v>0</v>
      </c>
      <c r="R509" s="16">
        <f>Data!X509-Data!X508</f>
        <v>632</v>
      </c>
      <c r="S509" s="16">
        <f>Data!Y509-Data!Y508</f>
        <v>0</v>
      </c>
      <c r="T509" s="16">
        <f>Data!Z509-Data!Z508</f>
        <v>-1</v>
      </c>
      <c r="U509" s="16">
        <f>Data!AA509-Data!AA508</f>
        <v>368</v>
      </c>
      <c r="V509" s="16">
        <f>Data!AB509-Data!AB508</f>
        <v>3</v>
      </c>
      <c r="W509" s="16">
        <f>Data!AC509-Data!AC508</f>
        <v>0</v>
      </c>
      <c r="X509" s="16">
        <f>Data!AD509-Data!AD508</f>
        <v>111</v>
      </c>
      <c r="Y509" s="16">
        <f>Data!AE509-Data!AE508</f>
        <v>12</v>
      </c>
      <c r="Z509" s="16">
        <f>Data!AF509-Data!AF508</f>
        <v>1</v>
      </c>
      <c r="AA509" s="16">
        <f>Data!AG509-Data!AG508</f>
        <v>292</v>
      </c>
      <c r="AB509" s="16">
        <f>Data!AH509-Data!AH508</f>
        <v>0</v>
      </c>
      <c r="AC509" s="16">
        <f>Data!AI509-Data!AI508</f>
        <v>0</v>
      </c>
      <c r="AD509" s="16">
        <f>Data!AJ509-Data!AJ508</f>
        <v>464</v>
      </c>
      <c r="AE509" s="16">
        <f>Data!AK509-Data!AK508</f>
        <v>0</v>
      </c>
      <c r="AF509" s="16">
        <f>Data!AL509-Data!AL508</f>
        <v>1</v>
      </c>
      <c r="AG509" s="16">
        <f>Data!AM509-Data!AM508</f>
        <v>342</v>
      </c>
      <c r="AH509" s="16">
        <f>Data!AN509-Data!AN508</f>
        <v>1</v>
      </c>
      <c r="AI509" s="16">
        <f>Data!AO509-Data!AO508</f>
        <v>-1</v>
      </c>
      <c r="AJ509" s="16">
        <f>Data!AP509-Data!AP508</f>
        <v>107</v>
      </c>
      <c r="AK509" s="16">
        <f>Data!AQ509-Data!AQ508</f>
        <v>6</v>
      </c>
      <c r="AL509" s="16">
        <f>Data!AR509-Data!AR508</f>
        <v>3</v>
      </c>
      <c r="AM509" s="16">
        <f>Data!E509</f>
        <v>20</v>
      </c>
      <c r="AN509" s="16">
        <f>Data!B509</f>
        <v>2595</v>
      </c>
      <c r="AO509" s="16">
        <f>Data!AS509-Data!AS508</f>
        <v>6061</v>
      </c>
      <c r="AP509" s="16">
        <f>Data!AT509-Data!AT508</f>
        <v>38714</v>
      </c>
      <c r="AQ509" s="16">
        <f>Data!AV509-Data!AV508</f>
        <v>0</v>
      </c>
      <c r="AR509" s="16">
        <f>Data!AW509-Data!AW508</f>
        <v>0</v>
      </c>
      <c r="AS509" s="17"/>
      <c r="AT509" s="17" t="str">
        <f t="shared" ref="AT509:AT510" si="471">_xlfn.CONCAT(YEAR(A509),"-W",_xlfn.ISOWEEKNUM(A509))</f>
        <v>2021-W32</v>
      </c>
      <c r="AU509" s="17">
        <f t="shared" ref="AU509:AU510" si="472">WEEKDAY(A509,2)</f>
        <v>1</v>
      </c>
      <c r="AV509" s="18">
        <f>Data!G509</f>
        <v>207</v>
      </c>
      <c r="AW509" s="18">
        <f>Data!AU509+Data!C509</f>
        <v>13</v>
      </c>
      <c r="AX509" s="17"/>
      <c r="AY509" s="17"/>
      <c r="AZ509" s="16"/>
    </row>
    <row r="510" spans="1:53" x14ac:dyDescent="0.3">
      <c r="A510" s="20">
        <f>Data!A510</f>
        <v>44418</v>
      </c>
      <c r="B510" s="8">
        <f t="shared" si="470"/>
        <v>44418</v>
      </c>
      <c r="C510" s="9">
        <f>Data!I510-Data!I509</f>
        <v>969</v>
      </c>
      <c r="D510" s="9">
        <f>Data!J510-Data!J509</f>
        <v>0</v>
      </c>
      <c r="E510" s="10">
        <f>Data!K510-Data!K509</f>
        <v>0</v>
      </c>
      <c r="F510" s="11">
        <f>Data!L510-Data!L509</f>
        <v>1972</v>
      </c>
      <c r="G510" s="11">
        <f>Data!M510-Data!M509</f>
        <v>1</v>
      </c>
      <c r="H510" s="11">
        <f>Data!N510-Data!N509</f>
        <v>0</v>
      </c>
      <c r="I510" s="11">
        <f>Data!O510-Data!O509</f>
        <v>1345</v>
      </c>
      <c r="J510" s="11">
        <f>Data!P510-Data!P509</f>
        <v>1</v>
      </c>
      <c r="K510" s="11">
        <f>Data!Q510-Data!Q509</f>
        <v>7</v>
      </c>
      <c r="L510" s="11">
        <f>Data!R510-Data!R509</f>
        <v>327</v>
      </c>
      <c r="M510" s="11">
        <f>Data!S510-Data!S509</f>
        <v>19</v>
      </c>
      <c r="N510" s="11">
        <f>Data!T510-Data!T509</f>
        <v>5</v>
      </c>
      <c r="O510" s="11">
        <f>Data!U510-Data!U509</f>
        <v>493</v>
      </c>
      <c r="P510" s="11">
        <f>Data!V510-Data!V509</f>
        <v>0</v>
      </c>
      <c r="Q510" s="11">
        <f>Data!W510-Data!W509</f>
        <v>0</v>
      </c>
      <c r="R510" s="11">
        <f>Data!X510-Data!X509</f>
        <v>1027</v>
      </c>
      <c r="S510" s="11">
        <f>Data!Y510-Data!Y509</f>
        <v>1</v>
      </c>
      <c r="T510" s="11">
        <f>Data!Z510-Data!Z509</f>
        <v>1</v>
      </c>
      <c r="U510" s="11">
        <f>Data!AA510-Data!AA509</f>
        <v>652</v>
      </c>
      <c r="V510" s="11">
        <f>Data!AB510-Data!AB509</f>
        <v>1</v>
      </c>
      <c r="W510" s="11">
        <f>Data!AC510-Data!AC509</f>
        <v>4</v>
      </c>
      <c r="X510" s="11">
        <f>Data!AD510-Data!AD509</f>
        <v>144</v>
      </c>
      <c r="Y510" s="11">
        <f>Data!AE510-Data!AE509</f>
        <v>11</v>
      </c>
      <c r="Z510" s="11">
        <f>Data!AF510-Data!AF509</f>
        <v>1</v>
      </c>
      <c r="AA510" s="11">
        <f>Data!AG510-Data!AG509</f>
        <v>476</v>
      </c>
      <c r="AB510" s="11">
        <f>Data!AH510-Data!AH509</f>
        <v>0</v>
      </c>
      <c r="AC510" s="11">
        <f>Data!AI510-Data!AI509</f>
        <v>0</v>
      </c>
      <c r="AD510" s="11">
        <f>Data!AJ510-Data!AJ509</f>
        <v>945</v>
      </c>
      <c r="AE510" s="11">
        <f>Data!AK510-Data!AK509</f>
        <v>0</v>
      </c>
      <c r="AF510" s="11">
        <f>Data!AL510-Data!AL509</f>
        <v>-1</v>
      </c>
      <c r="AG510" s="11">
        <f>Data!AM510-Data!AM509</f>
        <v>693</v>
      </c>
      <c r="AH510" s="11">
        <f>Data!AN510-Data!AN509</f>
        <v>0</v>
      </c>
      <c r="AI510" s="11">
        <f>Data!AO510-Data!AO509</f>
        <v>3</v>
      </c>
      <c r="AJ510" s="11">
        <f>Data!AP510-Data!AP509</f>
        <v>183</v>
      </c>
      <c r="AK510" s="11">
        <f>Data!AQ510-Data!AQ509</f>
        <v>8</v>
      </c>
      <c r="AL510" s="11">
        <f>Data!AR510-Data!AR509</f>
        <v>4</v>
      </c>
      <c r="AM510" s="11">
        <f>Data!E510</f>
        <v>19</v>
      </c>
      <c r="AN510" s="11">
        <f>Data!B510</f>
        <v>4181</v>
      </c>
      <c r="AO510" s="11">
        <f>Data!AS510-Data!AS509</f>
        <v>17878</v>
      </c>
      <c r="AP510" s="11">
        <f>Data!AT510-Data!AT509</f>
        <v>84397</v>
      </c>
      <c r="AQ510" s="11">
        <f>Data!AV510-Data!AV509</f>
        <v>0</v>
      </c>
      <c r="AR510" s="11">
        <f>Data!AW510-Data!AW509</f>
        <v>0</v>
      </c>
      <c r="AT510" s="7" t="str">
        <f t="shared" si="471"/>
        <v>2021-W32</v>
      </c>
      <c r="AU510" s="7">
        <f t="shared" si="472"/>
        <v>2</v>
      </c>
      <c r="AV510" s="12">
        <f>Data!G510</f>
        <v>219</v>
      </c>
      <c r="AW510" s="12">
        <f>Data!AU510+Data!C510</f>
        <v>15</v>
      </c>
      <c r="AY510" s="12"/>
    </row>
    <row r="511" spans="1:53" x14ac:dyDescent="0.3">
      <c r="A511" s="20">
        <f>Data!A511</f>
        <v>44419</v>
      </c>
      <c r="B511" s="8">
        <f t="shared" ref="B511" si="473">A511</f>
        <v>44419</v>
      </c>
      <c r="C511" s="9">
        <f>Data!I511-Data!I510</f>
        <v>782</v>
      </c>
      <c r="D511" s="9">
        <f>Data!J511-Data!J510</f>
        <v>0</v>
      </c>
      <c r="E511" s="10">
        <f>Data!K511-Data!K510</f>
        <v>0</v>
      </c>
      <c r="F511" s="11">
        <f>Data!L511-Data!L510</f>
        <v>1435</v>
      </c>
      <c r="G511" s="11">
        <f>Data!M511-Data!M510</f>
        <v>0</v>
      </c>
      <c r="H511" s="11">
        <f>Data!N511-Data!N510</f>
        <v>1</v>
      </c>
      <c r="I511" s="11">
        <f>Data!O511-Data!O510</f>
        <v>961</v>
      </c>
      <c r="J511" s="11">
        <f>Data!P511-Data!P510</f>
        <v>3</v>
      </c>
      <c r="K511" s="11">
        <f>Data!Q511-Data!Q510</f>
        <v>-1</v>
      </c>
      <c r="L511" s="11">
        <f>Data!R511-Data!R510</f>
        <v>294</v>
      </c>
      <c r="M511" s="11">
        <f>Data!S511-Data!S510</f>
        <v>17</v>
      </c>
      <c r="N511" s="11">
        <f>Data!T511-Data!T510</f>
        <v>7</v>
      </c>
      <c r="O511" s="11">
        <f>Data!U511-Data!U510</f>
        <v>382</v>
      </c>
      <c r="P511" s="11">
        <f>Data!V511-Data!V510</f>
        <v>0</v>
      </c>
      <c r="Q511" s="11">
        <f>Data!W511-Data!W510</f>
        <v>0</v>
      </c>
      <c r="R511" s="11">
        <f>Data!X511-Data!X510</f>
        <v>796</v>
      </c>
      <c r="S511" s="11">
        <f>Data!Y511-Data!Y510</f>
        <v>0</v>
      </c>
      <c r="T511" s="11">
        <f>Data!Z511-Data!Z510</f>
        <v>1</v>
      </c>
      <c r="U511" s="11">
        <f>Data!AA511-Data!AA510</f>
        <v>457</v>
      </c>
      <c r="V511" s="11">
        <f>Data!AB511-Data!AB510</f>
        <v>2</v>
      </c>
      <c r="W511" s="11">
        <f>Data!AC511-Data!AC510</f>
        <v>-1</v>
      </c>
      <c r="X511" s="11">
        <f>Data!AD511-Data!AD510</f>
        <v>117</v>
      </c>
      <c r="Y511" s="11">
        <f>Data!AE511-Data!AE510</f>
        <v>10</v>
      </c>
      <c r="Z511" s="11">
        <f>Data!AF511-Data!AF510</f>
        <v>2</v>
      </c>
      <c r="AA511" s="11">
        <f>Data!AG511-Data!AG510</f>
        <v>400</v>
      </c>
      <c r="AB511" s="11">
        <f>Data!AH511-Data!AH510</f>
        <v>0</v>
      </c>
      <c r="AC511" s="11">
        <f>Data!AI511-Data!AI510</f>
        <v>0</v>
      </c>
      <c r="AD511" s="11">
        <f>Data!AJ511-Data!AJ510</f>
        <v>639</v>
      </c>
      <c r="AE511" s="11">
        <f>Data!AK511-Data!AK510</f>
        <v>0</v>
      </c>
      <c r="AF511" s="11">
        <f>Data!AL511-Data!AL510</f>
        <v>0</v>
      </c>
      <c r="AG511" s="11">
        <f>Data!AM511-Data!AM510</f>
        <v>504</v>
      </c>
      <c r="AH511" s="11">
        <f>Data!AN511-Data!AN510</f>
        <v>1</v>
      </c>
      <c r="AI511" s="11">
        <f>Data!AO511-Data!AO510</f>
        <v>0</v>
      </c>
      <c r="AJ511" s="11">
        <f>Data!AP511-Data!AP510</f>
        <v>177</v>
      </c>
      <c r="AK511" s="11">
        <f>Data!AQ511-Data!AQ510</f>
        <v>7</v>
      </c>
      <c r="AL511" s="11">
        <f>Data!AR511-Data!AR510</f>
        <v>5</v>
      </c>
      <c r="AM511" s="11">
        <f>Data!E511</f>
        <v>19</v>
      </c>
      <c r="AN511" s="11">
        <f>Data!B511</f>
        <v>3475</v>
      </c>
      <c r="AO511" s="11">
        <f>Data!AS511-Data!AS510</f>
        <v>13831</v>
      </c>
      <c r="AP511" s="11">
        <f>Data!AT511-Data!AT510</f>
        <v>74238</v>
      </c>
      <c r="AQ511" s="11">
        <f>Data!AV511-Data!AV510</f>
        <v>0</v>
      </c>
      <c r="AR511" s="11">
        <f>Data!AW511-Data!AW510</f>
        <v>0</v>
      </c>
      <c r="AT511" s="7" t="str">
        <f t="shared" ref="AT511" si="474">_xlfn.CONCAT(YEAR(A511),"-W",_xlfn.ISOWEEKNUM(A511))</f>
        <v>2021-W32</v>
      </c>
      <c r="AU511" s="7">
        <f t="shared" ref="AU511" si="475">WEEKDAY(A511,2)</f>
        <v>3</v>
      </c>
      <c r="AV511" s="12">
        <f>Data!G511</f>
        <v>226</v>
      </c>
      <c r="AW511" s="12">
        <f>Data!AU511+Data!C511</f>
        <v>22</v>
      </c>
      <c r="AY511" s="12"/>
    </row>
    <row r="512" spans="1:53" x14ac:dyDescent="0.3">
      <c r="A512" s="20">
        <f>Data!A512</f>
        <v>44420</v>
      </c>
      <c r="B512" s="8">
        <f t="shared" ref="B512" si="476">A512</f>
        <v>44420</v>
      </c>
      <c r="C512" s="9">
        <f>Data!I512-Data!I511</f>
        <v>835</v>
      </c>
      <c r="D512" s="9">
        <f>Data!J512-Data!J511</f>
        <v>0</v>
      </c>
      <c r="E512" s="10">
        <f>Data!K512-Data!K511</f>
        <v>0</v>
      </c>
      <c r="F512" s="11">
        <f>Data!L512-Data!L511</f>
        <v>1570</v>
      </c>
      <c r="G512" s="11">
        <f>Data!M512-Data!M511</f>
        <v>0</v>
      </c>
      <c r="H512" s="11">
        <f>Data!N512-Data!N511</f>
        <v>1</v>
      </c>
      <c r="I512" s="11">
        <f>Data!O512-Data!O511</f>
        <v>917</v>
      </c>
      <c r="J512" s="11">
        <f>Data!P512-Data!P511</f>
        <v>2</v>
      </c>
      <c r="K512" s="11">
        <f>Data!Q512-Data!Q511</f>
        <v>11</v>
      </c>
      <c r="L512" s="11">
        <f>Data!R512-Data!R511</f>
        <v>281</v>
      </c>
      <c r="M512" s="11">
        <f>Data!S512-Data!S511</f>
        <v>18</v>
      </c>
      <c r="N512" s="11">
        <f>Data!T512-Data!T511</f>
        <v>2</v>
      </c>
      <c r="O512" s="11">
        <f>Data!U512-Data!U511</f>
        <v>397</v>
      </c>
      <c r="P512" s="11">
        <f>Data!V512-Data!V511</f>
        <v>0</v>
      </c>
      <c r="Q512" s="11">
        <f>Data!W512-Data!W511</f>
        <v>0</v>
      </c>
      <c r="R512" s="11">
        <f>Data!X512-Data!X511</f>
        <v>795</v>
      </c>
      <c r="S512" s="11">
        <f>Data!Y512-Data!Y511</f>
        <v>0</v>
      </c>
      <c r="T512" s="11">
        <f>Data!Z512-Data!Z511</f>
        <v>0</v>
      </c>
      <c r="U512" s="11">
        <f>Data!AA512-Data!AA511</f>
        <v>431</v>
      </c>
      <c r="V512" s="11">
        <f>Data!AB512-Data!AB511</f>
        <v>0</v>
      </c>
      <c r="W512" s="11">
        <f>Data!AC512-Data!AC511</f>
        <v>9</v>
      </c>
      <c r="X512" s="11">
        <f>Data!AD512-Data!AD511</f>
        <v>126</v>
      </c>
      <c r="Y512" s="11">
        <f>Data!AE512-Data!AE511</f>
        <v>7</v>
      </c>
      <c r="Z512" s="11">
        <f>Data!AF512-Data!AF511</f>
        <v>8</v>
      </c>
      <c r="AA512" s="11">
        <f>Data!AG512-Data!AG511</f>
        <v>438</v>
      </c>
      <c r="AB512" s="11">
        <f>Data!AH512-Data!AH511</f>
        <v>0</v>
      </c>
      <c r="AC512" s="11">
        <f>Data!AI512-Data!AI511</f>
        <v>0</v>
      </c>
      <c r="AD512" s="11">
        <f>Data!AJ512-Data!AJ511</f>
        <v>775</v>
      </c>
      <c r="AE512" s="11">
        <f>Data!AK512-Data!AK511</f>
        <v>0</v>
      </c>
      <c r="AF512" s="11">
        <f>Data!AL512-Data!AL511</f>
        <v>1</v>
      </c>
      <c r="AG512" s="11">
        <f>Data!AM512-Data!AM511</f>
        <v>486</v>
      </c>
      <c r="AH512" s="11">
        <f>Data!AN512-Data!AN511</f>
        <v>2</v>
      </c>
      <c r="AI512" s="11">
        <f>Data!AO512-Data!AO511</f>
        <v>2</v>
      </c>
      <c r="AJ512" s="11">
        <f>Data!AP512-Data!AP511</f>
        <v>155</v>
      </c>
      <c r="AK512" s="11">
        <f>Data!AQ512-Data!AQ511</f>
        <v>11</v>
      </c>
      <c r="AL512" s="11">
        <f>Data!AR512-Data!AR511</f>
        <v>-6</v>
      </c>
      <c r="AM512" s="11">
        <f>Data!E512</f>
        <v>20</v>
      </c>
      <c r="AN512" s="11">
        <f>Data!B512</f>
        <v>3605</v>
      </c>
      <c r="AO512" s="11">
        <f>Data!AS512-Data!AS511</f>
        <v>12969</v>
      </c>
      <c r="AP512" s="11">
        <f>Data!AT512-Data!AT511</f>
        <v>88692</v>
      </c>
      <c r="AQ512" s="11">
        <f>Data!AV512-Data!AV511</f>
        <v>0</v>
      </c>
      <c r="AR512" s="11">
        <f>Data!AW512-Data!AW511</f>
        <v>0</v>
      </c>
      <c r="AT512" s="7" t="str">
        <f t="shared" ref="AT512" si="477">_xlfn.CONCAT(YEAR(A512),"-W",_xlfn.ISOWEEKNUM(A512))</f>
        <v>2021-W32</v>
      </c>
      <c r="AU512" s="7">
        <f t="shared" ref="AU512" si="478">WEEKDAY(A512,2)</f>
        <v>4</v>
      </c>
      <c r="AV512" s="12">
        <f>Data!G512</f>
        <v>240</v>
      </c>
      <c r="AW512" s="12">
        <f>Data!AU512+Data!C512</f>
        <v>24</v>
      </c>
      <c r="AY512" s="12"/>
    </row>
    <row r="513" spans="1:53" x14ac:dyDescent="0.3">
      <c r="A513" s="20">
        <f>Data!A513</f>
        <v>44421</v>
      </c>
      <c r="B513" s="8">
        <f t="shared" ref="B513" si="479">A513</f>
        <v>44421</v>
      </c>
      <c r="C513" s="9">
        <f>Data!I513-Data!I512</f>
        <v>778</v>
      </c>
      <c r="D513" s="9">
        <f>Data!J513-Data!J512</f>
        <v>0</v>
      </c>
      <c r="E513" s="10">
        <f>Data!K513-Data!K512</f>
        <v>0</v>
      </c>
      <c r="F513" s="11">
        <f>Data!L513-Data!L512</f>
        <v>1488</v>
      </c>
      <c r="G513" s="11">
        <f>Data!M513-Data!M512</f>
        <v>0</v>
      </c>
      <c r="H513" s="11">
        <f>Data!N513-Data!N512</f>
        <v>0</v>
      </c>
      <c r="I513" s="11">
        <f>Data!O513-Data!O512</f>
        <v>958</v>
      </c>
      <c r="J513" s="11">
        <f>Data!P513-Data!P512</f>
        <v>5</v>
      </c>
      <c r="K513" s="11">
        <f>Data!Q513-Data!Q512</f>
        <v>-3</v>
      </c>
      <c r="L513" s="11">
        <f>Data!R513-Data!R512</f>
        <v>268</v>
      </c>
      <c r="M513" s="11">
        <f>Data!S513-Data!S512</f>
        <v>19</v>
      </c>
      <c r="N513" s="11">
        <f>Data!T513-Data!T512</f>
        <v>-2</v>
      </c>
      <c r="O513" s="11">
        <f>Data!U513-Data!U512</f>
        <v>390</v>
      </c>
      <c r="P513" s="11">
        <f>Data!V513-Data!V512</f>
        <v>0</v>
      </c>
      <c r="Q513" s="11">
        <f>Data!W513-Data!W512</f>
        <v>0</v>
      </c>
      <c r="R513" s="11">
        <f>Data!X513-Data!X512</f>
        <v>820</v>
      </c>
      <c r="S513" s="11">
        <f>Data!Y513-Data!Y512</f>
        <v>0</v>
      </c>
      <c r="T513" s="11">
        <f>Data!Z513-Data!Z512</f>
        <v>0</v>
      </c>
      <c r="U513" s="11">
        <f>Data!AA513-Data!AA512</f>
        <v>436</v>
      </c>
      <c r="V513" s="11">
        <f>Data!AB513-Data!AB512</f>
        <v>5</v>
      </c>
      <c r="W513" s="11">
        <f>Data!AC513-Data!AC512</f>
        <v>-3</v>
      </c>
      <c r="X513" s="11">
        <f>Data!AD513-Data!AD512</f>
        <v>114</v>
      </c>
      <c r="Y513" s="11">
        <f>Data!AE513-Data!AE512</f>
        <v>11</v>
      </c>
      <c r="Z513" s="11">
        <f>Data!AF513-Data!AF512</f>
        <v>0</v>
      </c>
      <c r="AA513" s="11">
        <f>Data!AG513-Data!AG512</f>
        <v>388</v>
      </c>
      <c r="AB513" s="11">
        <f>Data!AH513-Data!AH512</f>
        <v>0</v>
      </c>
      <c r="AC513" s="11">
        <f>Data!AI513-Data!AI512</f>
        <v>0</v>
      </c>
      <c r="AD513" s="11">
        <f>Data!AJ513-Data!AJ512</f>
        <v>668</v>
      </c>
      <c r="AE513" s="11">
        <f>Data!AK513-Data!AK512</f>
        <v>0</v>
      </c>
      <c r="AF513" s="11">
        <f>Data!AL513-Data!AL512</f>
        <v>0</v>
      </c>
      <c r="AG513" s="11">
        <f>Data!AM513-Data!AM512</f>
        <v>522</v>
      </c>
      <c r="AH513" s="11">
        <f>Data!AN513-Data!AN512</f>
        <v>0</v>
      </c>
      <c r="AI513" s="11">
        <f>Data!AO513-Data!AO512</f>
        <v>0</v>
      </c>
      <c r="AJ513" s="11">
        <f>Data!AP513-Data!AP512</f>
        <v>154</v>
      </c>
      <c r="AK513" s="11">
        <f>Data!AQ513-Data!AQ512</f>
        <v>8</v>
      </c>
      <c r="AL513" s="11">
        <f>Data!AR513-Data!AR512</f>
        <v>-2</v>
      </c>
      <c r="AM513" s="11">
        <f>Data!E513</f>
        <v>24</v>
      </c>
      <c r="AN513" s="11">
        <f>Data!B513</f>
        <v>3493</v>
      </c>
      <c r="AO513" s="11">
        <f>Data!AS513-Data!AS512</f>
        <v>13120</v>
      </c>
      <c r="AP513" s="11">
        <f>Data!AT513-Data!AT512</f>
        <v>104572</v>
      </c>
      <c r="AQ513" s="11">
        <f>Data!AV513-Data!AV512</f>
        <v>0</v>
      </c>
      <c r="AR513" s="11">
        <f>Data!AW513-Data!AW512</f>
        <v>0</v>
      </c>
      <c r="AT513" s="7" t="str">
        <f t="shared" ref="AT513" si="480">_xlfn.CONCAT(YEAR(A513),"-W",_xlfn.ISOWEEKNUM(A513))</f>
        <v>2021-W32</v>
      </c>
      <c r="AU513" s="7">
        <f t="shared" ref="AU513" si="481">WEEKDAY(A513,2)</f>
        <v>5</v>
      </c>
      <c r="AV513" s="12">
        <f>Data!G513</f>
        <v>235</v>
      </c>
      <c r="AW513" s="12">
        <f>Data!AU513+Data!C513</f>
        <v>12</v>
      </c>
      <c r="AY513" s="12"/>
    </row>
    <row r="514" spans="1:53" x14ac:dyDescent="0.3">
      <c r="A514" s="20">
        <f>Data!A514</f>
        <v>44422</v>
      </c>
      <c r="B514" s="8">
        <f t="shared" ref="B514" si="482">A514</f>
        <v>44422</v>
      </c>
      <c r="C514" s="9">
        <f>Data!I514-Data!I513</f>
        <v>751</v>
      </c>
      <c r="D514" s="9">
        <f>Data!J514-Data!J513</f>
        <v>0</v>
      </c>
      <c r="E514" s="10">
        <f>Data!K514-Data!K513</f>
        <v>0</v>
      </c>
      <c r="F514" s="11">
        <f>Data!L514-Data!L513</f>
        <v>1355</v>
      </c>
      <c r="G514" s="11">
        <f>Data!M514-Data!M513</f>
        <v>2</v>
      </c>
      <c r="H514" s="11">
        <f>Data!N514-Data!N513</f>
        <v>0</v>
      </c>
      <c r="I514" s="11">
        <f>Data!O514-Data!O513</f>
        <v>914</v>
      </c>
      <c r="J514" s="11">
        <f>Data!P514-Data!P513</f>
        <v>2</v>
      </c>
      <c r="K514" s="11">
        <f>Data!Q514-Data!Q513</f>
        <v>-1</v>
      </c>
      <c r="L514" s="11">
        <f>Data!R514-Data!R513</f>
        <v>249</v>
      </c>
      <c r="M514" s="11">
        <f>Data!S514-Data!S513</f>
        <v>20</v>
      </c>
      <c r="N514" s="11">
        <f>Data!T514-Data!T513</f>
        <v>2</v>
      </c>
      <c r="O514" s="11">
        <f>Data!U514-Data!U513</f>
        <v>374</v>
      </c>
      <c r="P514" s="11">
        <f>Data!V514-Data!V513</f>
        <v>0</v>
      </c>
      <c r="Q514" s="11">
        <f>Data!W514-Data!W513</f>
        <v>0</v>
      </c>
      <c r="R514" s="11">
        <f>Data!X514-Data!X513</f>
        <v>729</v>
      </c>
      <c r="S514" s="11">
        <f>Data!Y514-Data!Y513</f>
        <v>1</v>
      </c>
      <c r="T514" s="11">
        <f>Data!Z514-Data!Z513</f>
        <v>1</v>
      </c>
      <c r="U514" s="11">
        <f>Data!AA514-Data!AA513</f>
        <v>432</v>
      </c>
      <c r="V514" s="11">
        <f>Data!AB514-Data!AB513</f>
        <v>0</v>
      </c>
      <c r="W514" s="11">
        <f>Data!AC514-Data!AC513</f>
        <v>1</v>
      </c>
      <c r="X514" s="11">
        <f>Data!AD514-Data!AD513</f>
        <v>111</v>
      </c>
      <c r="Y514" s="11">
        <f>Data!AE514-Data!AE513</f>
        <v>10</v>
      </c>
      <c r="Z514" s="11">
        <f>Data!AF514-Data!AF513</f>
        <v>-1</v>
      </c>
      <c r="AA514" s="11">
        <f>Data!AG514-Data!AG513</f>
        <v>377</v>
      </c>
      <c r="AB514" s="11">
        <f>Data!AH514-Data!AH513</f>
        <v>0</v>
      </c>
      <c r="AC514" s="11">
        <f>Data!AI514-Data!AI513</f>
        <v>0</v>
      </c>
      <c r="AD514" s="11">
        <f>Data!AJ514-Data!AJ513</f>
        <v>626</v>
      </c>
      <c r="AE514" s="11">
        <f>Data!AK514-Data!AK513</f>
        <v>1</v>
      </c>
      <c r="AF514" s="11">
        <f>Data!AL514-Data!AL513</f>
        <v>-1</v>
      </c>
      <c r="AG514" s="11">
        <f>Data!AM514-Data!AM513</f>
        <v>482</v>
      </c>
      <c r="AH514" s="11">
        <f>Data!AN514-Data!AN513</f>
        <v>2</v>
      </c>
      <c r="AI514" s="11">
        <f>Data!AO514-Data!AO513</f>
        <v>-2</v>
      </c>
      <c r="AJ514" s="11">
        <f>Data!AP514-Data!AP513</f>
        <v>138</v>
      </c>
      <c r="AK514" s="11">
        <f>Data!AQ514-Data!AQ513</f>
        <v>10</v>
      </c>
      <c r="AL514" s="11">
        <f>Data!AR514-Data!AR513</f>
        <v>3</v>
      </c>
      <c r="AM514" s="11">
        <f>Data!E514</f>
        <v>24</v>
      </c>
      <c r="AN514" s="11">
        <f>Data!B514</f>
        <v>3270</v>
      </c>
      <c r="AO514" s="11">
        <f>Data!AS514-Data!AS513</f>
        <v>13852</v>
      </c>
      <c r="AP514" s="11">
        <f>Data!AT514-Data!AT513</f>
        <v>84761</v>
      </c>
      <c r="AQ514" s="11">
        <f>Data!AV514-Data!AV513</f>
        <v>0</v>
      </c>
      <c r="AR514" s="11">
        <f>Data!AW514-Data!AW513</f>
        <v>0</v>
      </c>
      <c r="AT514" s="7" t="str">
        <f t="shared" ref="AT514" si="483">_xlfn.CONCAT(YEAR(A514),"-W",_xlfn.ISOWEEKNUM(A514))</f>
        <v>2021-W32</v>
      </c>
      <c r="AU514" s="7">
        <f t="shared" ref="AU514" si="484">WEEKDAY(A514,2)</f>
        <v>6</v>
      </c>
      <c r="AV514" s="12">
        <f>Data!G514</f>
        <v>236</v>
      </c>
      <c r="AW514" s="12">
        <f>Data!AU514+Data!C514</f>
        <v>23</v>
      </c>
      <c r="AY514" s="12"/>
    </row>
    <row r="515" spans="1:53" x14ac:dyDescent="0.3">
      <c r="A515" s="20">
        <f>Data!A515</f>
        <v>44423</v>
      </c>
      <c r="B515" s="8">
        <f t="shared" ref="B515:B516" si="485">A515</f>
        <v>44423</v>
      </c>
      <c r="C515" s="9">
        <f>Data!I515-Data!I514</f>
        <v>410</v>
      </c>
      <c r="D515" s="9">
        <f>Data!J515-Data!J514</f>
        <v>0</v>
      </c>
      <c r="E515" s="10">
        <f>Data!K515-Data!K514</f>
        <v>0</v>
      </c>
      <c r="F515" s="11">
        <f>Data!L515-Data!L514</f>
        <v>804</v>
      </c>
      <c r="G515" s="11">
        <f>Data!M515-Data!M514</f>
        <v>0</v>
      </c>
      <c r="H515" s="11">
        <f>Data!N515-Data!N514</f>
        <v>0</v>
      </c>
      <c r="I515" s="11">
        <f>Data!O515-Data!O514</f>
        <v>530</v>
      </c>
      <c r="J515" s="11">
        <f>Data!P515-Data!P514</f>
        <v>1</v>
      </c>
      <c r="K515" s="11">
        <f>Data!Q515-Data!Q514</f>
        <v>4</v>
      </c>
      <c r="L515" s="11">
        <f>Data!R515-Data!R514</f>
        <v>143</v>
      </c>
      <c r="M515" s="11">
        <f>Data!S515-Data!S514</f>
        <v>16</v>
      </c>
      <c r="N515" s="11">
        <f>Data!T515-Data!T514</f>
        <v>1</v>
      </c>
      <c r="O515" s="11">
        <f>Data!U515-Data!U514</f>
        <v>200</v>
      </c>
      <c r="P515" s="11">
        <f>Data!V515-Data!V514</f>
        <v>0</v>
      </c>
      <c r="Q515" s="11">
        <f>Data!W515-Data!W514</f>
        <v>0</v>
      </c>
      <c r="R515" s="11">
        <f>Data!X515-Data!X514</f>
        <v>428</v>
      </c>
      <c r="S515" s="11">
        <f>Data!Y515-Data!Y514</f>
        <v>0</v>
      </c>
      <c r="T515" s="11">
        <f>Data!Z515-Data!Z514</f>
        <v>0</v>
      </c>
      <c r="U515" s="11">
        <f>Data!AA515-Data!AA514</f>
        <v>260</v>
      </c>
      <c r="V515" s="11">
        <f>Data!AB515-Data!AB514</f>
        <v>1</v>
      </c>
      <c r="W515" s="11">
        <f>Data!AC515-Data!AC514</f>
        <v>1</v>
      </c>
      <c r="X515" s="11">
        <f>Data!AD515-Data!AD514</f>
        <v>62</v>
      </c>
      <c r="Y515" s="11">
        <f>Data!AE515-Data!AE514</f>
        <v>9</v>
      </c>
      <c r="Z515" s="11">
        <f>Data!AF515-Data!AF514</f>
        <v>-5</v>
      </c>
      <c r="AA515" s="11">
        <f>Data!AG515-Data!AG514</f>
        <v>210</v>
      </c>
      <c r="AB515" s="11">
        <f>Data!AH515-Data!AH514</f>
        <v>0</v>
      </c>
      <c r="AC515" s="11">
        <f>Data!AI515-Data!AI514</f>
        <v>0</v>
      </c>
      <c r="AD515" s="11">
        <f>Data!AJ515-Data!AJ514</f>
        <v>376</v>
      </c>
      <c r="AE515" s="11">
        <f>Data!AK515-Data!AK514</f>
        <v>0</v>
      </c>
      <c r="AF515" s="11">
        <f>Data!AL515-Data!AL514</f>
        <v>0</v>
      </c>
      <c r="AG515" s="11">
        <f>Data!AM515-Data!AM514</f>
        <v>270</v>
      </c>
      <c r="AH515" s="11">
        <f>Data!AN515-Data!AN514</f>
        <v>0</v>
      </c>
      <c r="AI515" s="11">
        <f>Data!AO515-Data!AO514</f>
        <v>3</v>
      </c>
      <c r="AJ515" s="11">
        <f>Data!AP515-Data!AP514</f>
        <v>81</v>
      </c>
      <c r="AK515" s="11">
        <f>Data!AQ515-Data!AQ514</f>
        <v>7</v>
      </c>
      <c r="AL515" s="11">
        <f>Data!AR515-Data!AR514</f>
        <v>6</v>
      </c>
      <c r="AM515" s="11">
        <f>Data!E515</f>
        <v>17</v>
      </c>
      <c r="AN515" s="11">
        <f>Data!B515</f>
        <v>1888</v>
      </c>
      <c r="AO515" s="11">
        <f>Data!AS515-Data!AS514</f>
        <v>7584</v>
      </c>
      <c r="AP515" s="11">
        <f>Data!AT515-Data!AT514</f>
        <v>51688</v>
      </c>
      <c r="AQ515" s="11">
        <f>Data!AV515-Data!AV514</f>
        <v>0</v>
      </c>
      <c r="AR515" s="11">
        <f>Data!AW515-Data!AW514</f>
        <v>0</v>
      </c>
      <c r="AS515" s="7">
        <v>120</v>
      </c>
      <c r="AT515" s="7" t="str">
        <f t="shared" ref="AT515:AT516" si="486">_xlfn.CONCAT(YEAR(A515),"-W",_xlfn.ISOWEEKNUM(A515))</f>
        <v>2021-W32</v>
      </c>
      <c r="AU515" s="7">
        <f t="shared" ref="AU515:AU516" si="487">WEEKDAY(A515,2)</f>
        <v>7</v>
      </c>
      <c r="AV515" s="12">
        <f>Data!G515</f>
        <v>241</v>
      </c>
      <c r="AW515" s="12">
        <f>Data!AU515+Data!C515</f>
        <v>19</v>
      </c>
      <c r="AX515" s="7">
        <f>Data!BA515-Data!BA508</f>
        <v>35</v>
      </c>
      <c r="AY515" s="12">
        <f>AV508+AS515-AV515-AX515</f>
        <v>48</v>
      </c>
      <c r="AZ515" s="11">
        <f>SUM(Data!BB509:BB515)</f>
        <v>1632</v>
      </c>
      <c r="BA515" s="112">
        <f>AS515/AZ515</f>
        <v>7.3529411764705885E-2</v>
      </c>
    </row>
    <row r="516" spans="1:53" x14ac:dyDescent="0.3">
      <c r="A516" s="21">
        <f>Data!A516</f>
        <v>44424</v>
      </c>
      <c r="B516" s="13">
        <f t="shared" si="485"/>
        <v>44424</v>
      </c>
      <c r="C516" s="14">
        <f>Data!I516-Data!I515</f>
        <v>449</v>
      </c>
      <c r="D516" s="14">
        <f>Data!J516-Data!J515</f>
        <v>0</v>
      </c>
      <c r="E516" s="15">
        <f>Data!K516-Data!K515</f>
        <v>0</v>
      </c>
      <c r="F516" s="16">
        <f>Data!L516-Data!L515</f>
        <v>950</v>
      </c>
      <c r="G516" s="16">
        <f>Data!M516-Data!M515</f>
        <v>0</v>
      </c>
      <c r="H516" s="16">
        <f>Data!N516-Data!N515</f>
        <v>-1</v>
      </c>
      <c r="I516" s="16">
        <f>Data!O516-Data!O515</f>
        <v>780</v>
      </c>
      <c r="J516" s="16">
        <f>Data!P516-Data!P515</f>
        <v>2</v>
      </c>
      <c r="K516" s="16">
        <f>Data!Q516-Data!Q515</f>
        <v>6</v>
      </c>
      <c r="L516" s="16">
        <f>Data!R516-Data!R515</f>
        <v>257</v>
      </c>
      <c r="M516" s="16">
        <f>Data!S516-Data!S515</f>
        <v>12</v>
      </c>
      <c r="N516" s="16">
        <f>Data!T516-Data!T515</f>
        <v>4</v>
      </c>
      <c r="O516" s="16">
        <f>Data!U516-Data!U515</f>
        <v>213</v>
      </c>
      <c r="P516" s="16">
        <f>Data!V516-Data!V515</f>
        <v>0</v>
      </c>
      <c r="Q516" s="16">
        <f>Data!W516-Data!W515</f>
        <v>0</v>
      </c>
      <c r="R516" s="16">
        <f>Data!X516-Data!X515</f>
        <v>497</v>
      </c>
      <c r="S516" s="16">
        <f>Data!Y516-Data!Y515</f>
        <v>0</v>
      </c>
      <c r="T516" s="16">
        <f>Data!Z516-Data!Z515</f>
        <v>0</v>
      </c>
      <c r="U516" s="16">
        <f>Data!AA516-Data!AA515</f>
        <v>386</v>
      </c>
      <c r="V516" s="16">
        <f>Data!AB516-Data!AB515</f>
        <v>1</v>
      </c>
      <c r="W516" s="16">
        <f>Data!AC516-Data!AC515</f>
        <v>2</v>
      </c>
      <c r="X516" s="16">
        <f>Data!AD516-Data!AD515</f>
        <v>121</v>
      </c>
      <c r="Y516" s="16">
        <f>Data!AE516-Data!AE515</f>
        <v>6</v>
      </c>
      <c r="Z516" s="16">
        <f>Data!AF516-Data!AF515</f>
        <v>2</v>
      </c>
      <c r="AA516" s="16">
        <f>Data!AG516-Data!AG515</f>
        <v>236</v>
      </c>
      <c r="AB516" s="16">
        <f>Data!AH516-Data!AH515</f>
        <v>0</v>
      </c>
      <c r="AC516" s="16">
        <f>Data!AI516-Data!AI515</f>
        <v>0</v>
      </c>
      <c r="AD516" s="16">
        <f>Data!AJ516-Data!AJ515</f>
        <v>453</v>
      </c>
      <c r="AE516" s="16">
        <f>Data!AK516-Data!AK515</f>
        <v>0</v>
      </c>
      <c r="AF516" s="16">
        <f>Data!AL516-Data!AL515</f>
        <v>-1</v>
      </c>
      <c r="AG516" s="16">
        <f>Data!AM516-Data!AM515</f>
        <v>394</v>
      </c>
      <c r="AH516" s="16">
        <f>Data!AN516-Data!AN515</f>
        <v>1</v>
      </c>
      <c r="AI516" s="16">
        <f>Data!AO516-Data!AO515</f>
        <v>4</v>
      </c>
      <c r="AJ516" s="16">
        <f>Data!AP516-Data!AP515</f>
        <v>136</v>
      </c>
      <c r="AK516" s="16">
        <f>Data!AQ516-Data!AQ515</f>
        <v>6</v>
      </c>
      <c r="AL516" s="16">
        <f>Data!AR516-Data!AR515</f>
        <v>2</v>
      </c>
      <c r="AM516" s="16">
        <f>Data!E516</f>
        <v>13</v>
      </c>
      <c r="AN516" s="16">
        <f>Data!B516</f>
        <v>2218</v>
      </c>
      <c r="AO516" s="16">
        <f>Data!AS516-Data!AS515</f>
        <v>5376</v>
      </c>
      <c r="AP516" s="16">
        <f>Data!AT516-Data!AT515</f>
        <v>32941</v>
      </c>
      <c r="AQ516" s="16">
        <f>Data!AV516-Data!AV515</f>
        <v>0</v>
      </c>
      <c r="AR516" s="16">
        <f>Data!AW516-Data!AW515</f>
        <v>0</v>
      </c>
      <c r="AS516" s="17"/>
      <c r="AT516" s="17" t="str">
        <f t="shared" si="486"/>
        <v>2021-W33</v>
      </c>
      <c r="AU516" s="17">
        <f t="shared" si="487"/>
        <v>1</v>
      </c>
      <c r="AV516" s="18">
        <f>Data!G516</f>
        <v>250</v>
      </c>
      <c r="AW516" s="18">
        <f>Data!AU516+Data!C516</f>
        <v>12</v>
      </c>
      <c r="AX516" s="17"/>
      <c r="AY516" s="17"/>
      <c r="AZ516" s="16"/>
    </row>
    <row r="517" spans="1:53" x14ac:dyDescent="0.3">
      <c r="A517" s="20">
        <f>Data!A517</f>
        <v>44425</v>
      </c>
      <c r="B517" s="8">
        <f t="shared" ref="B517" si="488">A517</f>
        <v>44425</v>
      </c>
      <c r="C517" s="9">
        <f>Data!I517-Data!I516</f>
        <v>921</v>
      </c>
      <c r="D517" s="9">
        <f>Data!J517-Data!J516</f>
        <v>0</v>
      </c>
      <c r="E517" s="10">
        <f>Data!K517-Data!K516</f>
        <v>-1</v>
      </c>
      <c r="F517" s="11">
        <f>Data!L517-Data!L516</f>
        <v>1836</v>
      </c>
      <c r="G517" s="11">
        <f>Data!M517-Data!M516</f>
        <v>1</v>
      </c>
      <c r="H517" s="11">
        <f>Data!N517-Data!N516</f>
        <v>0</v>
      </c>
      <c r="I517" s="11">
        <f>Data!O517-Data!O516</f>
        <v>1277</v>
      </c>
      <c r="J517" s="11">
        <f>Data!P517-Data!P516</f>
        <v>1</v>
      </c>
      <c r="K517" s="11">
        <f>Data!Q517-Data!Q516</f>
        <v>5</v>
      </c>
      <c r="L517" s="11">
        <f>Data!R517-Data!R516</f>
        <v>384</v>
      </c>
      <c r="M517" s="11">
        <f>Data!S517-Data!S516</f>
        <v>14</v>
      </c>
      <c r="N517" s="11">
        <f>Data!T517-Data!T516</f>
        <v>4</v>
      </c>
      <c r="O517" s="11">
        <f>Data!U517-Data!U516</f>
        <v>445</v>
      </c>
      <c r="P517" s="11">
        <f>Data!V517-Data!V516</f>
        <v>0</v>
      </c>
      <c r="Q517" s="11">
        <f>Data!W517-Data!W516</f>
        <v>0</v>
      </c>
      <c r="R517" s="11">
        <f>Data!X517-Data!X516</f>
        <v>979</v>
      </c>
      <c r="S517" s="11">
        <f>Data!Y517-Data!Y516</f>
        <v>0</v>
      </c>
      <c r="T517" s="11">
        <f>Data!Z517-Data!Z516</f>
        <v>0</v>
      </c>
      <c r="U517" s="11">
        <f>Data!AA517-Data!AA516</f>
        <v>623</v>
      </c>
      <c r="V517" s="11">
        <f>Data!AB517-Data!AB516</f>
        <v>1</v>
      </c>
      <c r="W517" s="11">
        <f>Data!AC517-Data!AC516</f>
        <v>5</v>
      </c>
      <c r="X517" s="11">
        <f>Data!AD517-Data!AD516</f>
        <v>168</v>
      </c>
      <c r="Y517" s="11">
        <f>Data!AE517-Data!AE516</f>
        <v>6</v>
      </c>
      <c r="Z517" s="11">
        <f>Data!AF517-Data!AF516</f>
        <v>4</v>
      </c>
      <c r="AA517" s="11">
        <f>Data!AG517-Data!AG516</f>
        <v>476</v>
      </c>
      <c r="AB517" s="11">
        <f>Data!AH517-Data!AH516</f>
        <v>0</v>
      </c>
      <c r="AC517" s="11">
        <f>Data!AI517-Data!AI516</f>
        <v>-1</v>
      </c>
      <c r="AD517" s="11">
        <f>Data!AJ517-Data!AJ516</f>
        <v>857</v>
      </c>
      <c r="AE517" s="11">
        <f>Data!AK517-Data!AK516</f>
        <v>1</v>
      </c>
      <c r="AF517" s="11">
        <f>Data!AL517-Data!AL516</f>
        <v>0</v>
      </c>
      <c r="AG517" s="11">
        <f>Data!AM517-Data!AM516</f>
        <v>654</v>
      </c>
      <c r="AH517" s="11">
        <f>Data!AN517-Data!AN516</f>
        <v>0</v>
      </c>
      <c r="AI517" s="11">
        <f>Data!AO517-Data!AO516</f>
        <v>0</v>
      </c>
      <c r="AJ517" s="11">
        <f>Data!AP517-Data!AP516</f>
        <v>216</v>
      </c>
      <c r="AK517" s="11">
        <f>Data!AQ517-Data!AQ516</f>
        <v>8</v>
      </c>
      <c r="AL517" s="11">
        <f>Data!AR517-Data!AR516</f>
        <v>0</v>
      </c>
      <c r="AM517" s="11">
        <f>Data!E517</f>
        <v>16</v>
      </c>
      <c r="AN517" s="11">
        <f>Data!B517</f>
        <v>4206</v>
      </c>
      <c r="AO517" s="11">
        <f>Data!AS517-Data!AS516</f>
        <v>19904</v>
      </c>
      <c r="AP517" s="11">
        <f>Data!AT517-Data!AT516</f>
        <v>86235</v>
      </c>
      <c r="AQ517" s="11">
        <f>Data!AV517-Data!AV516</f>
        <v>0</v>
      </c>
      <c r="AR517" s="11">
        <f>Data!AW517-Data!AW516</f>
        <v>0</v>
      </c>
      <c r="AT517" s="7" t="str">
        <f t="shared" ref="AT517" si="489">_xlfn.CONCAT(YEAR(A517),"-W",_xlfn.ISOWEEKNUM(A517))</f>
        <v>2021-W33</v>
      </c>
      <c r="AU517" s="7">
        <f t="shared" ref="AU517" si="490">WEEKDAY(A517,2)</f>
        <v>2</v>
      </c>
      <c r="AV517" s="12">
        <f>Data!G517</f>
        <v>258</v>
      </c>
      <c r="AW517" s="12">
        <f>Data!AU517+Data!C517</f>
        <v>28</v>
      </c>
      <c r="AY517" s="12"/>
    </row>
    <row r="518" spans="1:53" x14ac:dyDescent="0.3">
      <c r="A518" s="20">
        <f>Data!A518</f>
        <v>44426</v>
      </c>
      <c r="B518" s="8">
        <f t="shared" ref="B518" si="491">A518</f>
        <v>44426</v>
      </c>
      <c r="C518" s="9">
        <f>Data!I518-Data!I517</f>
        <v>644</v>
      </c>
      <c r="D518" s="9">
        <f>Data!J518-Data!J517</f>
        <v>0</v>
      </c>
      <c r="E518" s="10">
        <f>Data!K518-Data!K517</f>
        <v>0</v>
      </c>
      <c r="F518" s="11">
        <f>Data!L518-Data!L517</f>
        <v>1390</v>
      </c>
      <c r="G518" s="11">
        <f>Data!M518-Data!M517</f>
        <v>0</v>
      </c>
      <c r="H518" s="11">
        <f>Data!N518-Data!N517</f>
        <v>0</v>
      </c>
      <c r="I518" s="11">
        <f>Data!O518-Data!O517</f>
        <v>1030</v>
      </c>
      <c r="J518" s="11">
        <f>Data!P518-Data!P517</f>
        <v>4</v>
      </c>
      <c r="K518" s="11">
        <f>Data!Q518-Data!Q517</f>
        <v>12</v>
      </c>
      <c r="L518" s="11">
        <f>Data!R518-Data!R517</f>
        <v>373</v>
      </c>
      <c r="M518" s="11">
        <f>Data!S518-Data!S517</f>
        <v>21</v>
      </c>
      <c r="N518" s="11">
        <f>Data!T518-Data!T517</f>
        <v>12</v>
      </c>
      <c r="O518" s="11">
        <f>Data!U518-Data!U517</f>
        <v>323</v>
      </c>
      <c r="P518" s="11">
        <f>Data!V518-Data!V517</f>
        <v>0</v>
      </c>
      <c r="Q518" s="11">
        <f>Data!W518-Data!W517</f>
        <v>0</v>
      </c>
      <c r="R518" s="11">
        <f>Data!X518-Data!X517</f>
        <v>760</v>
      </c>
      <c r="S518" s="11">
        <f>Data!Y518-Data!Y517</f>
        <v>0</v>
      </c>
      <c r="T518" s="11">
        <f>Data!Z518-Data!Z517</f>
        <v>0</v>
      </c>
      <c r="U518" s="11">
        <f>Data!AA518-Data!AA517</f>
        <v>464</v>
      </c>
      <c r="V518" s="11">
        <f>Data!AB518-Data!AB517</f>
        <v>4</v>
      </c>
      <c r="W518" s="11">
        <f>Data!AC518-Data!AC517</f>
        <v>9</v>
      </c>
      <c r="X518" s="11">
        <f>Data!AD518-Data!AD517</f>
        <v>169</v>
      </c>
      <c r="Y518" s="11">
        <f>Data!AE518-Data!AE517</f>
        <v>9</v>
      </c>
      <c r="Z518" s="11">
        <f>Data!AF518-Data!AF517</f>
        <v>9</v>
      </c>
      <c r="AA518" s="11">
        <f>Data!AG518-Data!AG517</f>
        <v>321</v>
      </c>
      <c r="AB518" s="11">
        <f>Data!AH518-Data!AH517</f>
        <v>0</v>
      </c>
      <c r="AC518" s="11">
        <f>Data!AI518-Data!AI517</f>
        <v>0</v>
      </c>
      <c r="AD518" s="11">
        <f>Data!AJ518-Data!AJ517</f>
        <v>630</v>
      </c>
      <c r="AE518" s="11">
        <f>Data!AK518-Data!AK517</f>
        <v>0</v>
      </c>
      <c r="AF518" s="11">
        <f>Data!AL518-Data!AL517</f>
        <v>0</v>
      </c>
      <c r="AG518" s="11">
        <f>Data!AM518-Data!AM517</f>
        <v>566</v>
      </c>
      <c r="AH518" s="11">
        <f>Data!AN518-Data!AN517</f>
        <v>0</v>
      </c>
      <c r="AI518" s="11">
        <f>Data!AO518-Data!AO517</f>
        <v>3</v>
      </c>
      <c r="AJ518" s="11">
        <f>Data!AP518-Data!AP517</f>
        <v>204</v>
      </c>
      <c r="AK518" s="11">
        <f>Data!AQ518-Data!AQ517</f>
        <v>12</v>
      </c>
      <c r="AL518" s="11">
        <f>Data!AR518-Data!AR517</f>
        <v>3</v>
      </c>
      <c r="AM518" s="11">
        <f>Data!E518</f>
        <v>25</v>
      </c>
      <c r="AN518" s="11">
        <f>Data!B518</f>
        <v>3442</v>
      </c>
      <c r="AO518" s="11">
        <f>Data!AS518-Data!AS517</f>
        <v>16014</v>
      </c>
      <c r="AP518" s="11">
        <f>Data!AT518-Data!AT517</f>
        <v>75885</v>
      </c>
      <c r="AQ518" s="11">
        <f>Data!AV518-Data!AV517</f>
        <v>0</v>
      </c>
      <c r="AR518" s="11">
        <f>Data!AW518-Data!AW517</f>
        <v>0</v>
      </c>
      <c r="AT518" s="7" t="str">
        <f t="shared" ref="AT518" si="492">_xlfn.CONCAT(YEAR(A518),"-W",_xlfn.ISOWEEKNUM(A518))</f>
        <v>2021-W33</v>
      </c>
      <c r="AU518" s="7">
        <f t="shared" ref="AU518" si="493">WEEKDAY(A518,2)</f>
        <v>3</v>
      </c>
      <c r="AV518" s="12">
        <f>Data!G518</f>
        <v>282</v>
      </c>
      <c r="AW518" s="12">
        <f>Data!AU518+Data!C518</f>
        <v>16</v>
      </c>
      <c r="AY518" s="12"/>
    </row>
    <row r="519" spans="1:53" x14ac:dyDescent="0.3">
      <c r="A519" s="20">
        <f>Data!A519</f>
        <v>44427</v>
      </c>
      <c r="B519" s="8">
        <f t="shared" ref="B519:B520" si="494">A519</f>
        <v>44427</v>
      </c>
      <c r="C519" s="9">
        <f>Data!I519-Data!I518</f>
        <v>666</v>
      </c>
      <c r="D519" s="9">
        <f>Data!J519-Data!J518</f>
        <v>0</v>
      </c>
      <c r="E519" s="10">
        <f>Data!K519-Data!K518</f>
        <v>0</v>
      </c>
      <c r="F519" s="11">
        <f>Data!L519-Data!L518</f>
        <v>1396</v>
      </c>
      <c r="G519" s="11">
        <f>Data!M519-Data!M518</f>
        <v>0</v>
      </c>
      <c r="H519" s="11">
        <f>Data!N519-Data!N518</f>
        <v>-1</v>
      </c>
      <c r="I519" s="11">
        <f>Data!O519-Data!O518</f>
        <v>916</v>
      </c>
      <c r="J519" s="11">
        <f>Data!P519-Data!P518</f>
        <v>3</v>
      </c>
      <c r="K519" s="11">
        <f>Data!Q519-Data!Q518</f>
        <v>2</v>
      </c>
      <c r="L519" s="11">
        <f>Data!R519-Data!R518</f>
        <v>295</v>
      </c>
      <c r="M519" s="11">
        <f>Data!S519-Data!S518</f>
        <v>17</v>
      </c>
      <c r="N519" s="11">
        <f>Data!T519-Data!T518</f>
        <v>3</v>
      </c>
      <c r="O519" s="11">
        <f>Data!U519-Data!U518</f>
        <v>347</v>
      </c>
      <c r="P519" s="11">
        <f>Data!V519-Data!V518</f>
        <v>0</v>
      </c>
      <c r="Q519" s="11">
        <f>Data!W519-Data!W518</f>
        <v>0</v>
      </c>
      <c r="R519" s="11">
        <f>Data!X519-Data!X518</f>
        <v>759</v>
      </c>
      <c r="S519" s="11">
        <f>Data!Y519-Data!Y518</f>
        <v>0</v>
      </c>
      <c r="T519" s="11">
        <f>Data!Z519-Data!Z518</f>
        <v>0</v>
      </c>
      <c r="U519" s="11">
        <f>Data!AA519-Data!AA518</f>
        <v>419</v>
      </c>
      <c r="V519" s="11">
        <f>Data!AB519-Data!AB518</f>
        <v>2</v>
      </c>
      <c r="W519" s="11">
        <f>Data!AC519-Data!AC518</f>
        <v>2</v>
      </c>
      <c r="X519" s="11">
        <f>Data!AD519-Data!AD518</f>
        <v>113</v>
      </c>
      <c r="Y519" s="11">
        <f>Data!AE519-Data!AE518</f>
        <v>10</v>
      </c>
      <c r="Z519" s="11">
        <f>Data!AF519-Data!AF518</f>
        <v>-2</v>
      </c>
      <c r="AA519" s="11">
        <f>Data!AG519-Data!AG518</f>
        <v>319</v>
      </c>
      <c r="AB519" s="11">
        <f>Data!AH519-Data!AH518</f>
        <v>0</v>
      </c>
      <c r="AC519" s="11">
        <f>Data!AI519-Data!AI518</f>
        <v>0</v>
      </c>
      <c r="AD519" s="11">
        <f>Data!AJ519-Data!AJ518</f>
        <v>637</v>
      </c>
      <c r="AE519" s="11">
        <f>Data!AK519-Data!AK518</f>
        <v>0</v>
      </c>
      <c r="AF519" s="11">
        <f>Data!AL519-Data!AL518</f>
        <v>-1</v>
      </c>
      <c r="AG519" s="11">
        <f>Data!AM519-Data!AM518</f>
        <v>497</v>
      </c>
      <c r="AH519" s="11">
        <f>Data!AN519-Data!AN518</f>
        <v>1</v>
      </c>
      <c r="AI519" s="11">
        <f>Data!AO519-Data!AO518</f>
        <v>0</v>
      </c>
      <c r="AJ519" s="11">
        <f>Data!AP519-Data!AP518</f>
        <v>182</v>
      </c>
      <c r="AK519" s="11">
        <f>Data!AQ519-Data!AQ518</f>
        <v>7</v>
      </c>
      <c r="AL519" s="11">
        <f>Data!AR519-Data!AR518</f>
        <v>5</v>
      </c>
      <c r="AM519" s="11">
        <f>Data!E519</f>
        <v>20</v>
      </c>
      <c r="AN519" s="11">
        <f>Data!B519</f>
        <v>3273</v>
      </c>
      <c r="AO519" s="11">
        <f>Data!AS519-Data!AS518</f>
        <v>15175</v>
      </c>
      <c r="AP519" s="11">
        <f>Data!AT519-Data!AT518</f>
        <v>87123</v>
      </c>
      <c r="AQ519" s="11">
        <f>Data!AV519-Data!AV518</f>
        <v>0</v>
      </c>
      <c r="AR519" s="11">
        <f>Data!AW519-Data!AW518</f>
        <v>0</v>
      </c>
      <c r="AT519" s="7" t="str">
        <f t="shared" ref="AT519:AT520" si="495">_xlfn.CONCAT(YEAR(A519),"-W",_xlfn.ISOWEEKNUM(A519))</f>
        <v>2021-W33</v>
      </c>
      <c r="AU519" s="7">
        <f t="shared" ref="AU519:AU520" si="496">WEEKDAY(A519,2)</f>
        <v>4</v>
      </c>
      <c r="AV519" s="12">
        <f>Data!G519</f>
        <v>286</v>
      </c>
      <c r="AW519" s="12">
        <f>Data!AU519+Data!C519</f>
        <v>18</v>
      </c>
      <c r="AY519" s="12"/>
    </row>
    <row r="520" spans="1:53" x14ac:dyDescent="0.3">
      <c r="A520" s="20">
        <f>Data!A520</f>
        <v>44428</v>
      </c>
      <c r="B520" s="8">
        <f t="shared" si="494"/>
        <v>44428</v>
      </c>
      <c r="C520" s="9">
        <f>Data!I520-Data!I519</f>
        <v>679</v>
      </c>
      <c r="D520" s="9">
        <f>Data!J520-Data!J519</f>
        <v>0</v>
      </c>
      <c r="E520" s="10">
        <f>Data!K520-Data!K519</f>
        <v>1</v>
      </c>
      <c r="F520" s="11">
        <f>Data!L520-Data!L519</f>
        <v>1539</v>
      </c>
      <c r="G520" s="11">
        <f>Data!M520-Data!M519</f>
        <v>0</v>
      </c>
      <c r="H520" s="11">
        <f>Data!N520-Data!N519</f>
        <v>1</v>
      </c>
      <c r="I520" s="11">
        <f>Data!O520-Data!O519</f>
        <v>1014</v>
      </c>
      <c r="J520" s="11">
        <f>Data!P520-Data!P519</f>
        <v>2</v>
      </c>
      <c r="K520" s="11">
        <f>Data!Q520-Data!Q519</f>
        <v>10</v>
      </c>
      <c r="L520" s="11">
        <f>Data!R520-Data!R519</f>
        <v>364</v>
      </c>
      <c r="M520" s="11">
        <f>Data!S520-Data!S519</f>
        <v>28</v>
      </c>
      <c r="N520" s="11">
        <f>Data!T520-Data!T519</f>
        <v>-2</v>
      </c>
      <c r="O520" s="11">
        <f>Data!U520-Data!U519</f>
        <v>354</v>
      </c>
      <c r="P520" s="11">
        <f>Data!V520-Data!V519</f>
        <v>0</v>
      </c>
      <c r="Q520" s="11">
        <f>Data!W520-Data!W519</f>
        <v>1</v>
      </c>
      <c r="R520" s="11">
        <f>Data!X520-Data!X519</f>
        <v>854</v>
      </c>
      <c r="S520" s="11">
        <f>Data!Y520-Data!Y519</f>
        <v>0</v>
      </c>
      <c r="T520" s="11">
        <f>Data!Z520-Data!Z519</f>
        <v>0</v>
      </c>
      <c r="U520" s="11">
        <f>Data!AA520-Data!AA519</f>
        <v>460</v>
      </c>
      <c r="V520" s="11">
        <f>Data!AB520-Data!AB519</f>
        <v>1</v>
      </c>
      <c r="W520" s="11">
        <f>Data!AC520-Data!AC519</f>
        <v>6</v>
      </c>
      <c r="X520" s="11">
        <f>Data!AD520-Data!AD519</f>
        <v>161</v>
      </c>
      <c r="Y520" s="11">
        <f>Data!AE520-Data!AE519</f>
        <v>16</v>
      </c>
      <c r="Z520" s="11">
        <f>Data!AF520-Data!AF519</f>
        <v>-1</v>
      </c>
      <c r="AA520" s="11">
        <f>Data!AG520-Data!AG519</f>
        <v>325</v>
      </c>
      <c r="AB520" s="11">
        <f>Data!AH520-Data!AH519</f>
        <v>0</v>
      </c>
      <c r="AC520" s="11">
        <f>Data!AI520-Data!AI519</f>
        <v>0</v>
      </c>
      <c r="AD520" s="11">
        <f>Data!AJ520-Data!AJ519</f>
        <v>685</v>
      </c>
      <c r="AE520" s="11">
        <f>Data!AK520-Data!AK519</f>
        <v>0</v>
      </c>
      <c r="AF520" s="11">
        <f>Data!AL520-Data!AL519</f>
        <v>1</v>
      </c>
      <c r="AG520" s="11">
        <f>Data!AM520-Data!AM519</f>
        <v>554</v>
      </c>
      <c r="AH520" s="11">
        <f>Data!AN520-Data!AN519</f>
        <v>1</v>
      </c>
      <c r="AI520" s="11">
        <f>Data!AO520-Data!AO519</f>
        <v>4</v>
      </c>
      <c r="AJ520" s="11">
        <f>Data!AP520-Data!AP519</f>
        <v>203</v>
      </c>
      <c r="AK520" s="11">
        <f>Data!AQ520-Data!AQ519</f>
        <v>12</v>
      </c>
      <c r="AL520" s="11">
        <f>Data!AR520-Data!AR519</f>
        <v>-1</v>
      </c>
      <c r="AM520" s="11">
        <f>Data!E520</f>
        <v>30</v>
      </c>
      <c r="AN520" s="11">
        <f>Data!B520</f>
        <v>3625</v>
      </c>
      <c r="AO520" s="11">
        <f>Data!AS520-Data!AS519</f>
        <v>15531</v>
      </c>
      <c r="AP520" s="11">
        <f>Data!AT520-Data!AT519</f>
        <v>101317</v>
      </c>
      <c r="AQ520" s="11">
        <f>Data!AV520-Data!AV519</f>
        <v>0</v>
      </c>
      <c r="AR520" s="11">
        <f>Data!AW520-Data!AW519</f>
        <v>0</v>
      </c>
      <c r="AT520" s="7" t="str">
        <f t="shared" si="495"/>
        <v>2021-W33</v>
      </c>
      <c r="AU520" s="7">
        <f t="shared" si="496"/>
        <v>5</v>
      </c>
      <c r="AV520" s="12">
        <f>Data!G520</f>
        <v>296</v>
      </c>
      <c r="AW520" s="12">
        <f>Data!AU520+Data!C520</f>
        <v>21</v>
      </c>
      <c r="AY520" s="12"/>
    </row>
    <row r="521" spans="1:53" x14ac:dyDescent="0.3">
      <c r="A521" s="20">
        <f>Data!A521</f>
        <v>44429</v>
      </c>
      <c r="B521" s="8">
        <f t="shared" ref="B521" si="497">A521</f>
        <v>44429</v>
      </c>
      <c r="C521" s="9">
        <f>Data!I521-Data!I520</f>
        <v>634</v>
      </c>
      <c r="D521" s="9">
        <f>Data!J521-Data!J520</f>
        <v>0</v>
      </c>
      <c r="E521" s="10">
        <f>Data!K521-Data!K520</f>
        <v>0</v>
      </c>
      <c r="F521" s="11">
        <f>Data!L521-Data!L520</f>
        <v>1350</v>
      </c>
      <c r="G521" s="11">
        <f>Data!M521-Data!M520</f>
        <v>0</v>
      </c>
      <c r="H521" s="11">
        <f>Data!N521-Data!N520</f>
        <v>2</v>
      </c>
      <c r="I521" s="11">
        <f>Data!O521-Data!O520</f>
        <v>909</v>
      </c>
      <c r="J521" s="11">
        <f>Data!P521-Data!P520</f>
        <v>5</v>
      </c>
      <c r="K521" s="11">
        <f>Data!Q521-Data!Q520</f>
        <v>7</v>
      </c>
      <c r="L521" s="11">
        <f>Data!R521-Data!R520</f>
        <v>291</v>
      </c>
      <c r="M521" s="11">
        <f>Data!S521-Data!S520</f>
        <v>18</v>
      </c>
      <c r="N521" s="11">
        <f>Data!T521-Data!T520</f>
        <v>12</v>
      </c>
      <c r="O521" s="11">
        <f>Data!U521-Data!U520</f>
        <v>329</v>
      </c>
      <c r="P521" s="11">
        <f>Data!V521-Data!V520</f>
        <v>0</v>
      </c>
      <c r="Q521" s="11">
        <f>Data!W521-Data!W520</f>
        <v>0</v>
      </c>
      <c r="R521" s="11">
        <f>Data!X521-Data!X520</f>
        <v>740</v>
      </c>
      <c r="S521" s="11">
        <f>Data!Y521-Data!Y520</f>
        <v>0</v>
      </c>
      <c r="T521" s="11">
        <f>Data!Z521-Data!Z520</f>
        <v>1</v>
      </c>
      <c r="U521" s="11">
        <f>Data!AA521-Data!AA520</f>
        <v>414</v>
      </c>
      <c r="V521" s="11">
        <f>Data!AB521-Data!AB520</f>
        <v>3</v>
      </c>
      <c r="W521" s="11">
        <f>Data!AC521-Data!AC520</f>
        <v>4</v>
      </c>
      <c r="X521" s="11">
        <f>Data!AD521-Data!AD520</f>
        <v>118</v>
      </c>
      <c r="Y521" s="11">
        <f>Data!AE521-Data!AE520</f>
        <v>9</v>
      </c>
      <c r="Z521" s="11">
        <f>Data!AF521-Data!AF520</f>
        <v>5</v>
      </c>
      <c r="AA521" s="11">
        <f>Data!AG521-Data!AG520</f>
        <v>305</v>
      </c>
      <c r="AB521" s="11">
        <f>Data!AH521-Data!AH520</f>
        <v>0</v>
      </c>
      <c r="AC521" s="11">
        <f>Data!AI521-Data!AI520</f>
        <v>0</v>
      </c>
      <c r="AD521" s="11">
        <f>Data!AJ521-Data!AJ520</f>
        <v>610</v>
      </c>
      <c r="AE521" s="11">
        <f>Data!AK521-Data!AK520</f>
        <v>0</v>
      </c>
      <c r="AF521" s="11">
        <f>Data!AL521-Data!AL520</f>
        <v>1</v>
      </c>
      <c r="AG521" s="11">
        <f>Data!AM521-Data!AM520</f>
        <v>495</v>
      </c>
      <c r="AH521" s="11">
        <f>Data!AN521-Data!AN520</f>
        <v>2</v>
      </c>
      <c r="AI521" s="11">
        <f>Data!AO521-Data!AO520</f>
        <v>3</v>
      </c>
      <c r="AJ521" s="11">
        <f>Data!AP521-Data!AP520</f>
        <v>173</v>
      </c>
      <c r="AK521" s="11">
        <f>Data!AQ521-Data!AQ520</f>
        <v>9</v>
      </c>
      <c r="AL521" s="11">
        <f>Data!AR521-Data!AR520</f>
        <v>7</v>
      </c>
      <c r="AM521" s="11">
        <f>Data!E521</f>
        <v>23</v>
      </c>
      <c r="AN521" s="11">
        <f>Data!B521</f>
        <v>3191</v>
      </c>
      <c r="AO521" s="11">
        <f>Data!AS521-Data!AS520</f>
        <v>15007</v>
      </c>
      <c r="AP521" s="11">
        <f>Data!AT521-Data!AT520</f>
        <v>84164</v>
      </c>
      <c r="AQ521" s="11">
        <f>Data!AV521-Data!AV520</f>
        <v>0</v>
      </c>
      <c r="AR521" s="11">
        <f>Data!AW521-Data!AW520</f>
        <v>0</v>
      </c>
      <c r="AT521" s="7" t="str">
        <f t="shared" ref="AT521" si="498">_xlfn.CONCAT(YEAR(A521),"-W",_xlfn.ISOWEEKNUM(A521))</f>
        <v>2021-W33</v>
      </c>
      <c r="AU521" s="7">
        <f t="shared" ref="AU521" si="499">WEEKDAY(A521,2)</f>
        <v>6</v>
      </c>
      <c r="AV521" s="12">
        <f>Data!G521</f>
        <v>317</v>
      </c>
      <c r="AW521" s="12">
        <f>Data!AU521+Data!C521</f>
        <v>22</v>
      </c>
      <c r="AY521" s="12"/>
    </row>
    <row r="522" spans="1:53" x14ac:dyDescent="0.3">
      <c r="A522" s="20">
        <f>Data!A522</f>
        <v>44430</v>
      </c>
      <c r="B522" s="8">
        <f t="shared" ref="B522:B523" si="500">A522</f>
        <v>44430</v>
      </c>
      <c r="C522" s="9">
        <f>Data!I522-Data!I521</f>
        <v>375</v>
      </c>
      <c r="D522" s="9">
        <f>Data!J522-Data!J521</f>
        <v>0</v>
      </c>
      <c r="E522" s="10">
        <f>Data!K522-Data!K521</f>
        <v>0</v>
      </c>
      <c r="F522" s="11">
        <f>Data!L522-Data!L521</f>
        <v>821</v>
      </c>
      <c r="G522" s="11">
        <f>Data!M522-Data!M521</f>
        <v>1</v>
      </c>
      <c r="H522" s="11">
        <f>Data!N522-Data!N521</f>
        <v>-1</v>
      </c>
      <c r="I522" s="11">
        <f>Data!O522-Data!O521</f>
        <v>561</v>
      </c>
      <c r="J522" s="11">
        <f>Data!P522-Data!P521</f>
        <v>5</v>
      </c>
      <c r="K522" s="11">
        <f>Data!Q522-Data!Q521</f>
        <v>0</v>
      </c>
      <c r="L522" s="11">
        <f>Data!R522-Data!R521</f>
        <v>190</v>
      </c>
      <c r="M522" s="11">
        <f>Data!S522-Data!S521</f>
        <v>27</v>
      </c>
      <c r="N522" s="11">
        <f>Data!T522-Data!T521</f>
        <v>2</v>
      </c>
      <c r="O522" s="11">
        <f>Data!U522-Data!U521</f>
        <v>174</v>
      </c>
      <c r="P522" s="11">
        <f>Data!V522-Data!V521</f>
        <v>0</v>
      </c>
      <c r="Q522" s="11">
        <f>Data!W522-Data!W521</f>
        <v>0</v>
      </c>
      <c r="R522" s="11">
        <f>Data!X522-Data!X521</f>
        <v>439</v>
      </c>
      <c r="S522" s="11">
        <f>Data!Y522-Data!Y521</f>
        <v>1</v>
      </c>
      <c r="T522" s="11">
        <f>Data!Z522-Data!Z521</f>
        <v>-1</v>
      </c>
      <c r="U522" s="11">
        <f>Data!AA522-Data!AA521</f>
        <v>269</v>
      </c>
      <c r="V522" s="11">
        <f>Data!AB522-Data!AB521</f>
        <v>2</v>
      </c>
      <c r="W522" s="11">
        <f>Data!AC522-Data!AC521</f>
        <v>0</v>
      </c>
      <c r="X522" s="11">
        <f>Data!AD522-Data!AD521</f>
        <v>72</v>
      </c>
      <c r="Y522" s="11">
        <f>Data!AE522-Data!AE521</f>
        <v>18</v>
      </c>
      <c r="Z522" s="11">
        <f>Data!AF522-Data!AF521</f>
        <v>2</v>
      </c>
      <c r="AA522" s="11">
        <f>Data!AG522-Data!AG521</f>
        <v>201</v>
      </c>
      <c r="AB522" s="11">
        <f>Data!AH522-Data!AH521</f>
        <v>0</v>
      </c>
      <c r="AC522" s="11">
        <f>Data!AI522-Data!AI521</f>
        <v>0</v>
      </c>
      <c r="AD522" s="11">
        <f>Data!AJ522-Data!AJ521</f>
        <v>382</v>
      </c>
      <c r="AE522" s="11">
        <f>Data!AK522-Data!AK521</f>
        <v>0</v>
      </c>
      <c r="AF522" s="11">
        <f>Data!AL522-Data!AL521</f>
        <v>0</v>
      </c>
      <c r="AG522" s="11">
        <f>Data!AM522-Data!AM521</f>
        <v>292</v>
      </c>
      <c r="AH522" s="11">
        <f>Data!AN522-Data!AN521</f>
        <v>3</v>
      </c>
      <c r="AI522" s="11">
        <f>Data!AO522-Data!AO521</f>
        <v>0</v>
      </c>
      <c r="AJ522" s="11">
        <f>Data!AP522-Data!AP521</f>
        <v>118</v>
      </c>
      <c r="AK522" s="11">
        <f>Data!AQ522-Data!AQ521</f>
        <v>9</v>
      </c>
      <c r="AL522" s="11">
        <f>Data!AR522-Data!AR521</f>
        <v>0</v>
      </c>
      <c r="AM522" s="11">
        <f>Data!E522</f>
        <v>33</v>
      </c>
      <c r="AN522" s="11">
        <f>Data!B522</f>
        <v>1948</v>
      </c>
      <c r="AO522" s="11">
        <f>Data!AS522-Data!AS521</f>
        <v>8744</v>
      </c>
      <c r="AP522" s="11">
        <f>Data!AT522-Data!AT521</f>
        <v>53674</v>
      </c>
      <c r="AQ522" s="11">
        <f>Data!AV522-Data!AV521</f>
        <v>0</v>
      </c>
      <c r="AR522" s="11">
        <f>Data!AW522-Data!AW521</f>
        <v>0</v>
      </c>
      <c r="AS522" s="7">
        <v>162</v>
      </c>
      <c r="AT522" s="7" t="str">
        <f t="shared" ref="AT522:AT523" si="501">_xlfn.CONCAT(YEAR(A522),"-W",_xlfn.ISOWEEKNUM(A522))</f>
        <v>2021-W33</v>
      </c>
      <c r="AU522" s="7">
        <f t="shared" ref="AU522:AU523" si="502">WEEKDAY(A522,2)</f>
        <v>7</v>
      </c>
      <c r="AV522" s="12">
        <f>Data!G522</f>
        <v>318</v>
      </c>
      <c r="AW522" s="12">
        <f>Data!AU522+Data!C522</f>
        <v>28</v>
      </c>
      <c r="AX522" s="7">
        <f>Data!BA522-Data!BA515</f>
        <v>40</v>
      </c>
      <c r="AY522" s="12">
        <f>AV515+AS522-AV522-AX522</f>
        <v>45</v>
      </c>
      <c r="AZ522" s="11">
        <f>SUM(Data!BB516:BB522)</f>
        <v>1827</v>
      </c>
      <c r="BA522" s="112">
        <f>AS522/AZ522</f>
        <v>8.8669950738916259E-2</v>
      </c>
    </row>
    <row r="523" spans="1:53" x14ac:dyDescent="0.3">
      <c r="A523" s="21">
        <f>Data!A523</f>
        <v>44431</v>
      </c>
      <c r="B523" s="13">
        <f t="shared" si="500"/>
        <v>44431</v>
      </c>
      <c r="C523" s="14">
        <f>Data!I523-Data!I522</f>
        <v>468</v>
      </c>
      <c r="D523" s="14">
        <f>Data!J523-Data!J522</f>
        <v>0</v>
      </c>
      <c r="E523" s="15">
        <f>Data!K523-Data!K522</f>
        <v>0</v>
      </c>
      <c r="F523" s="16">
        <f>Data!L523-Data!L522</f>
        <v>1142</v>
      </c>
      <c r="G523" s="16">
        <f>Data!M523-Data!M522</f>
        <v>0</v>
      </c>
      <c r="H523" s="16">
        <f>Data!N523-Data!N522</f>
        <v>-1</v>
      </c>
      <c r="I523" s="16">
        <f>Data!O523-Data!O522</f>
        <v>770</v>
      </c>
      <c r="J523" s="16">
        <f>Data!P523-Data!P522</f>
        <v>7</v>
      </c>
      <c r="K523" s="16">
        <f>Data!Q523-Data!Q522</f>
        <v>1</v>
      </c>
      <c r="L523" s="16">
        <f>Data!R523-Data!R522</f>
        <v>247</v>
      </c>
      <c r="M523" s="16">
        <f>Data!S523-Data!S522</f>
        <v>31</v>
      </c>
      <c r="N523" s="16">
        <f>Data!T523-Data!T522</f>
        <v>1</v>
      </c>
      <c r="O523" s="16">
        <f>Data!U523-Data!U522</f>
        <v>259</v>
      </c>
      <c r="P523" s="16">
        <f>Data!V523-Data!V522</f>
        <v>0</v>
      </c>
      <c r="Q523" s="16">
        <f>Data!W523-Data!W522</f>
        <v>0</v>
      </c>
      <c r="R523" s="16">
        <f>Data!X523-Data!X522</f>
        <v>605</v>
      </c>
      <c r="S523" s="16">
        <f>Data!Y523-Data!Y522</f>
        <v>0</v>
      </c>
      <c r="T523" s="16">
        <f>Data!Z523-Data!Z522</f>
        <v>0</v>
      </c>
      <c r="U523" s="16">
        <f>Data!AA523-Data!AA522</f>
        <v>383</v>
      </c>
      <c r="V523" s="16">
        <f>Data!AB523-Data!AB522</f>
        <v>6</v>
      </c>
      <c r="W523" s="16">
        <f>Data!AC523-Data!AC522</f>
        <v>-2</v>
      </c>
      <c r="X523" s="16">
        <f>Data!AD523-Data!AD522</f>
        <v>114</v>
      </c>
      <c r="Y523" s="16">
        <f>Data!AE523-Data!AE522</f>
        <v>16</v>
      </c>
      <c r="Z523" s="16">
        <f>Data!AF523-Data!AF522</f>
        <v>2</v>
      </c>
      <c r="AA523" s="16">
        <f>Data!AG523-Data!AG522</f>
        <v>209</v>
      </c>
      <c r="AB523" s="16">
        <f>Data!AH523-Data!AH522</f>
        <v>0</v>
      </c>
      <c r="AC523" s="16">
        <f>Data!AI523-Data!AI522</f>
        <v>0</v>
      </c>
      <c r="AD523" s="16">
        <f>Data!AJ523-Data!AJ522</f>
        <v>537</v>
      </c>
      <c r="AE523" s="16">
        <f>Data!AK523-Data!AK522</f>
        <v>0</v>
      </c>
      <c r="AF523" s="16">
        <f>Data!AL523-Data!AL522</f>
        <v>-1</v>
      </c>
      <c r="AG523" s="16">
        <f>Data!AM523-Data!AM522</f>
        <v>387</v>
      </c>
      <c r="AH523" s="16">
        <f>Data!AN523-Data!AN522</f>
        <v>1</v>
      </c>
      <c r="AI523" s="16">
        <f>Data!AO523-Data!AO522</f>
        <v>3</v>
      </c>
      <c r="AJ523" s="16">
        <f>Data!AP523-Data!AP522</f>
        <v>133</v>
      </c>
      <c r="AK523" s="16">
        <f>Data!AQ523-Data!AQ522</f>
        <v>15</v>
      </c>
      <c r="AL523" s="16">
        <f>Data!AR523-Data!AR522</f>
        <v>-1</v>
      </c>
      <c r="AM523" s="16">
        <f>Data!E523</f>
        <v>34</v>
      </c>
      <c r="AN523" s="16">
        <f>Data!B523</f>
        <v>2628</v>
      </c>
      <c r="AO523" s="16">
        <f>Data!AS523-Data!AS522</f>
        <v>6292</v>
      </c>
      <c r="AP523" s="16">
        <f>Data!AT523-Data!AT522</f>
        <v>41043</v>
      </c>
      <c r="AQ523" s="16">
        <f>Data!AV523-Data!AV522</f>
        <v>0</v>
      </c>
      <c r="AR523" s="16">
        <f>Data!AW523-Data!AW522</f>
        <v>0</v>
      </c>
      <c r="AS523" s="17"/>
      <c r="AT523" s="17" t="str">
        <f t="shared" si="501"/>
        <v>2021-W34</v>
      </c>
      <c r="AU523" s="17">
        <f t="shared" si="502"/>
        <v>1</v>
      </c>
      <c r="AV523" s="18">
        <f>Data!G523</f>
        <v>319</v>
      </c>
      <c r="AW523" s="18">
        <f>Data!AU523+Data!C523</f>
        <v>24</v>
      </c>
      <c r="AX523" s="17"/>
      <c r="AY523" s="17"/>
      <c r="AZ523" s="16"/>
    </row>
    <row r="524" spans="1:53" x14ac:dyDescent="0.3">
      <c r="A524" s="20">
        <f>Data!A524</f>
        <v>44432</v>
      </c>
      <c r="B524" s="8">
        <f t="shared" ref="B524" si="503">A524</f>
        <v>44432</v>
      </c>
      <c r="C524" s="9">
        <f>Data!I524-Data!I523</f>
        <v>937</v>
      </c>
      <c r="D524" s="9">
        <f>Data!J524-Data!J523</f>
        <v>0</v>
      </c>
      <c r="E524" s="10">
        <f>Data!K524-Data!K523</f>
        <v>0</v>
      </c>
      <c r="F524" s="11">
        <f>Data!L524-Data!L523</f>
        <v>2062</v>
      </c>
      <c r="G524" s="11">
        <f>Data!M524-Data!M523</f>
        <v>0</v>
      </c>
      <c r="H524" s="11">
        <f>Data!N524-Data!N523</f>
        <v>-1</v>
      </c>
      <c r="I524" s="11">
        <f>Data!O524-Data!O523</f>
        <v>1542</v>
      </c>
      <c r="J524" s="11">
        <f>Data!P524-Data!P523</f>
        <v>6</v>
      </c>
      <c r="K524" s="11">
        <f>Data!Q524-Data!Q523</f>
        <v>0</v>
      </c>
      <c r="L524" s="11">
        <f>Data!R524-Data!R523</f>
        <v>460</v>
      </c>
      <c r="M524" s="11">
        <f>Data!S524-Data!S523</f>
        <v>38</v>
      </c>
      <c r="N524" s="11">
        <f>Data!T524-Data!T523</f>
        <v>8</v>
      </c>
      <c r="O524" s="11">
        <f>Data!U524-Data!U523</f>
        <v>477</v>
      </c>
      <c r="P524" s="11">
        <f>Data!V524-Data!V523</f>
        <v>0</v>
      </c>
      <c r="Q524" s="11">
        <f>Data!W524-Data!W523</f>
        <v>0</v>
      </c>
      <c r="R524" s="11">
        <f>Data!X524-Data!X523</f>
        <v>1112</v>
      </c>
      <c r="S524" s="11">
        <f>Data!Y524-Data!Y523</f>
        <v>0</v>
      </c>
      <c r="T524" s="11">
        <f>Data!Z524-Data!Z523</f>
        <v>-1</v>
      </c>
      <c r="U524" s="11">
        <f>Data!AA524-Data!AA523</f>
        <v>715</v>
      </c>
      <c r="V524" s="11">
        <f>Data!AB524-Data!AB523</f>
        <v>4</v>
      </c>
      <c r="W524" s="11">
        <f>Data!AC524-Data!AC523</f>
        <v>-2</v>
      </c>
      <c r="X524" s="11">
        <f>Data!AD524-Data!AD523</f>
        <v>199</v>
      </c>
      <c r="Y524" s="11">
        <f>Data!AE524-Data!AE523</f>
        <v>23</v>
      </c>
      <c r="Z524" s="11">
        <f>Data!AF524-Data!AF523</f>
        <v>1</v>
      </c>
      <c r="AA524" s="11">
        <f>Data!AG524-Data!AG523</f>
        <v>460</v>
      </c>
      <c r="AB524" s="11">
        <f>Data!AH524-Data!AH523</f>
        <v>0</v>
      </c>
      <c r="AC524" s="11">
        <f>Data!AI524-Data!AI523</f>
        <v>0</v>
      </c>
      <c r="AD524" s="11">
        <f>Data!AJ524-Data!AJ523</f>
        <v>950</v>
      </c>
      <c r="AE524" s="11">
        <f>Data!AK524-Data!AK523</f>
        <v>0</v>
      </c>
      <c r="AF524" s="11">
        <f>Data!AL524-Data!AL523</f>
        <v>0</v>
      </c>
      <c r="AG524" s="11">
        <f>Data!AM524-Data!AM523</f>
        <v>827</v>
      </c>
      <c r="AH524" s="11">
        <f>Data!AN524-Data!AN523</f>
        <v>2</v>
      </c>
      <c r="AI524" s="11">
        <f>Data!AO524-Data!AO523</f>
        <v>2</v>
      </c>
      <c r="AJ524" s="11">
        <f>Data!AP524-Data!AP523</f>
        <v>261</v>
      </c>
      <c r="AK524" s="11">
        <f>Data!AQ524-Data!AQ523</f>
        <v>15</v>
      </c>
      <c r="AL524" s="11">
        <f>Data!AR524-Data!AR523</f>
        <v>7</v>
      </c>
      <c r="AM524" s="11">
        <f>Data!E524</f>
        <v>32</v>
      </c>
      <c r="AN524" s="11">
        <f>Data!B524</f>
        <v>4608</v>
      </c>
      <c r="AO524" s="11">
        <f>Data!AS524-Data!AS523</f>
        <v>23867</v>
      </c>
      <c r="AP524" s="11">
        <f>Data!AT524-Data!AT523</f>
        <v>98014</v>
      </c>
      <c r="AQ524" s="11">
        <f>Data!AV524-Data!AV523</f>
        <v>0</v>
      </c>
      <c r="AR524" s="11">
        <f>Data!AW524-Data!AW523</f>
        <v>0</v>
      </c>
      <c r="AT524" s="7" t="str">
        <f t="shared" ref="AT524" si="504">_xlfn.CONCAT(YEAR(A524),"-W",_xlfn.ISOWEEKNUM(A524))</f>
        <v>2021-W34</v>
      </c>
      <c r="AU524" s="7">
        <f t="shared" ref="AU524" si="505">WEEKDAY(A524,2)</f>
        <v>2</v>
      </c>
      <c r="AV524" s="12">
        <f>Data!G524</f>
        <v>326</v>
      </c>
      <c r="AW524" s="12">
        <f>Data!AU524+Data!C524</f>
        <v>27</v>
      </c>
      <c r="AY524" s="12"/>
    </row>
    <row r="525" spans="1:53" x14ac:dyDescent="0.3">
      <c r="A525" s="20">
        <f>Data!A525</f>
        <v>44433</v>
      </c>
      <c r="B525" s="8">
        <f t="shared" ref="B525" si="506">A525</f>
        <v>44433</v>
      </c>
      <c r="C525" s="9">
        <f>Data!I525-Data!I524</f>
        <v>621</v>
      </c>
      <c r="D525" s="9">
        <f>Data!J525-Data!J524</f>
        <v>0</v>
      </c>
      <c r="E525" s="10">
        <f>Data!K525-Data!K524</f>
        <v>0</v>
      </c>
      <c r="F525" s="11">
        <f>Data!L525-Data!L524</f>
        <v>1393</v>
      </c>
      <c r="G525" s="11">
        <f>Data!M525-Data!M524</f>
        <v>0</v>
      </c>
      <c r="H525" s="11">
        <f>Data!N525-Data!N524</f>
        <v>-1</v>
      </c>
      <c r="I525" s="11">
        <f>Data!O525-Data!O524</f>
        <v>929</v>
      </c>
      <c r="J525" s="11">
        <f>Data!P525-Data!P524</f>
        <v>4</v>
      </c>
      <c r="K525" s="11">
        <f>Data!Q525-Data!Q524</f>
        <v>5</v>
      </c>
      <c r="L525" s="11">
        <f>Data!R525-Data!R524</f>
        <v>321</v>
      </c>
      <c r="M525" s="11">
        <f>Data!S525-Data!S524</f>
        <v>39</v>
      </c>
      <c r="N525" s="11">
        <f>Data!T525-Data!T524</f>
        <v>2</v>
      </c>
      <c r="O525" s="11">
        <f>Data!U525-Data!U524</f>
        <v>329</v>
      </c>
      <c r="P525" s="11">
        <f>Data!V525-Data!V524</f>
        <v>0</v>
      </c>
      <c r="Q525" s="11">
        <f>Data!W525-Data!W524</f>
        <v>0</v>
      </c>
      <c r="R525" s="11">
        <f>Data!X525-Data!X524</f>
        <v>750</v>
      </c>
      <c r="S525" s="11">
        <f>Data!Y525-Data!Y524</f>
        <v>0</v>
      </c>
      <c r="T525" s="11">
        <f>Data!Z525-Data!Z524</f>
        <v>-1</v>
      </c>
      <c r="U525" s="11">
        <f>Data!AA525-Data!AA524</f>
        <v>432</v>
      </c>
      <c r="V525" s="11">
        <f>Data!AB525-Data!AB524</f>
        <v>3</v>
      </c>
      <c r="W525" s="11">
        <f>Data!AC525-Data!AC524</f>
        <v>4</v>
      </c>
      <c r="X525" s="11">
        <f>Data!AD525-Data!AD524</f>
        <v>141</v>
      </c>
      <c r="Y525" s="11">
        <f>Data!AE525-Data!AE524</f>
        <v>16</v>
      </c>
      <c r="Z525" s="11">
        <f>Data!AF525-Data!AF524</f>
        <v>1</v>
      </c>
      <c r="AA525" s="11">
        <f>Data!AG525-Data!AG524</f>
        <v>292</v>
      </c>
      <c r="AB525" s="11">
        <f>Data!AH525-Data!AH524</f>
        <v>0</v>
      </c>
      <c r="AC525" s="11">
        <f>Data!AI525-Data!AI524</f>
        <v>0</v>
      </c>
      <c r="AD525" s="11">
        <f>Data!AJ525-Data!AJ524</f>
        <v>643</v>
      </c>
      <c r="AE525" s="11">
        <f>Data!AK525-Data!AK524</f>
        <v>0</v>
      </c>
      <c r="AF525" s="11">
        <f>Data!AL525-Data!AL524</f>
        <v>0</v>
      </c>
      <c r="AG525" s="11">
        <f>Data!AM525-Data!AM524</f>
        <v>497</v>
      </c>
      <c r="AH525" s="11">
        <f>Data!AN525-Data!AN524</f>
        <v>1</v>
      </c>
      <c r="AI525" s="11">
        <f>Data!AO525-Data!AO524</f>
        <v>1</v>
      </c>
      <c r="AJ525" s="11">
        <f>Data!AP525-Data!AP524</f>
        <v>180</v>
      </c>
      <c r="AK525" s="11">
        <f>Data!AQ525-Data!AQ524</f>
        <v>23</v>
      </c>
      <c r="AL525" s="11">
        <f>Data!AR525-Data!AR524</f>
        <v>1</v>
      </c>
      <c r="AM525" s="11">
        <f>Data!E525</f>
        <v>42</v>
      </c>
      <c r="AN525" s="11">
        <f>Data!B525</f>
        <v>3273</v>
      </c>
      <c r="AO525" s="11">
        <f>Data!AS525-Data!AS524</f>
        <v>17144</v>
      </c>
      <c r="AP525" s="11">
        <f>Data!AT525-Data!AT524</f>
        <v>76844</v>
      </c>
      <c r="AQ525" s="11">
        <f>Data!AV525-Data!AV524</f>
        <v>0</v>
      </c>
      <c r="AR525" s="11">
        <f>Data!AW525-Data!AW524</f>
        <v>0</v>
      </c>
      <c r="AT525" s="7" t="str">
        <f t="shared" ref="AT525" si="507">_xlfn.CONCAT(YEAR(A525),"-W",_xlfn.ISOWEEKNUM(A525))</f>
        <v>2021-W34</v>
      </c>
      <c r="AU525" s="7">
        <f t="shared" ref="AU525" si="508">WEEKDAY(A525,2)</f>
        <v>3</v>
      </c>
      <c r="AV525" s="12">
        <f>Data!G525</f>
        <v>332</v>
      </c>
      <c r="AW525" s="12">
        <f>Data!AU525+Data!C525</f>
        <v>36</v>
      </c>
      <c r="AY525" s="12"/>
    </row>
    <row r="526" spans="1:53" x14ac:dyDescent="0.3">
      <c r="A526" s="20">
        <f>Data!A526</f>
        <v>44434</v>
      </c>
      <c r="B526" s="8">
        <f t="shared" ref="B526" si="509">A526</f>
        <v>44434</v>
      </c>
      <c r="C526" s="9">
        <f>Data!I526-Data!I525</f>
        <v>666</v>
      </c>
      <c r="D526" s="9">
        <f>Data!J526-Data!J525</f>
        <v>0</v>
      </c>
      <c r="E526" s="10">
        <f>Data!K526-Data!K525</f>
        <v>0</v>
      </c>
      <c r="F526" s="11">
        <f>Data!L526-Data!L525</f>
        <v>1449</v>
      </c>
      <c r="G526" s="11">
        <f>Data!M526-Data!M525</f>
        <v>0</v>
      </c>
      <c r="H526" s="11">
        <f>Data!N526-Data!N525</f>
        <v>1</v>
      </c>
      <c r="I526" s="11">
        <f>Data!O526-Data!O525</f>
        <v>1119</v>
      </c>
      <c r="J526" s="11">
        <f>Data!P526-Data!P525</f>
        <v>4</v>
      </c>
      <c r="K526" s="11">
        <f>Data!Q526-Data!Q525</f>
        <v>2</v>
      </c>
      <c r="L526" s="11">
        <f>Data!R526-Data!R525</f>
        <v>294</v>
      </c>
      <c r="M526" s="11">
        <f>Data!S526-Data!S525</f>
        <v>26</v>
      </c>
      <c r="N526" s="11">
        <f>Data!T526-Data!T525</f>
        <v>1</v>
      </c>
      <c r="O526" s="11">
        <f>Data!U526-Data!U525</f>
        <v>343</v>
      </c>
      <c r="P526" s="11">
        <f>Data!V526-Data!V525</f>
        <v>0</v>
      </c>
      <c r="Q526" s="11">
        <f>Data!W526-Data!W525</f>
        <v>0</v>
      </c>
      <c r="R526" s="11">
        <f>Data!X526-Data!X525</f>
        <v>777</v>
      </c>
      <c r="S526" s="11">
        <f>Data!Y526-Data!Y525</f>
        <v>0</v>
      </c>
      <c r="T526" s="11">
        <f>Data!Z526-Data!Z525</f>
        <v>1</v>
      </c>
      <c r="U526" s="11">
        <f>Data!AA526-Data!AA525</f>
        <v>569</v>
      </c>
      <c r="V526" s="11">
        <f>Data!AB526-Data!AB525</f>
        <v>2</v>
      </c>
      <c r="W526" s="11">
        <f>Data!AC526-Data!AC525</f>
        <v>3</v>
      </c>
      <c r="X526" s="11">
        <f>Data!AD526-Data!AD525</f>
        <v>127</v>
      </c>
      <c r="Y526" s="11">
        <f>Data!AE526-Data!AE525</f>
        <v>10</v>
      </c>
      <c r="Z526" s="11">
        <f>Data!AF526-Data!AF525</f>
        <v>3</v>
      </c>
      <c r="AA526" s="11">
        <f>Data!AG526-Data!AG525</f>
        <v>323</v>
      </c>
      <c r="AB526" s="11">
        <f>Data!AH526-Data!AH525</f>
        <v>0</v>
      </c>
      <c r="AC526" s="11">
        <f>Data!AI526-Data!AI525</f>
        <v>0</v>
      </c>
      <c r="AD526" s="11">
        <f>Data!AJ526-Data!AJ525</f>
        <v>672</v>
      </c>
      <c r="AE526" s="11">
        <f>Data!AK526-Data!AK525</f>
        <v>0</v>
      </c>
      <c r="AF526" s="11">
        <f>Data!AL526-Data!AL525</f>
        <v>0</v>
      </c>
      <c r="AG526" s="11">
        <f>Data!AM526-Data!AM525</f>
        <v>550</v>
      </c>
      <c r="AH526" s="11">
        <f>Data!AN526-Data!AN525</f>
        <v>2</v>
      </c>
      <c r="AI526" s="11">
        <f>Data!AO526-Data!AO525</f>
        <v>-1</v>
      </c>
      <c r="AJ526" s="11">
        <f>Data!AP526-Data!AP525</f>
        <v>167</v>
      </c>
      <c r="AK526" s="11">
        <f>Data!AQ526-Data!AQ525</f>
        <v>16</v>
      </c>
      <c r="AL526" s="11">
        <f>Data!AR526-Data!AR525</f>
        <v>-2</v>
      </c>
      <c r="AM526" s="11">
        <f>Data!E526</f>
        <v>28</v>
      </c>
      <c r="AN526" s="11">
        <f>Data!B526</f>
        <v>3538</v>
      </c>
      <c r="AO526" s="11">
        <f>Data!AS526-Data!AS525</f>
        <v>16039</v>
      </c>
      <c r="AP526" s="11">
        <f>Data!AT526-Data!AT525</f>
        <v>87221</v>
      </c>
      <c r="AQ526" s="11">
        <f>Data!AV526-Data!AV525</f>
        <v>0</v>
      </c>
      <c r="AR526" s="11">
        <f>Data!AW526-Data!AW525</f>
        <v>0</v>
      </c>
      <c r="AT526" s="7" t="str">
        <f t="shared" ref="AT526" si="510">_xlfn.CONCAT(YEAR(A526),"-W",_xlfn.ISOWEEKNUM(A526))</f>
        <v>2021-W34</v>
      </c>
      <c r="AU526" s="7">
        <f t="shared" ref="AU526" si="511">WEEKDAY(A526,2)</f>
        <v>4</v>
      </c>
      <c r="AV526" s="12">
        <f>Data!G526</f>
        <v>336</v>
      </c>
      <c r="AW526" s="12">
        <f>Data!AU526+Data!C526</f>
        <v>43</v>
      </c>
      <c r="AY526" s="12"/>
    </row>
    <row r="527" spans="1:53" x14ac:dyDescent="0.3">
      <c r="A527" s="20">
        <f>Data!A527</f>
        <v>44435</v>
      </c>
      <c r="B527" s="8">
        <f t="shared" ref="B527" si="512">A527</f>
        <v>44435</v>
      </c>
      <c r="C527" s="9">
        <f>Data!I527-Data!I526</f>
        <v>576</v>
      </c>
      <c r="D527" s="9">
        <f>Data!J527-Data!J526</f>
        <v>0</v>
      </c>
      <c r="E527" s="10">
        <f>Data!K527-Data!K526</f>
        <v>0</v>
      </c>
      <c r="F527" s="11">
        <f>Data!L527-Data!L526</f>
        <v>1272</v>
      </c>
      <c r="G527" s="11">
        <f>Data!M527-Data!M526</f>
        <v>0</v>
      </c>
      <c r="H527" s="11">
        <f>Data!N527-Data!N526</f>
        <v>1</v>
      </c>
      <c r="I527" s="11">
        <f>Data!O527-Data!O526</f>
        <v>935</v>
      </c>
      <c r="J527" s="11">
        <f>Data!P527-Data!P526</f>
        <v>2</v>
      </c>
      <c r="K527" s="11">
        <f>Data!Q527-Data!Q526</f>
        <v>2</v>
      </c>
      <c r="L527" s="11">
        <f>Data!R527-Data!R526</f>
        <v>284</v>
      </c>
      <c r="M527" s="11">
        <f>Data!S527-Data!S526</f>
        <v>20</v>
      </c>
      <c r="N527" s="11">
        <f>Data!T527-Data!T526</f>
        <v>-2</v>
      </c>
      <c r="O527" s="11">
        <f>Data!U527-Data!U526</f>
        <v>295</v>
      </c>
      <c r="P527" s="11">
        <f>Data!V527-Data!V526</f>
        <v>0</v>
      </c>
      <c r="Q527" s="11">
        <f>Data!W527-Data!W526</f>
        <v>0</v>
      </c>
      <c r="R527" s="11">
        <f>Data!X527-Data!X526</f>
        <v>651</v>
      </c>
      <c r="S527" s="11">
        <f>Data!Y527-Data!Y526</f>
        <v>0</v>
      </c>
      <c r="T527" s="11">
        <f>Data!Z527-Data!Z526</f>
        <v>0</v>
      </c>
      <c r="U527" s="11">
        <f>Data!AA527-Data!AA526</f>
        <v>456</v>
      </c>
      <c r="V527" s="11">
        <f>Data!AB527-Data!AB526</f>
        <v>0</v>
      </c>
      <c r="W527" s="11">
        <f>Data!AC527-Data!AC526</f>
        <v>3</v>
      </c>
      <c r="X527" s="11">
        <f>Data!AD527-Data!AD526</f>
        <v>127</v>
      </c>
      <c r="Y527" s="11">
        <f>Data!AE527-Data!AE526</f>
        <v>7</v>
      </c>
      <c r="Z527" s="11">
        <f>Data!AF527-Data!AF526</f>
        <v>0</v>
      </c>
      <c r="AA527" s="11">
        <f>Data!AG527-Data!AG526</f>
        <v>281</v>
      </c>
      <c r="AB527" s="11">
        <f>Data!AH527-Data!AH526</f>
        <v>0</v>
      </c>
      <c r="AC527" s="11">
        <f>Data!AI527-Data!AI526</f>
        <v>0</v>
      </c>
      <c r="AD527" s="11">
        <f>Data!AJ527-Data!AJ526</f>
        <v>621</v>
      </c>
      <c r="AE527" s="11">
        <f>Data!AK527-Data!AK526</f>
        <v>0</v>
      </c>
      <c r="AF527" s="11">
        <f>Data!AL527-Data!AL526</f>
        <v>1</v>
      </c>
      <c r="AG527" s="11">
        <f>Data!AM527-Data!AM526</f>
        <v>479</v>
      </c>
      <c r="AH527" s="11">
        <f>Data!AN527-Data!AN526</f>
        <v>2</v>
      </c>
      <c r="AI527" s="11">
        <f>Data!AO527-Data!AO526</f>
        <v>-1</v>
      </c>
      <c r="AJ527" s="11">
        <f>Data!AP527-Data!AP526</f>
        <v>157</v>
      </c>
      <c r="AK527" s="11">
        <f>Data!AQ527-Data!AQ526</f>
        <v>13</v>
      </c>
      <c r="AL527" s="11">
        <f>Data!AR527-Data!AR526</f>
        <v>-2</v>
      </c>
      <c r="AM527" s="11">
        <f>Data!E527</f>
        <v>22</v>
      </c>
      <c r="AN527" s="11">
        <f>Data!B527</f>
        <v>3076</v>
      </c>
      <c r="AO527" s="11">
        <f>Data!AS527-Data!AS526</f>
        <v>15196</v>
      </c>
      <c r="AP527" s="11">
        <f>Data!AT527-Data!AT526</f>
        <v>97733</v>
      </c>
      <c r="AQ527" s="11">
        <f>Data!AV527-Data!AV526</f>
        <v>0</v>
      </c>
      <c r="AR527" s="11">
        <f>Data!AW527-Data!AW526</f>
        <v>0</v>
      </c>
      <c r="AT527" s="7" t="str">
        <f t="shared" ref="AT527" si="513">_xlfn.CONCAT(YEAR(A527),"-W",_xlfn.ISOWEEKNUM(A527))</f>
        <v>2021-W34</v>
      </c>
      <c r="AU527" s="7">
        <f t="shared" ref="AU527" si="514">WEEKDAY(A527,2)</f>
        <v>5</v>
      </c>
      <c r="AV527" s="12">
        <f>Data!G527</f>
        <v>337</v>
      </c>
      <c r="AW527" s="12">
        <f>Data!AU527+Data!C527</f>
        <v>29</v>
      </c>
      <c r="AY527" s="12"/>
    </row>
    <row r="528" spans="1:53" x14ac:dyDescent="0.3">
      <c r="A528" s="20">
        <f>Data!A528</f>
        <v>44436</v>
      </c>
      <c r="B528" s="8">
        <f t="shared" ref="B528" si="515">A528</f>
        <v>44436</v>
      </c>
      <c r="C528" s="9">
        <f>Data!I528-Data!I527</f>
        <v>627</v>
      </c>
      <c r="D528" s="9">
        <f>Data!J528-Data!J527</f>
        <v>0</v>
      </c>
      <c r="E528" s="10">
        <f>Data!K528-Data!K527</f>
        <v>0</v>
      </c>
      <c r="F528" s="11">
        <f>Data!L528-Data!L527</f>
        <v>1191</v>
      </c>
      <c r="G528" s="11">
        <f>Data!M528-Data!M527</f>
        <v>0</v>
      </c>
      <c r="H528" s="11">
        <f>Data!N528-Data!N527</f>
        <v>0</v>
      </c>
      <c r="I528" s="11">
        <f>Data!O528-Data!O527</f>
        <v>963</v>
      </c>
      <c r="J528" s="11">
        <f>Data!P528-Data!P527</f>
        <v>5</v>
      </c>
      <c r="K528" s="11">
        <f>Data!Q528-Data!Q527</f>
        <v>-1</v>
      </c>
      <c r="L528" s="11">
        <f>Data!R528-Data!R527</f>
        <v>279</v>
      </c>
      <c r="M528" s="11">
        <f>Data!S528-Data!S527</f>
        <v>33</v>
      </c>
      <c r="N528" s="11">
        <f>Data!T528-Data!T527</f>
        <v>-3</v>
      </c>
      <c r="O528" s="11">
        <f>Data!U528-Data!U527</f>
        <v>300</v>
      </c>
      <c r="P528" s="11">
        <f>Data!V528-Data!V527</f>
        <v>0</v>
      </c>
      <c r="Q528" s="11">
        <f>Data!W528-Data!W527</f>
        <v>0</v>
      </c>
      <c r="R528" s="11">
        <f>Data!X528-Data!X527</f>
        <v>587</v>
      </c>
      <c r="S528" s="11">
        <f>Data!Y528-Data!Y527</f>
        <v>0</v>
      </c>
      <c r="T528" s="11">
        <f>Data!Z528-Data!Z527</f>
        <v>0</v>
      </c>
      <c r="U528" s="11">
        <f>Data!AA528-Data!AA527</f>
        <v>437</v>
      </c>
      <c r="V528" s="11">
        <f>Data!AB528-Data!AB527</f>
        <v>4</v>
      </c>
      <c r="W528" s="11">
        <f>Data!AC528-Data!AC527</f>
        <v>-1</v>
      </c>
      <c r="X528" s="11">
        <f>Data!AD528-Data!AD527</f>
        <v>120</v>
      </c>
      <c r="Y528" s="11">
        <f>Data!AE528-Data!AE527</f>
        <v>19</v>
      </c>
      <c r="Z528" s="11">
        <f>Data!AF528-Data!AF527</f>
        <v>-4</v>
      </c>
      <c r="AA528" s="11">
        <f>Data!AG528-Data!AG527</f>
        <v>327</v>
      </c>
      <c r="AB528" s="11">
        <f>Data!AH528-Data!AH527</f>
        <v>0</v>
      </c>
      <c r="AC528" s="11">
        <f>Data!AI528-Data!AI527</f>
        <v>0</v>
      </c>
      <c r="AD528" s="11">
        <f>Data!AJ528-Data!AJ527</f>
        <v>604</v>
      </c>
      <c r="AE528" s="11">
        <f>Data!AK528-Data!AK527</f>
        <v>0</v>
      </c>
      <c r="AF528" s="11">
        <f>Data!AL528-Data!AL527</f>
        <v>0</v>
      </c>
      <c r="AG528" s="11">
        <f>Data!AM528-Data!AM527</f>
        <v>526</v>
      </c>
      <c r="AH528" s="11">
        <f>Data!AN528-Data!AN527</f>
        <v>1</v>
      </c>
      <c r="AI528" s="11">
        <f>Data!AO528-Data!AO527</f>
        <v>0</v>
      </c>
      <c r="AJ528" s="11">
        <f>Data!AP528-Data!AP527</f>
        <v>159</v>
      </c>
      <c r="AK528" s="11">
        <f>Data!AQ528-Data!AQ527</f>
        <v>14</v>
      </c>
      <c r="AL528" s="11">
        <f>Data!AR528-Data!AR527</f>
        <v>1</v>
      </c>
      <c r="AM528" s="11">
        <f>Data!E528</f>
        <v>35</v>
      </c>
      <c r="AN528" s="11">
        <f>Data!B528</f>
        <v>3064</v>
      </c>
      <c r="AO528" s="11">
        <f>Data!AS528-Data!AS527</f>
        <v>16108</v>
      </c>
      <c r="AP528" s="11">
        <f>Data!AT528-Data!AT527</f>
        <v>79642</v>
      </c>
      <c r="AQ528" s="11">
        <f>Data!AV528-Data!AV527</f>
        <v>0</v>
      </c>
      <c r="AR528" s="11">
        <f>Data!AW528-Data!AW527</f>
        <v>0</v>
      </c>
      <c r="AT528" s="7" t="str">
        <f t="shared" ref="AT528" si="516">_xlfn.CONCAT(YEAR(A528),"-W",_xlfn.ISOWEEKNUM(A528))</f>
        <v>2021-W34</v>
      </c>
      <c r="AU528" s="7">
        <f t="shared" ref="AU528" si="517">WEEKDAY(A528,2)</f>
        <v>6</v>
      </c>
      <c r="AV528" s="12">
        <f>Data!G528</f>
        <v>333</v>
      </c>
      <c r="AW528" s="12">
        <f>Data!AU528+Data!C528</f>
        <v>37</v>
      </c>
      <c r="AY528" s="12"/>
    </row>
    <row r="529" spans="1:53" x14ac:dyDescent="0.3">
      <c r="A529" s="20">
        <f>Data!A529</f>
        <v>44437</v>
      </c>
      <c r="B529" s="8">
        <f t="shared" ref="B529:B531" si="518">A529</f>
        <v>44437</v>
      </c>
      <c r="C529" s="9">
        <f>Data!I529-Data!I528</f>
        <v>296</v>
      </c>
      <c r="D529" s="9">
        <f>Data!J529-Data!J528</f>
        <v>0</v>
      </c>
      <c r="E529" s="10">
        <f>Data!K529-Data!K528</f>
        <v>0</v>
      </c>
      <c r="F529" s="11">
        <f>Data!L529-Data!L528</f>
        <v>633</v>
      </c>
      <c r="G529" s="11">
        <f>Data!M529-Data!M528</f>
        <v>0</v>
      </c>
      <c r="H529" s="11">
        <f>Data!N529-Data!N528</f>
        <v>1</v>
      </c>
      <c r="I529" s="11">
        <f>Data!O529-Data!O528</f>
        <v>509</v>
      </c>
      <c r="J529" s="11">
        <f>Data!P529-Data!P528</f>
        <v>9</v>
      </c>
      <c r="K529" s="11">
        <f>Data!Q529-Data!Q528</f>
        <v>-1</v>
      </c>
      <c r="L529" s="11">
        <f>Data!R529-Data!R528</f>
        <v>143</v>
      </c>
      <c r="M529" s="11">
        <f>Data!S529-Data!S528</f>
        <v>28</v>
      </c>
      <c r="N529" s="11">
        <f>Data!T529-Data!T528</f>
        <v>1</v>
      </c>
      <c r="O529" s="11">
        <f>Data!U529-Data!U528</f>
        <v>155</v>
      </c>
      <c r="P529" s="11">
        <f>Data!V529-Data!V528</f>
        <v>0</v>
      </c>
      <c r="Q529" s="11">
        <f>Data!W529-Data!W528</f>
        <v>0</v>
      </c>
      <c r="R529" s="11">
        <f>Data!X529-Data!X528</f>
        <v>335</v>
      </c>
      <c r="S529" s="11">
        <f>Data!Y529-Data!Y528</f>
        <v>0</v>
      </c>
      <c r="T529" s="11">
        <f>Data!Z529-Data!Z528</f>
        <v>0</v>
      </c>
      <c r="U529" s="11">
        <f>Data!AA529-Data!AA528</f>
        <v>238</v>
      </c>
      <c r="V529" s="11">
        <f>Data!AB529-Data!AB528</f>
        <v>5</v>
      </c>
      <c r="W529" s="11">
        <f>Data!AC529-Data!AC528</f>
        <v>-2</v>
      </c>
      <c r="X529" s="11">
        <f>Data!AD529-Data!AD528</f>
        <v>69</v>
      </c>
      <c r="Y529" s="11">
        <f>Data!AE529-Data!AE528</f>
        <v>18</v>
      </c>
      <c r="Z529" s="11">
        <f>Data!AF529-Data!AF528</f>
        <v>-1</v>
      </c>
      <c r="AA529" s="11">
        <f>Data!AG529-Data!AG528</f>
        <v>141</v>
      </c>
      <c r="AB529" s="11">
        <f>Data!AH529-Data!AH528</f>
        <v>0</v>
      </c>
      <c r="AC529" s="11">
        <f>Data!AI529-Data!AI528</f>
        <v>0</v>
      </c>
      <c r="AD529" s="11">
        <f>Data!AJ529-Data!AJ528</f>
        <v>298</v>
      </c>
      <c r="AE529" s="11">
        <f>Data!AK529-Data!AK528</f>
        <v>0</v>
      </c>
      <c r="AF529" s="11">
        <f>Data!AL529-Data!AL528</f>
        <v>1</v>
      </c>
      <c r="AG529" s="11">
        <f>Data!AM529-Data!AM528</f>
        <v>271</v>
      </c>
      <c r="AH529" s="11">
        <f>Data!AN529-Data!AN528</f>
        <v>4</v>
      </c>
      <c r="AI529" s="11">
        <f>Data!AO529-Data!AO528</f>
        <v>1</v>
      </c>
      <c r="AJ529" s="11">
        <f>Data!AP529-Data!AP528</f>
        <v>74</v>
      </c>
      <c r="AK529" s="11">
        <f>Data!AQ529-Data!AQ528</f>
        <v>10</v>
      </c>
      <c r="AL529" s="11">
        <f>Data!AR529-Data!AR528</f>
        <v>2</v>
      </c>
      <c r="AM529" s="11">
        <f>Data!E529</f>
        <v>37</v>
      </c>
      <c r="AN529" s="11">
        <f>Data!B529</f>
        <v>1582</v>
      </c>
      <c r="AO529" s="11">
        <f>Data!AS529-Data!AS528</f>
        <v>8974</v>
      </c>
      <c r="AP529" s="11">
        <f>Data!AT529-Data!AT528</f>
        <v>47541</v>
      </c>
      <c r="AQ529" s="11">
        <f>Data!AV529-Data!AV528</f>
        <v>0</v>
      </c>
      <c r="AR529" s="11">
        <f>Data!AW529-Data!AW528</f>
        <v>0</v>
      </c>
      <c r="AS529" s="7">
        <v>146</v>
      </c>
      <c r="AT529" s="7" t="str">
        <f t="shared" ref="AT529:AT531" si="519">_xlfn.CONCAT(YEAR(A529),"-W",_xlfn.ISOWEEKNUM(A529))</f>
        <v>2021-W34</v>
      </c>
      <c r="AU529" s="7">
        <f t="shared" ref="AU529:AU531" si="520">WEEKDAY(A529,2)</f>
        <v>7</v>
      </c>
      <c r="AV529" s="12">
        <f>Data!G529</f>
        <v>334</v>
      </c>
      <c r="AW529" s="12">
        <f>Data!AU529+Data!C529</f>
        <v>17</v>
      </c>
      <c r="AX529" s="7">
        <f>Data!BA529-Data!BA522</f>
        <v>45</v>
      </c>
      <c r="AY529" s="12">
        <f>AV522+AS529-AV529-AX529</f>
        <v>85</v>
      </c>
      <c r="AZ529" s="11">
        <f>SUM(Data!BB523:BB529)</f>
        <v>1840</v>
      </c>
      <c r="BA529" s="112">
        <f>AS529/AZ529</f>
        <v>7.9347826086956522E-2</v>
      </c>
    </row>
    <row r="530" spans="1:53" x14ac:dyDescent="0.3">
      <c r="A530" s="21">
        <f>Data!A530</f>
        <v>44438</v>
      </c>
      <c r="B530" s="13">
        <f t="shared" si="518"/>
        <v>44438</v>
      </c>
      <c r="C530" s="14">
        <f>Data!I530-Data!I529</f>
        <v>462</v>
      </c>
      <c r="D530" s="14">
        <f>Data!J530-Data!J529</f>
        <v>0</v>
      </c>
      <c r="E530" s="15">
        <f>Data!K530-Data!K529</f>
        <v>0</v>
      </c>
      <c r="F530" s="16">
        <f>Data!L530-Data!L529</f>
        <v>865</v>
      </c>
      <c r="G530" s="16">
        <f>Data!M530-Data!M529</f>
        <v>0</v>
      </c>
      <c r="H530" s="16">
        <f>Data!N530-Data!N529</f>
        <v>-1</v>
      </c>
      <c r="I530" s="16">
        <f>Data!O530-Data!O529</f>
        <v>797</v>
      </c>
      <c r="J530" s="16">
        <f>Data!P530-Data!P529</f>
        <v>2</v>
      </c>
      <c r="K530" s="16">
        <f>Data!Q530-Data!Q529</f>
        <v>1</v>
      </c>
      <c r="L530" s="16">
        <f>Data!R530-Data!R529</f>
        <v>218</v>
      </c>
      <c r="M530" s="16">
        <f>Data!S530-Data!S529</f>
        <v>18</v>
      </c>
      <c r="N530" s="16">
        <f>Data!T530-Data!T529</f>
        <v>4</v>
      </c>
      <c r="O530" s="16">
        <f>Data!U530-Data!U529</f>
        <v>246</v>
      </c>
      <c r="P530" s="16">
        <f>Data!V530-Data!V529</f>
        <v>0</v>
      </c>
      <c r="Q530" s="16">
        <f>Data!W530-Data!W529</f>
        <v>0</v>
      </c>
      <c r="R530" s="16">
        <f>Data!X530-Data!X529</f>
        <v>465</v>
      </c>
      <c r="S530" s="16">
        <f>Data!Y530-Data!Y529</f>
        <v>0</v>
      </c>
      <c r="T530" s="16">
        <f>Data!Z530-Data!Z529</f>
        <v>-1</v>
      </c>
      <c r="U530" s="16">
        <f>Data!AA530-Data!AA529</f>
        <v>391</v>
      </c>
      <c r="V530" s="16">
        <f>Data!AB530-Data!AB529</f>
        <v>2</v>
      </c>
      <c r="W530" s="16">
        <f>Data!AC530-Data!AC529</f>
        <v>-2</v>
      </c>
      <c r="X530" s="16">
        <f>Data!AD530-Data!AD529</f>
        <v>106</v>
      </c>
      <c r="Y530" s="16">
        <f>Data!AE530-Data!AE529</f>
        <v>9</v>
      </c>
      <c r="Z530" s="16">
        <f>Data!AF530-Data!AF529</f>
        <v>5</v>
      </c>
      <c r="AA530" s="16">
        <f>Data!AG530-Data!AG529</f>
        <v>216</v>
      </c>
      <c r="AB530" s="16">
        <f>Data!AH530-Data!AH529</f>
        <v>0</v>
      </c>
      <c r="AC530" s="16">
        <f>Data!AI530-Data!AI529</f>
        <v>0</v>
      </c>
      <c r="AD530" s="16">
        <f>Data!AJ530-Data!AJ529</f>
        <v>400</v>
      </c>
      <c r="AE530" s="16">
        <f>Data!AK530-Data!AK529</f>
        <v>0</v>
      </c>
      <c r="AF530" s="16">
        <f>Data!AL530-Data!AL529</f>
        <v>0</v>
      </c>
      <c r="AG530" s="16">
        <f>Data!AM530-Data!AM529</f>
        <v>406</v>
      </c>
      <c r="AH530" s="16">
        <f>Data!AN530-Data!AN529</f>
        <v>0</v>
      </c>
      <c r="AI530" s="16">
        <f>Data!AO530-Data!AO529</f>
        <v>3</v>
      </c>
      <c r="AJ530" s="16">
        <f>Data!AP530-Data!AP529</f>
        <v>112</v>
      </c>
      <c r="AK530" s="16">
        <f>Data!AQ530-Data!AQ529</f>
        <v>9</v>
      </c>
      <c r="AL530" s="16">
        <f>Data!AR530-Data!AR529</f>
        <v>-1</v>
      </c>
      <c r="AM530" s="16">
        <f>Data!E530</f>
        <v>19</v>
      </c>
      <c r="AN530" s="16">
        <f>Data!B530</f>
        <v>2343</v>
      </c>
      <c r="AO530" s="16">
        <f>Data!AS530-Data!AS529</f>
        <v>6700</v>
      </c>
      <c r="AP530" s="16">
        <f>Data!AT530-Data!AT529</f>
        <v>42902</v>
      </c>
      <c r="AQ530" s="16">
        <f>Data!AV530-Data!AV529</f>
        <v>0</v>
      </c>
      <c r="AR530" s="16">
        <f>Data!AW530-Data!AW529</f>
        <v>0</v>
      </c>
      <c r="AS530" s="17"/>
      <c r="AT530" s="17" t="str">
        <f t="shared" si="519"/>
        <v>2021-W35</v>
      </c>
      <c r="AU530" s="17">
        <f t="shared" si="520"/>
        <v>1</v>
      </c>
      <c r="AV530" s="18">
        <f>Data!G530</f>
        <v>338</v>
      </c>
      <c r="AW530" s="18">
        <f>Data!AU530+Data!C530</f>
        <v>33</v>
      </c>
      <c r="AX530" s="17"/>
      <c r="AY530" s="17"/>
      <c r="AZ530" s="16"/>
    </row>
    <row r="531" spans="1:53" x14ac:dyDescent="0.3">
      <c r="A531" s="20">
        <f>Data!A531</f>
        <v>44439</v>
      </c>
      <c r="B531" s="8">
        <f t="shared" si="518"/>
        <v>44439</v>
      </c>
      <c r="C531" s="9">
        <f>Data!I531-Data!I530</f>
        <v>835</v>
      </c>
      <c r="D531" s="9">
        <f>Data!J531-Data!J530</f>
        <v>0</v>
      </c>
      <c r="E531" s="10">
        <f>Data!K531-Data!K530</f>
        <v>0</v>
      </c>
      <c r="F531" s="11">
        <f>Data!L531-Data!L530</f>
        <v>1684</v>
      </c>
      <c r="G531" s="11">
        <f>Data!M531-Data!M530</f>
        <v>1</v>
      </c>
      <c r="H531" s="11">
        <f>Data!N531-Data!N530</f>
        <v>0</v>
      </c>
      <c r="I531" s="11">
        <f>Data!O531-Data!O530</f>
        <v>1393</v>
      </c>
      <c r="J531" s="11">
        <f>Data!P531-Data!P530</f>
        <v>5</v>
      </c>
      <c r="K531" s="11">
        <f>Data!Q531-Data!Q530</f>
        <v>4</v>
      </c>
      <c r="L531" s="11">
        <f>Data!R531-Data!R530</f>
        <v>394</v>
      </c>
      <c r="M531" s="11">
        <f>Data!S531-Data!S530</f>
        <v>29</v>
      </c>
      <c r="N531" s="11">
        <f>Data!T531-Data!T530</f>
        <v>2</v>
      </c>
      <c r="O531" s="11">
        <f>Data!U531-Data!U530</f>
        <v>415</v>
      </c>
      <c r="P531" s="11">
        <f>Data!V531-Data!V530</f>
        <v>0</v>
      </c>
      <c r="Q531" s="11">
        <f>Data!W531-Data!W530</f>
        <v>0</v>
      </c>
      <c r="R531" s="11">
        <f>Data!X531-Data!X530</f>
        <v>888</v>
      </c>
      <c r="S531" s="11">
        <f>Data!Y531-Data!Y530</f>
        <v>1</v>
      </c>
      <c r="T531" s="11">
        <f>Data!Z531-Data!Z530</f>
        <v>-1</v>
      </c>
      <c r="U531" s="11">
        <f>Data!AA531-Data!AA530</f>
        <v>672</v>
      </c>
      <c r="V531" s="11">
        <f>Data!AB531-Data!AB530</f>
        <v>3</v>
      </c>
      <c r="W531" s="11">
        <f>Data!AC531-Data!AC530</f>
        <v>4</v>
      </c>
      <c r="X531" s="11">
        <f>Data!AD531-Data!AD530</f>
        <v>189</v>
      </c>
      <c r="Y531" s="11">
        <f>Data!AE531-Data!AE530</f>
        <v>14</v>
      </c>
      <c r="Z531" s="11">
        <f>Data!AF531-Data!AF530</f>
        <v>0</v>
      </c>
      <c r="AA531" s="11">
        <f>Data!AG531-Data!AG530</f>
        <v>420</v>
      </c>
      <c r="AB531" s="11">
        <f>Data!AH531-Data!AH530</f>
        <v>0</v>
      </c>
      <c r="AC531" s="11">
        <f>Data!AI531-Data!AI530</f>
        <v>0</v>
      </c>
      <c r="AD531" s="11">
        <f>Data!AJ531-Data!AJ530</f>
        <v>796</v>
      </c>
      <c r="AE531" s="11">
        <f>Data!AK531-Data!AK530</f>
        <v>0</v>
      </c>
      <c r="AF531" s="11">
        <f>Data!AL531-Data!AL530</f>
        <v>1</v>
      </c>
      <c r="AG531" s="11">
        <f>Data!AM531-Data!AM530</f>
        <v>721</v>
      </c>
      <c r="AH531" s="11">
        <f>Data!AN531-Data!AN530</f>
        <v>2</v>
      </c>
      <c r="AI531" s="11">
        <f>Data!AO531-Data!AO530</f>
        <v>0</v>
      </c>
      <c r="AJ531" s="11">
        <f>Data!AP531-Data!AP530</f>
        <v>205</v>
      </c>
      <c r="AK531" s="11">
        <f>Data!AQ531-Data!AQ530</f>
        <v>15</v>
      </c>
      <c r="AL531" s="11">
        <f>Data!AR531-Data!AR530</f>
        <v>2</v>
      </c>
      <c r="AM531" s="11">
        <f>Data!E531</f>
        <v>22</v>
      </c>
      <c r="AN531" s="11">
        <f>Data!B531</f>
        <v>3628</v>
      </c>
      <c r="AO531" s="11">
        <f>Data!AS531-Data!AS530</f>
        <v>23887</v>
      </c>
      <c r="AP531" s="11">
        <f>Data!AT531-Data!AT530</f>
        <v>84790</v>
      </c>
      <c r="AQ531" s="11">
        <f>Data!AV531-Data!AV530</f>
        <v>0</v>
      </c>
      <c r="AR531" s="11">
        <f>Data!AW531-Data!AW530</f>
        <v>0</v>
      </c>
      <c r="AT531" s="7" t="str">
        <f t="shared" si="519"/>
        <v>2021-W35</v>
      </c>
      <c r="AU531" s="7">
        <f t="shared" si="520"/>
        <v>2</v>
      </c>
      <c r="AV531" s="12">
        <f>Data!G531</f>
        <v>344</v>
      </c>
      <c r="AW531" s="12">
        <f>Data!AU531+Data!C531</f>
        <v>28</v>
      </c>
      <c r="AY531" s="12"/>
    </row>
    <row r="532" spans="1:53" x14ac:dyDescent="0.3">
      <c r="A532" s="20">
        <f>Data!A532</f>
        <v>44440</v>
      </c>
      <c r="B532" s="8">
        <f t="shared" ref="B532" si="521">A532</f>
        <v>44440</v>
      </c>
      <c r="C532" s="9">
        <f>Data!I532-Data!I531</f>
        <v>529</v>
      </c>
      <c r="D532" s="9">
        <f>Data!J532-Data!J531</f>
        <v>0</v>
      </c>
      <c r="E532" s="10">
        <f>Data!K532-Data!K531</f>
        <v>0</v>
      </c>
      <c r="F532" s="11">
        <f>Data!L532-Data!L531</f>
        <v>1104</v>
      </c>
      <c r="G532" s="11">
        <f>Data!M532-Data!M531</f>
        <v>0</v>
      </c>
      <c r="H532" s="11">
        <f>Data!N532-Data!N531</f>
        <v>-1</v>
      </c>
      <c r="I532" s="11">
        <f>Data!O532-Data!O531</f>
        <v>966</v>
      </c>
      <c r="J532" s="11">
        <f>Data!P532-Data!P531</f>
        <v>14</v>
      </c>
      <c r="K532" s="11">
        <f>Data!Q532-Data!Q531</f>
        <v>-4</v>
      </c>
      <c r="L532" s="11">
        <f>Data!R532-Data!R531</f>
        <v>268</v>
      </c>
      <c r="M532" s="11">
        <f>Data!S532-Data!S531</f>
        <v>38</v>
      </c>
      <c r="N532" s="11">
        <f>Data!T532-Data!T531</f>
        <v>7</v>
      </c>
      <c r="O532" s="11">
        <f>Data!U532-Data!U531</f>
        <v>288</v>
      </c>
      <c r="P532" s="11">
        <f>Data!V532-Data!V531</f>
        <v>0</v>
      </c>
      <c r="Q532" s="11">
        <f>Data!W532-Data!W531</f>
        <v>0</v>
      </c>
      <c r="R532" s="11">
        <f>Data!X532-Data!X531</f>
        <v>583</v>
      </c>
      <c r="S532" s="11">
        <f>Data!Y532-Data!Y531</f>
        <v>0</v>
      </c>
      <c r="T532" s="11">
        <f>Data!Z532-Data!Z531</f>
        <v>0</v>
      </c>
      <c r="U532" s="11">
        <f>Data!AA532-Data!AA531</f>
        <v>442</v>
      </c>
      <c r="V532" s="11">
        <f>Data!AB532-Data!AB531</f>
        <v>7</v>
      </c>
      <c r="W532" s="11">
        <f>Data!AC532-Data!AC531</f>
        <v>-1</v>
      </c>
      <c r="X532" s="11">
        <f>Data!AD532-Data!AD531</f>
        <v>120</v>
      </c>
      <c r="Y532" s="11">
        <f>Data!AE532-Data!AE531</f>
        <v>19</v>
      </c>
      <c r="Z532" s="11">
        <f>Data!AF532-Data!AF531</f>
        <v>2</v>
      </c>
      <c r="AA532" s="11">
        <f>Data!AG532-Data!AG531</f>
        <v>241</v>
      </c>
      <c r="AB532" s="11">
        <f>Data!AH532-Data!AH531</f>
        <v>0</v>
      </c>
      <c r="AC532" s="11">
        <f>Data!AI532-Data!AI531</f>
        <v>0</v>
      </c>
      <c r="AD532" s="11">
        <f>Data!AJ532-Data!AJ531</f>
        <v>520</v>
      </c>
      <c r="AE532" s="11">
        <f>Data!AK532-Data!AK531</f>
        <v>0</v>
      </c>
      <c r="AF532" s="11">
        <f>Data!AL532-Data!AL531</f>
        <v>-1</v>
      </c>
      <c r="AG532" s="11">
        <f>Data!AM532-Data!AM531</f>
        <v>524</v>
      </c>
      <c r="AH532" s="11">
        <f>Data!AN532-Data!AN531</f>
        <v>7</v>
      </c>
      <c r="AI532" s="11">
        <f>Data!AO532-Data!AO531</f>
        <v>-3</v>
      </c>
      <c r="AJ532" s="11">
        <f>Data!AP532-Data!AP531</f>
        <v>148</v>
      </c>
      <c r="AK532" s="11">
        <f>Data!AQ532-Data!AQ531</f>
        <v>19</v>
      </c>
      <c r="AL532" s="11">
        <f>Data!AR532-Data!AR531</f>
        <v>5</v>
      </c>
      <c r="AM532" s="11">
        <f>Data!E532</f>
        <v>47</v>
      </c>
      <c r="AN532" s="11">
        <f>Data!B532</f>
        <v>2871</v>
      </c>
      <c r="AO532" s="11">
        <f>Data!AS532-Data!AS531</f>
        <v>22748</v>
      </c>
      <c r="AP532" s="11">
        <f>Data!AT532-Data!AT531</f>
        <v>85471</v>
      </c>
      <c r="AQ532" s="11">
        <f>Data!AV532-Data!AV531</f>
        <v>0</v>
      </c>
      <c r="AR532" s="11">
        <f>Data!AW532-Data!AW531</f>
        <v>0</v>
      </c>
      <c r="AT532" s="7" t="str">
        <f t="shared" ref="AT532" si="522">_xlfn.CONCAT(YEAR(A532),"-W",_xlfn.ISOWEEKNUM(A532))</f>
        <v>2021-W35</v>
      </c>
      <c r="AU532" s="7">
        <f t="shared" ref="AU532" si="523">WEEKDAY(A532,2)</f>
        <v>3</v>
      </c>
      <c r="AV532" s="12">
        <f>Data!G532</f>
        <v>346</v>
      </c>
      <c r="AW532" s="12">
        <f>Data!AU532+Data!C532</f>
        <v>19</v>
      </c>
      <c r="AY532" s="12"/>
    </row>
    <row r="533" spans="1:53" x14ac:dyDescent="0.3">
      <c r="A533" s="20">
        <f>Data!A533</f>
        <v>44441</v>
      </c>
      <c r="B533" s="8">
        <f t="shared" ref="B533" si="524">A533</f>
        <v>44441</v>
      </c>
      <c r="C533" s="9">
        <f>Data!I533-Data!I532</f>
        <v>598</v>
      </c>
      <c r="D533" s="9">
        <f>Data!J533-Data!J532</f>
        <v>0</v>
      </c>
      <c r="E533" s="10">
        <f>Data!K533-Data!K532</f>
        <v>0</v>
      </c>
      <c r="F533" s="11">
        <f>Data!L533-Data!L532</f>
        <v>1121</v>
      </c>
      <c r="G533" s="11">
        <f>Data!M533-Data!M532</f>
        <v>0</v>
      </c>
      <c r="H533" s="11">
        <f>Data!N533-Data!N532</f>
        <v>1</v>
      </c>
      <c r="I533" s="11">
        <f>Data!O533-Data!O532</f>
        <v>853</v>
      </c>
      <c r="J533" s="11">
        <f>Data!P533-Data!P532</f>
        <v>4</v>
      </c>
      <c r="K533" s="11">
        <f>Data!Q533-Data!Q532</f>
        <v>9</v>
      </c>
      <c r="L533" s="11">
        <f>Data!R533-Data!R532</f>
        <v>264</v>
      </c>
      <c r="M533" s="11">
        <f>Data!S533-Data!S532</f>
        <v>30</v>
      </c>
      <c r="N533" s="11">
        <f>Data!T533-Data!T532</f>
        <v>6</v>
      </c>
      <c r="O533" s="11">
        <f>Data!U533-Data!U532</f>
        <v>301</v>
      </c>
      <c r="P533" s="11">
        <f>Data!V533-Data!V532</f>
        <v>0</v>
      </c>
      <c r="Q533" s="11">
        <f>Data!W533-Data!W532</f>
        <v>0</v>
      </c>
      <c r="R533" s="11">
        <f>Data!X533-Data!X532</f>
        <v>574</v>
      </c>
      <c r="S533" s="11">
        <f>Data!Y533-Data!Y532</f>
        <v>0</v>
      </c>
      <c r="T533" s="11">
        <f>Data!Z533-Data!Z532</f>
        <v>2</v>
      </c>
      <c r="U533" s="11">
        <f>Data!AA533-Data!AA532</f>
        <v>383</v>
      </c>
      <c r="V533" s="11">
        <f>Data!AB533-Data!AB532</f>
        <v>2</v>
      </c>
      <c r="W533" s="11">
        <f>Data!AC533-Data!AC532</f>
        <v>8</v>
      </c>
      <c r="X533" s="11">
        <f>Data!AD533-Data!AD532</f>
        <v>121</v>
      </c>
      <c r="Y533" s="11">
        <f>Data!AE533-Data!AE532</f>
        <v>10</v>
      </c>
      <c r="Z533" s="11">
        <f>Data!AF533-Data!AF532</f>
        <v>5</v>
      </c>
      <c r="AA533" s="11">
        <f>Data!AG533-Data!AG532</f>
        <v>297</v>
      </c>
      <c r="AB533" s="11">
        <f>Data!AH533-Data!AH532</f>
        <v>0</v>
      </c>
      <c r="AC533" s="11">
        <f>Data!AI533-Data!AI532</f>
        <v>0</v>
      </c>
      <c r="AD533" s="11">
        <f>Data!AJ533-Data!AJ532</f>
        <v>547</v>
      </c>
      <c r="AE533" s="11">
        <f>Data!AK533-Data!AK532</f>
        <v>0</v>
      </c>
      <c r="AF533" s="11">
        <f>Data!AL533-Data!AL532</f>
        <v>-1</v>
      </c>
      <c r="AG533" s="11">
        <f>Data!AM533-Data!AM532</f>
        <v>470</v>
      </c>
      <c r="AH533" s="11">
        <f>Data!AN533-Data!AN532</f>
        <v>2</v>
      </c>
      <c r="AI533" s="11">
        <f>Data!AO533-Data!AO532</f>
        <v>1</v>
      </c>
      <c r="AJ533" s="11">
        <f>Data!AP533-Data!AP532</f>
        <v>143</v>
      </c>
      <c r="AK533" s="11">
        <f>Data!AQ533-Data!AQ532</f>
        <v>20</v>
      </c>
      <c r="AL533" s="11">
        <f>Data!AR533-Data!AR532</f>
        <v>1</v>
      </c>
      <c r="AM533" s="11">
        <f>Data!E533</f>
        <v>33</v>
      </c>
      <c r="AN533" s="11">
        <f>Data!B533</f>
        <v>2840</v>
      </c>
      <c r="AO533" s="11">
        <f>Data!AS533-Data!AS532</f>
        <v>21702</v>
      </c>
      <c r="AP533" s="11">
        <f>Data!AT533-Data!AT532</f>
        <v>81733</v>
      </c>
      <c r="AQ533" s="11">
        <f>Data!AV533-Data!AV532</f>
        <v>0</v>
      </c>
      <c r="AR533" s="11">
        <f>Data!AW533-Data!AW532</f>
        <v>0</v>
      </c>
      <c r="AT533" s="7" t="str">
        <f t="shared" ref="AT533" si="525">_xlfn.CONCAT(YEAR(A533),"-W",_xlfn.ISOWEEKNUM(A533))</f>
        <v>2021-W35</v>
      </c>
      <c r="AU533" s="7">
        <f t="shared" ref="AU533" si="526">WEEKDAY(A533,2)</f>
        <v>4</v>
      </c>
      <c r="AV533" s="12">
        <f>Data!G533</f>
        <v>362</v>
      </c>
      <c r="AW533" s="12">
        <f>Data!AU533+Data!C533</f>
        <v>29</v>
      </c>
      <c r="AY533" s="12"/>
    </row>
    <row r="534" spans="1:53" x14ac:dyDescent="0.3">
      <c r="A534" s="20">
        <f>Data!A534</f>
        <v>44442</v>
      </c>
      <c r="B534" s="8">
        <f t="shared" ref="B534" si="527">A534</f>
        <v>44442</v>
      </c>
      <c r="C534" s="9">
        <f>Data!I534-Data!I533</f>
        <v>548</v>
      </c>
      <c r="D534" s="9">
        <f>Data!J534-Data!J533</f>
        <v>0</v>
      </c>
      <c r="E534" s="10">
        <f>Data!K534-Data!K533</f>
        <v>0</v>
      </c>
      <c r="F534" s="11">
        <f>Data!L534-Data!L533</f>
        <v>1027</v>
      </c>
      <c r="G534" s="11">
        <f>Data!M534-Data!M533</f>
        <v>1</v>
      </c>
      <c r="H534" s="11">
        <f>Data!N534-Data!N533</f>
        <v>1</v>
      </c>
      <c r="I534" s="11">
        <f>Data!O534-Data!O533</f>
        <v>890</v>
      </c>
      <c r="J534" s="11">
        <f>Data!P534-Data!P533</f>
        <v>5</v>
      </c>
      <c r="K534" s="11">
        <f>Data!Q534-Data!Q533</f>
        <v>1</v>
      </c>
      <c r="L534" s="11">
        <f>Data!R534-Data!R533</f>
        <v>249</v>
      </c>
      <c r="M534" s="11">
        <f>Data!S534-Data!S533</f>
        <v>30</v>
      </c>
      <c r="N534" s="11">
        <f>Data!T534-Data!T533</f>
        <v>0</v>
      </c>
      <c r="O534" s="11">
        <f>Data!U534-Data!U533</f>
        <v>272</v>
      </c>
      <c r="P534" s="11">
        <f>Data!V534-Data!V533</f>
        <v>0</v>
      </c>
      <c r="Q534" s="11">
        <f>Data!W534-Data!W533</f>
        <v>0</v>
      </c>
      <c r="R534" s="11">
        <f>Data!X534-Data!X533</f>
        <v>524</v>
      </c>
      <c r="S534" s="11">
        <f>Data!Y534-Data!Y533</f>
        <v>1</v>
      </c>
      <c r="T534" s="11">
        <f>Data!Z534-Data!Z533</f>
        <v>0</v>
      </c>
      <c r="U534" s="11">
        <f>Data!AA534-Data!AA533</f>
        <v>405</v>
      </c>
      <c r="V534" s="11">
        <f>Data!AB534-Data!AB533</f>
        <v>4</v>
      </c>
      <c r="W534" s="11">
        <f>Data!AC534-Data!AC533</f>
        <v>-2</v>
      </c>
      <c r="X534" s="11">
        <f>Data!AD534-Data!AD533</f>
        <v>128</v>
      </c>
      <c r="Y534" s="11">
        <f>Data!AE534-Data!AE533</f>
        <v>13</v>
      </c>
      <c r="Z534" s="11">
        <f>Data!AF534-Data!AF533</f>
        <v>4</v>
      </c>
      <c r="AA534" s="11">
        <f>Data!AG534-Data!AG533</f>
        <v>276</v>
      </c>
      <c r="AB534" s="11">
        <f>Data!AH534-Data!AH533</f>
        <v>0</v>
      </c>
      <c r="AC534" s="11">
        <f>Data!AI534-Data!AI533</f>
        <v>0</v>
      </c>
      <c r="AD534" s="11">
        <f>Data!AJ534-Data!AJ533</f>
        <v>503</v>
      </c>
      <c r="AE534" s="11">
        <f>Data!AK534-Data!AK533</f>
        <v>0</v>
      </c>
      <c r="AF534" s="11">
        <f>Data!AL534-Data!AL533</f>
        <v>1</v>
      </c>
      <c r="AG534" s="11">
        <f>Data!AM534-Data!AM533</f>
        <v>485</v>
      </c>
      <c r="AH534" s="11">
        <f>Data!AN534-Data!AN533</f>
        <v>1</v>
      </c>
      <c r="AI534" s="11">
        <f>Data!AO534-Data!AO533</f>
        <v>3</v>
      </c>
      <c r="AJ534" s="11">
        <f>Data!AP534-Data!AP533</f>
        <v>121</v>
      </c>
      <c r="AK534" s="11">
        <f>Data!AQ534-Data!AQ533</f>
        <v>17</v>
      </c>
      <c r="AL534" s="11">
        <f>Data!AR534-Data!AR533</f>
        <v>-4</v>
      </c>
      <c r="AM534" s="11">
        <f>Data!E534</f>
        <v>35</v>
      </c>
      <c r="AN534" s="11">
        <f>Data!B534</f>
        <v>2729</v>
      </c>
      <c r="AO534" s="11">
        <f>Data!AS534-Data!AS533</f>
        <v>15029</v>
      </c>
      <c r="AP534" s="11">
        <f>Data!AT534-Data!AT533</f>
        <v>94191</v>
      </c>
      <c r="AQ534" s="11">
        <f>Data!AV534-Data!AV533</f>
        <v>0</v>
      </c>
      <c r="AR534" s="11">
        <f>Data!AW534-Data!AW533</f>
        <v>0</v>
      </c>
      <c r="AT534" s="7" t="str">
        <f t="shared" ref="AT534" si="528">_xlfn.CONCAT(YEAR(A534),"-W",_xlfn.ISOWEEKNUM(A534))</f>
        <v>2021-W35</v>
      </c>
      <c r="AU534" s="7">
        <f t="shared" ref="AU534" si="529">WEEKDAY(A534,2)</f>
        <v>5</v>
      </c>
      <c r="AV534" s="12">
        <f>Data!G534</f>
        <v>364</v>
      </c>
      <c r="AW534" s="12">
        <f>Data!AU534+Data!C534</f>
        <v>17</v>
      </c>
      <c r="AY534" s="12"/>
    </row>
    <row r="535" spans="1:53" x14ac:dyDescent="0.3">
      <c r="A535" s="20">
        <f>Data!A535</f>
        <v>44443</v>
      </c>
      <c r="B535" s="8">
        <f t="shared" ref="B535" si="530">A535</f>
        <v>44443</v>
      </c>
      <c r="C535" s="9">
        <f>Data!I535-Data!I534</f>
        <v>460</v>
      </c>
      <c r="D535" s="9">
        <f>Data!J535-Data!J534</f>
        <v>0</v>
      </c>
      <c r="E535" s="10">
        <f>Data!K535-Data!K534</f>
        <v>0</v>
      </c>
      <c r="F535" s="11">
        <f>Data!L535-Data!L534</f>
        <v>798</v>
      </c>
      <c r="G535" s="11">
        <f>Data!M535-Data!M534</f>
        <v>0</v>
      </c>
      <c r="H535" s="11">
        <f>Data!N535-Data!N534</f>
        <v>1</v>
      </c>
      <c r="I535" s="11">
        <f>Data!O535-Data!O534</f>
        <v>773</v>
      </c>
      <c r="J535" s="11">
        <f>Data!P535-Data!P534</f>
        <v>10</v>
      </c>
      <c r="K535" s="11">
        <f>Data!Q535-Data!Q534</f>
        <v>11</v>
      </c>
      <c r="L535" s="11">
        <f>Data!R535-Data!R534</f>
        <v>251</v>
      </c>
      <c r="M535" s="11">
        <f>Data!S535-Data!S534</f>
        <v>20</v>
      </c>
      <c r="N535" s="11">
        <f>Data!T535-Data!T534</f>
        <v>5</v>
      </c>
      <c r="O535" s="11">
        <f>Data!U535-Data!U534</f>
        <v>223</v>
      </c>
      <c r="P535" s="11">
        <f>Data!V535-Data!V534</f>
        <v>0</v>
      </c>
      <c r="Q535" s="11">
        <f>Data!W535-Data!W534</f>
        <v>0</v>
      </c>
      <c r="R535" s="11">
        <f>Data!X535-Data!X534</f>
        <v>403</v>
      </c>
      <c r="S535" s="11">
        <f>Data!Y535-Data!Y534</f>
        <v>0</v>
      </c>
      <c r="T535" s="11">
        <f>Data!Z535-Data!Z534</f>
        <v>0</v>
      </c>
      <c r="U535" s="11">
        <f>Data!AA535-Data!AA534</f>
        <v>357</v>
      </c>
      <c r="V535" s="11">
        <f>Data!AB535-Data!AB534</f>
        <v>3</v>
      </c>
      <c r="W535" s="11">
        <f>Data!AC535-Data!AC534</f>
        <v>11</v>
      </c>
      <c r="X535" s="11">
        <f>Data!AD535-Data!AD534</f>
        <v>111</v>
      </c>
      <c r="Y535" s="11">
        <f>Data!AE535-Data!AE534</f>
        <v>11</v>
      </c>
      <c r="Z535" s="11">
        <f>Data!AF535-Data!AF534</f>
        <v>-1</v>
      </c>
      <c r="AA535" s="11">
        <f>Data!AG535-Data!AG534</f>
        <v>237</v>
      </c>
      <c r="AB535" s="11">
        <f>Data!AH535-Data!AH534</f>
        <v>0</v>
      </c>
      <c r="AC535" s="11">
        <f>Data!AI535-Data!AI534</f>
        <v>0</v>
      </c>
      <c r="AD535" s="11">
        <f>Data!AJ535-Data!AJ534</f>
        <v>395</v>
      </c>
      <c r="AE535" s="11">
        <f>Data!AK535-Data!AK534</f>
        <v>0</v>
      </c>
      <c r="AF535" s="11">
        <f>Data!AL535-Data!AL534</f>
        <v>1</v>
      </c>
      <c r="AG535" s="11">
        <f>Data!AM535-Data!AM534</f>
        <v>416</v>
      </c>
      <c r="AH535" s="11">
        <f>Data!AN535-Data!AN534</f>
        <v>7</v>
      </c>
      <c r="AI535" s="11">
        <f>Data!AO535-Data!AO534</f>
        <v>0</v>
      </c>
      <c r="AJ535" s="11">
        <f>Data!AP535-Data!AP534</f>
        <v>140</v>
      </c>
      <c r="AK535" s="11">
        <f>Data!AQ535-Data!AQ534</f>
        <v>9</v>
      </c>
      <c r="AL535" s="11">
        <f>Data!AR535-Data!AR534</f>
        <v>6</v>
      </c>
      <c r="AM535" s="11">
        <f>Data!E535</f>
        <v>30</v>
      </c>
      <c r="AN535" s="11">
        <f>Data!B535</f>
        <v>2286</v>
      </c>
      <c r="AO535" s="11">
        <f>Data!AS535-Data!AS534</f>
        <v>15526</v>
      </c>
      <c r="AP535" s="11">
        <f>Data!AT535-Data!AT534</f>
        <v>77759</v>
      </c>
      <c r="AQ535" s="11">
        <f>Data!AV535-Data!AV534</f>
        <v>0</v>
      </c>
      <c r="AR535" s="11">
        <f>Data!AW535-Data!AW534</f>
        <v>0</v>
      </c>
      <c r="AT535" s="7" t="str">
        <f t="shared" ref="AT535" si="531">_xlfn.CONCAT(YEAR(A535),"-W",_xlfn.ISOWEEKNUM(A535))</f>
        <v>2021-W35</v>
      </c>
      <c r="AU535" s="7">
        <f t="shared" ref="AU535" si="532">WEEKDAY(A535,2)</f>
        <v>6</v>
      </c>
      <c r="AV535" s="12">
        <f>Data!G535</f>
        <v>381</v>
      </c>
      <c r="AW535" s="12">
        <f>Data!AU535+Data!C535</f>
        <v>22</v>
      </c>
      <c r="AY535" s="12"/>
    </row>
    <row r="536" spans="1:53" x14ac:dyDescent="0.3">
      <c r="A536" s="20">
        <f>Data!A536</f>
        <v>44444</v>
      </c>
      <c r="B536" s="8">
        <f t="shared" ref="B536" si="533">A536</f>
        <v>44444</v>
      </c>
      <c r="C536" s="9">
        <f>Data!I536-Data!I535</f>
        <v>250</v>
      </c>
      <c r="D536" s="9">
        <f>Data!J536-Data!J535</f>
        <v>0</v>
      </c>
      <c r="E536" s="10">
        <f>Data!K536-Data!K535</f>
        <v>0</v>
      </c>
      <c r="F536" s="11">
        <f>Data!L536-Data!L535</f>
        <v>457</v>
      </c>
      <c r="G536" s="11">
        <f>Data!M536-Data!M535</f>
        <v>1</v>
      </c>
      <c r="H536" s="11">
        <f>Data!N536-Data!N535</f>
        <v>2</v>
      </c>
      <c r="I536" s="11">
        <f>Data!O536-Data!O535</f>
        <v>428</v>
      </c>
      <c r="J536" s="11">
        <f>Data!P536-Data!P535</f>
        <v>3</v>
      </c>
      <c r="K536" s="11">
        <f>Data!Q536-Data!Q535</f>
        <v>0</v>
      </c>
      <c r="L536" s="11">
        <f>Data!R536-Data!R535</f>
        <v>149</v>
      </c>
      <c r="M536" s="11">
        <f>Data!S536-Data!S535</f>
        <v>39</v>
      </c>
      <c r="N536" s="11">
        <f>Data!T536-Data!T535</f>
        <v>-2</v>
      </c>
      <c r="O536" s="11">
        <f>Data!U536-Data!U535</f>
        <v>128</v>
      </c>
      <c r="P536" s="11">
        <f>Data!V536-Data!V535</f>
        <v>0</v>
      </c>
      <c r="Q536" s="11">
        <f>Data!W536-Data!W535</f>
        <v>0</v>
      </c>
      <c r="R536" s="11">
        <f>Data!X536-Data!X535</f>
        <v>219</v>
      </c>
      <c r="S536" s="11">
        <f>Data!Y536-Data!Y535</f>
        <v>0</v>
      </c>
      <c r="T536" s="11">
        <f>Data!Z536-Data!Z535</f>
        <v>2</v>
      </c>
      <c r="U536" s="11">
        <f>Data!AA536-Data!AA535</f>
        <v>194</v>
      </c>
      <c r="V536" s="11">
        <f>Data!AB536-Data!AB535</f>
        <v>3</v>
      </c>
      <c r="W536" s="11">
        <f>Data!AC536-Data!AC535</f>
        <v>-2</v>
      </c>
      <c r="X536" s="11">
        <f>Data!AD536-Data!AD535</f>
        <v>62</v>
      </c>
      <c r="Y536" s="11">
        <f>Data!AE536-Data!AE535</f>
        <v>18</v>
      </c>
      <c r="Z536" s="11">
        <f>Data!AF536-Data!AF535</f>
        <v>1</v>
      </c>
      <c r="AA536" s="11">
        <f>Data!AG536-Data!AG535</f>
        <v>122</v>
      </c>
      <c r="AB536" s="11">
        <f>Data!AH536-Data!AH535</f>
        <v>0</v>
      </c>
      <c r="AC536" s="11">
        <f>Data!AI536-Data!AI535</f>
        <v>0</v>
      </c>
      <c r="AD536" s="11">
        <f>Data!AJ536-Data!AJ535</f>
        <v>238</v>
      </c>
      <c r="AE536" s="11">
        <f>Data!AK536-Data!AK535</f>
        <v>1</v>
      </c>
      <c r="AF536" s="11">
        <f>Data!AL536-Data!AL535</f>
        <v>0</v>
      </c>
      <c r="AG536" s="11">
        <f>Data!AM536-Data!AM535</f>
        <v>234</v>
      </c>
      <c r="AH536" s="11">
        <f>Data!AN536-Data!AN535</f>
        <v>0</v>
      </c>
      <c r="AI536" s="11">
        <f>Data!AO536-Data!AO535</f>
        <v>2</v>
      </c>
      <c r="AJ536" s="11">
        <f>Data!AP536-Data!AP535</f>
        <v>87</v>
      </c>
      <c r="AK536" s="11">
        <f>Data!AQ536-Data!AQ535</f>
        <v>21</v>
      </c>
      <c r="AL536" s="11">
        <f>Data!AR536-Data!AR535</f>
        <v>-3</v>
      </c>
      <c r="AM536" s="11">
        <f>Data!E536</f>
        <v>43</v>
      </c>
      <c r="AN536" s="11">
        <f>Data!B536</f>
        <v>1291</v>
      </c>
      <c r="AO536" s="11">
        <f>Data!AS536-Data!AS535</f>
        <v>7442</v>
      </c>
      <c r="AP536" s="11">
        <f>Data!AT536-Data!AT535</f>
        <v>45753</v>
      </c>
      <c r="AQ536" s="11">
        <f>Data!AV536-Data!AV535</f>
        <v>0</v>
      </c>
      <c r="AR536" s="11">
        <f>Data!AW536-Data!AW535</f>
        <v>0</v>
      </c>
      <c r="AS536" s="7">
        <v>179</v>
      </c>
      <c r="AT536" s="7" t="str">
        <f t="shared" ref="AT536" si="534">_xlfn.CONCAT(YEAR(A536),"-W",_xlfn.ISOWEEKNUM(A536))</f>
        <v>2021-W35</v>
      </c>
      <c r="AU536" s="7">
        <f t="shared" ref="AU536" si="535">WEEKDAY(A536,2)</f>
        <v>7</v>
      </c>
      <c r="AV536" s="12">
        <f>Data!G536</f>
        <v>381</v>
      </c>
      <c r="AW536" s="12">
        <f>Data!AU536+Data!C536</f>
        <v>25</v>
      </c>
      <c r="AX536" s="7">
        <f>Data!BA536-Data!BA529</f>
        <v>40</v>
      </c>
      <c r="AY536" s="12">
        <f>AV529+AS536-AV536-AX536</f>
        <v>92</v>
      </c>
      <c r="AZ536" s="11">
        <f>SUM(Data!BB530:BB536)</f>
        <v>1639</v>
      </c>
      <c r="BA536" s="112">
        <f>AS536/AZ536</f>
        <v>0.10921293471629043</v>
      </c>
    </row>
    <row r="537" spans="1:53" x14ac:dyDescent="0.3">
      <c r="A537" s="21">
        <f>Data!A537</f>
        <v>44445</v>
      </c>
      <c r="B537" s="13">
        <f t="shared" ref="B537:B538" si="536">A537</f>
        <v>44445</v>
      </c>
      <c r="C537" s="14">
        <f>Data!I537-Data!I536</f>
        <v>342</v>
      </c>
      <c r="D537" s="14">
        <f>Data!J537-Data!J536</f>
        <v>0</v>
      </c>
      <c r="E537" s="15">
        <f>Data!K537-Data!K536</f>
        <v>0</v>
      </c>
      <c r="F537" s="16">
        <f>Data!L537-Data!L536</f>
        <v>639</v>
      </c>
      <c r="G537" s="16">
        <f>Data!M537-Data!M536</f>
        <v>1</v>
      </c>
      <c r="H537" s="16">
        <f>Data!N537-Data!N536</f>
        <v>0</v>
      </c>
      <c r="I537" s="16">
        <f>Data!O537-Data!O536</f>
        <v>606</v>
      </c>
      <c r="J537" s="16">
        <f>Data!P537-Data!P536</f>
        <v>7</v>
      </c>
      <c r="K537" s="16">
        <f>Data!Q537-Data!Q536</f>
        <v>-4</v>
      </c>
      <c r="L537" s="16">
        <f>Data!R537-Data!R536</f>
        <v>177</v>
      </c>
      <c r="M537" s="16">
        <f>Data!S537-Data!S536</f>
        <v>39</v>
      </c>
      <c r="N537" s="16">
        <f>Data!T537-Data!T536</f>
        <v>2</v>
      </c>
      <c r="O537" s="16">
        <f>Data!U537-Data!U536</f>
        <v>176</v>
      </c>
      <c r="P537" s="16">
        <f>Data!V537-Data!V536</f>
        <v>0</v>
      </c>
      <c r="Q537" s="16">
        <f>Data!W537-Data!W536</f>
        <v>0</v>
      </c>
      <c r="R537" s="16">
        <f>Data!X537-Data!X536</f>
        <v>329</v>
      </c>
      <c r="S537" s="16">
        <f>Data!Y537-Data!Y536</f>
        <v>0</v>
      </c>
      <c r="T537" s="16">
        <f>Data!Z537-Data!Z536</f>
        <v>2</v>
      </c>
      <c r="U537" s="16">
        <f>Data!AA537-Data!AA536</f>
        <v>276</v>
      </c>
      <c r="V537" s="16">
        <f>Data!AB537-Data!AB536</f>
        <v>5</v>
      </c>
      <c r="W537" s="16">
        <f>Data!AC537-Data!AC536</f>
        <v>-1</v>
      </c>
      <c r="X537" s="16">
        <f>Data!AD537-Data!AD536</f>
        <v>82</v>
      </c>
      <c r="Y537" s="16">
        <f>Data!AE537-Data!AE536</f>
        <v>16</v>
      </c>
      <c r="Z537" s="16">
        <f>Data!AF537-Data!AF536</f>
        <v>2</v>
      </c>
      <c r="AA537" s="16">
        <f>Data!AG537-Data!AG536</f>
        <v>166</v>
      </c>
      <c r="AB537" s="16">
        <f>Data!AH537-Data!AH536</f>
        <v>0</v>
      </c>
      <c r="AC537" s="16">
        <f>Data!AI537-Data!AI536</f>
        <v>0</v>
      </c>
      <c r="AD537" s="16">
        <f>Data!AJ537-Data!AJ536</f>
        <v>310</v>
      </c>
      <c r="AE537" s="16">
        <f>Data!AK537-Data!AK536</f>
        <v>1</v>
      </c>
      <c r="AF537" s="16">
        <f>Data!AL537-Data!AL536</f>
        <v>-2</v>
      </c>
      <c r="AG537" s="16">
        <f>Data!AM537-Data!AM536</f>
        <v>330</v>
      </c>
      <c r="AH537" s="16">
        <f>Data!AN537-Data!AN536</f>
        <v>2</v>
      </c>
      <c r="AI537" s="16">
        <f>Data!AO537-Data!AO536</f>
        <v>-3</v>
      </c>
      <c r="AJ537" s="16">
        <f>Data!AP537-Data!AP536</f>
        <v>95</v>
      </c>
      <c r="AK537" s="16">
        <f>Data!AQ537-Data!AQ536</f>
        <v>23</v>
      </c>
      <c r="AL537" s="16">
        <f>Data!AR537-Data!AR536</f>
        <v>0</v>
      </c>
      <c r="AM537" s="16">
        <f>Data!E537</f>
        <v>47</v>
      </c>
      <c r="AN537" s="16">
        <f>Data!B537</f>
        <v>1765</v>
      </c>
      <c r="AO537" s="16">
        <f>Data!AS537-Data!AS536</f>
        <v>7216</v>
      </c>
      <c r="AP537" s="16">
        <f>Data!AT537-Data!AT536</f>
        <v>39147</v>
      </c>
      <c r="AQ537" s="16">
        <f>Data!AV537-Data!AV536</f>
        <v>0</v>
      </c>
      <c r="AR537" s="16">
        <f>Data!AW537-Data!AW536</f>
        <v>0</v>
      </c>
      <c r="AS537" s="17"/>
      <c r="AT537" s="17" t="str">
        <f t="shared" ref="AT537:AT538" si="537">_xlfn.CONCAT(YEAR(A537),"-W",_xlfn.ISOWEEKNUM(A537))</f>
        <v>2021-W36</v>
      </c>
      <c r="AU537" s="17">
        <f t="shared" ref="AU537:AU538" si="538">WEEKDAY(A537,2)</f>
        <v>1</v>
      </c>
      <c r="AV537" s="18">
        <f>Data!G537</f>
        <v>379</v>
      </c>
      <c r="AW537" s="18">
        <f>Data!AU537+Data!C537</f>
        <v>15</v>
      </c>
      <c r="AX537" s="17"/>
      <c r="AY537" s="17"/>
      <c r="AZ537" s="16"/>
    </row>
    <row r="538" spans="1:53" x14ac:dyDescent="0.3">
      <c r="A538" s="20">
        <f>Data!A538</f>
        <v>44446</v>
      </c>
      <c r="B538" s="8">
        <f t="shared" si="536"/>
        <v>44446</v>
      </c>
      <c r="C538" s="9">
        <f>Data!I538-Data!I537</f>
        <v>698</v>
      </c>
      <c r="D538" s="9">
        <f>Data!J538-Data!J537</f>
        <v>0</v>
      </c>
      <c r="E538" s="10">
        <f>Data!K538-Data!K537</f>
        <v>0</v>
      </c>
      <c r="F538" s="11">
        <f>Data!L538-Data!L537</f>
        <v>1217</v>
      </c>
      <c r="G538" s="11">
        <f>Data!M538-Data!M537</f>
        <v>0</v>
      </c>
      <c r="H538" s="11">
        <f>Data!N538-Data!N537</f>
        <v>-1</v>
      </c>
      <c r="I538" s="11">
        <f>Data!O538-Data!O537</f>
        <v>1187</v>
      </c>
      <c r="J538" s="11">
        <f>Data!P538-Data!P537</f>
        <v>10</v>
      </c>
      <c r="K538" s="11">
        <f>Data!Q538-Data!Q537</f>
        <v>-3</v>
      </c>
      <c r="L538" s="11">
        <f>Data!R538-Data!R537</f>
        <v>340</v>
      </c>
      <c r="M538" s="11">
        <f>Data!S538-Data!S537</f>
        <v>28</v>
      </c>
      <c r="N538" s="11">
        <f>Data!T538-Data!T537</f>
        <v>13</v>
      </c>
      <c r="O538" s="11">
        <f>Data!U538-Data!U537</f>
        <v>390</v>
      </c>
      <c r="P538" s="11">
        <f>Data!V538-Data!V537</f>
        <v>0</v>
      </c>
      <c r="Q538" s="11">
        <f>Data!W538-Data!W537</f>
        <v>0</v>
      </c>
      <c r="R538" s="11">
        <f>Data!X538-Data!X537</f>
        <v>616</v>
      </c>
      <c r="S538" s="11">
        <f>Data!Y538-Data!Y537</f>
        <v>0</v>
      </c>
      <c r="T538" s="11">
        <f>Data!Z538-Data!Z537</f>
        <v>-1</v>
      </c>
      <c r="U538" s="11">
        <f>Data!AA538-Data!AA537</f>
        <v>552</v>
      </c>
      <c r="V538" s="11">
        <f>Data!AB538-Data!AB537</f>
        <v>5</v>
      </c>
      <c r="W538" s="11">
        <f>Data!AC538-Data!AC537</f>
        <v>0</v>
      </c>
      <c r="X538" s="11">
        <f>Data!AD538-Data!AD537</f>
        <v>150</v>
      </c>
      <c r="Y538" s="11">
        <f>Data!AE538-Data!AE537</f>
        <v>8</v>
      </c>
      <c r="Z538" s="11">
        <f>Data!AF538-Data!AF537</f>
        <v>3</v>
      </c>
      <c r="AA538" s="11">
        <f>Data!AG538-Data!AG537</f>
        <v>308</v>
      </c>
      <c r="AB538" s="11">
        <f>Data!AH538-Data!AH537</f>
        <v>0</v>
      </c>
      <c r="AC538" s="11">
        <f>Data!AI538-Data!AI537</f>
        <v>0</v>
      </c>
      <c r="AD538" s="11">
        <f>Data!AJ538-Data!AJ537</f>
        <v>601</v>
      </c>
      <c r="AE538" s="11">
        <f>Data!AK538-Data!AK537</f>
        <v>0</v>
      </c>
      <c r="AF538" s="11">
        <f>Data!AL538-Data!AL537</f>
        <v>0</v>
      </c>
      <c r="AG538" s="11">
        <f>Data!AM538-Data!AM537</f>
        <v>635</v>
      </c>
      <c r="AH538" s="11">
        <f>Data!AN538-Data!AN537</f>
        <v>5</v>
      </c>
      <c r="AI538" s="11">
        <f>Data!AO538-Data!AO537</f>
        <v>-3</v>
      </c>
      <c r="AJ538" s="11">
        <f>Data!AP538-Data!AP537</f>
        <v>190</v>
      </c>
      <c r="AK538" s="11">
        <f>Data!AQ538-Data!AQ537</f>
        <v>20</v>
      </c>
      <c r="AL538" s="11">
        <f>Data!AR538-Data!AR537</f>
        <v>10</v>
      </c>
      <c r="AM538" s="11">
        <f>Data!E538</f>
        <v>38</v>
      </c>
      <c r="AN538" s="11">
        <f>Data!B538</f>
        <v>2807</v>
      </c>
      <c r="AO538" s="11">
        <f>Data!AS538-Data!AS537</f>
        <v>21714</v>
      </c>
      <c r="AP538" s="11">
        <f>Data!AT538-Data!AT537</f>
        <v>88529</v>
      </c>
      <c r="AQ538" s="11">
        <f>Data!AV538-Data!AV537</f>
        <v>0</v>
      </c>
      <c r="AR538" s="11">
        <f>Data!AW538-Data!AW537</f>
        <v>0</v>
      </c>
      <c r="AT538" s="7" t="str">
        <f t="shared" si="537"/>
        <v>2021-W36</v>
      </c>
      <c r="AU538" s="7">
        <f t="shared" si="538"/>
        <v>2</v>
      </c>
      <c r="AV538" s="12">
        <f>Data!G538</f>
        <v>388</v>
      </c>
      <c r="AW538" s="12">
        <f>Data!AU538+Data!C538</f>
        <v>28</v>
      </c>
      <c r="AY538" s="12"/>
    </row>
    <row r="539" spans="1:53" x14ac:dyDescent="0.3">
      <c r="A539" s="20">
        <f>Data!A539</f>
        <v>44447</v>
      </c>
      <c r="B539" s="8">
        <f t="shared" ref="B539" si="539">A539</f>
        <v>44447</v>
      </c>
      <c r="C539" s="9">
        <f>Data!I539-Data!I538</f>
        <v>403</v>
      </c>
      <c r="D539" s="9">
        <f>Data!J539-Data!J538</f>
        <v>0</v>
      </c>
      <c r="E539" s="10">
        <f>Data!K539-Data!K538</f>
        <v>0</v>
      </c>
      <c r="F539" s="11">
        <f>Data!L539-Data!L538</f>
        <v>797</v>
      </c>
      <c r="G539" s="11">
        <f>Data!M539-Data!M538</f>
        <v>0</v>
      </c>
      <c r="H539" s="11">
        <f>Data!N539-Data!N538</f>
        <v>0</v>
      </c>
      <c r="I539" s="11">
        <f>Data!O539-Data!O538</f>
        <v>755</v>
      </c>
      <c r="J539" s="11">
        <f>Data!P539-Data!P538</f>
        <v>5</v>
      </c>
      <c r="K539" s="11">
        <f>Data!Q539-Data!Q538</f>
        <v>0</v>
      </c>
      <c r="L539" s="11">
        <f>Data!R539-Data!R538</f>
        <v>243</v>
      </c>
      <c r="M539" s="11">
        <f>Data!S539-Data!S538</f>
        <v>38</v>
      </c>
      <c r="N539" s="11">
        <f>Data!T539-Data!T538</f>
        <v>2</v>
      </c>
      <c r="O539" s="11">
        <f>Data!U539-Data!U538</f>
        <v>218</v>
      </c>
      <c r="P539" s="11">
        <f>Data!V539-Data!V538</f>
        <v>0</v>
      </c>
      <c r="Q539" s="11">
        <f>Data!W539-Data!W538</f>
        <v>0</v>
      </c>
      <c r="R539" s="11">
        <f>Data!X539-Data!X538</f>
        <v>385</v>
      </c>
      <c r="S539" s="11">
        <f>Data!Y539-Data!Y538</f>
        <v>0</v>
      </c>
      <c r="T539" s="11">
        <f>Data!Z539-Data!Z538</f>
        <v>0</v>
      </c>
      <c r="U539" s="11">
        <f>Data!AA539-Data!AA538</f>
        <v>359</v>
      </c>
      <c r="V539" s="11">
        <f>Data!AB539-Data!AB538</f>
        <v>4</v>
      </c>
      <c r="W539" s="11">
        <f>Data!AC539-Data!AC538</f>
        <v>-1</v>
      </c>
      <c r="X539" s="11">
        <f>Data!AD539-Data!AD538</f>
        <v>114</v>
      </c>
      <c r="Y539" s="11">
        <f>Data!AE539-Data!AE538</f>
        <v>22</v>
      </c>
      <c r="Z539" s="11">
        <f>Data!AF539-Data!AF538</f>
        <v>-1</v>
      </c>
      <c r="AA539" s="11">
        <f>Data!AG539-Data!AG538</f>
        <v>185</v>
      </c>
      <c r="AB539" s="11">
        <f>Data!AH539-Data!AH538</f>
        <v>0</v>
      </c>
      <c r="AC539" s="11">
        <f>Data!AI539-Data!AI538</f>
        <v>0</v>
      </c>
      <c r="AD539" s="11">
        <f>Data!AJ539-Data!AJ538</f>
        <v>412</v>
      </c>
      <c r="AE539" s="11">
        <f>Data!AK539-Data!AK538</f>
        <v>0</v>
      </c>
      <c r="AF539" s="11">
        <f>Data!AL539-Data!AL538</f>
        <v>0</v>
      </c>
      <c r="AG539" s="11">
        <f>Data!AM539-Data!AM538</f>
        <v>396</v>
      </c>
      <c r="AH539" s="11">
        <f>Data!AN539-Data!AN538</f>
        <v>1</v>
      </c>
      <c r="AI539" s="11">
        <f>Data!AO539-Data!AO538</f>
        <v>1</v>
      </c>
      <c r="AJ539" s="11">
        <f>Data!AP539-Data!AP538</f>
        <v>129</v>
      </c>
      <c r="AK539" s="11">
        <f>Data!AQ539-Data!AQ538</f>
        <v>16</v>
      </c>
      <c r="AL539" s="11">
        <f>Data!AR539-Data!AR538</f>
        <v>3</v>
      </c>
      <c r="AM539" s="11">
        <f>Data!E539</f>
        <v>37</v>
      </c>
      <c r="AN539" s="11">
        <f>Data!B539</f>
        <v>2198</v>
      </c>
      <c r="AO539" s="11">
        <f>Data!AS539-Data!AS538</f>
        <v>17087</v>
      </c>
      <c r="AP539" s="11">
        <f>Data!AT539-Data!AT538</f>
        <v>81576</v>
      </c>
      <c r="AQ539" s="11">
        <f>Data!AV539-Data!AV538</f>
        <v>0</v>
      </c>
      <c r="AR539" s="11">
        <f>Data!AW539-Data!AW538</f>
        <v>0</v>
      </c>
      <c r="AT539" s="7" t="str">
        <f t="shared" ref="AT539" si="540">_xlfn.CONCAT(YEAR(A539),"-W",_xlfn.ISOWEEKNUM(A539))</f>
        <v>2021-W36</v>
      </c>
      <c r="AU539" s="7">
        <f t="shared" ref="AU539" si="541">WEEKDAY(A539,2)</f>
        <v>3</v>
      </c>
      <c r="AV539" s="12">
        <f>Data!G539</f>
        <v>390</v>
      </c>
      <c r="AW539" s="12">
        <f>Data!AU539+Data!C539</f>
        <v>23</v>
      </c>
      <c r="AY539" s="12"/>
    </row>
    <row r="540" spans="1:53" x14ac:dyDescent="0.3">
      <c r="A540" s="20">
        <f>Data!A540</f>
        <v>44448</v>
      </c>
      <c r="B540" s="8">
        <f t="shared" ref="B540" si="542">A540</f>
        <v>44448</v>
      </c>
      <c r="C540" s="9">
        <f>Data!I540-Data!I539</f>
        <v>481</v>
      </c>
      <c r="D540" s="9">
        <f>Data!J540-Data!J539</f>
        <v>0</v>
      </c>
      <c r="E540" s="10">
        <f>Data!K540-Data!K539</f>
        <v>0</v>
      </c>
      <c r="F540" s="11">
        <f>Data!L540-Data!L539</f>
        <v>741</v>
      </c>
      <c r="G540" s="11">
        <f>Data!M540-Data!M539</f>
        <v>1</v>
      </c>
      <c r="H540" s="11">
        <f>Data!N540-Data!N539</f>
        <v>-1</v>
      </c>
      <c r="I540" s="11">
        <f>Data!O540-Data!O539</f>
        <v>702</v>
      </c>
      <c r="J540" s="11">
        <f>Data!P540-Data!P539</f>
        <v>6</v>
      </c>
      <c r="K540" s="11">
        <f>Data!Q540-Data!Q539</f>
        <v>1</v>
      </c>
      <c r="L540" s="11">
        <f>Data!R540-Data!R539</f>
        <v>239</v>
      </c>
      <c r="M540" s="11">
        <f>Data!S540-Data!S539</f>
        <v>39</v>
      </c>
      <c r="N540" s="11">
        <f>Data!T540-Data!T539</f>
        <v>-6</v>
      </c>
      <c r="O540" s="11">
        <f>Data!U540-Data!U539</f>
        <v>242</v>
      </c>
      <c r="P540" s="11">
        <f>Data!V540-Data!V539</f>
        <v>0</v>
      </c>
      <c r="Q540" s="11">
        <f>Data!W540-Data!W539</f>
        <v>0</v>
      </c>
      <c r="R540" s="11">
        <f>Data!X540-Data!X539</f>
        <v>379</v>
      </c>
      <c r="S540" s="11">
        <f>Data!Y540-Data!Y539</f>
        <v>0</v>
      </c>
      <c r="T540" s="11">
        <f>Data!Z540-Data!Z539</f>
        <v>0</v>
      </c>
      <c r="U540" s="11">
        <f>Data!AA540-Data!AA539</f>
        <v>333</v>
      </c>
      <c r="V540" s="11">
        <f>Data!AB540-Data!AB539</f>
        <v>6</v>
      </c>
      <c r="W540" s="11">
        <f>Data!AC540-Data!AC539</f>
        <v>1</v>
      </c>
      <c r="X540" s="11">
        <f>Data!AD540-Data!AD539</f>
        <v>128</v>
      </c>
      <c r="Y540" s="11">
        <f>Data!AE540-Data!AE539</f>
        <v>23</v>
      </c>
      <c r="Z540" s="11">
        <f>Data!AF540-Data!AF539</f>
        <v>-8</v>
      </c>
      <c r="AA540" s="11">
        <f>Data!AG540-Data!AG539</f>
        <v>239</v>
      </c>
      <c r="AB540" s="11">
        <f>Data!AH540-Data!AH539</f>
        <v>0</v>
      </c>
      <c r="AC540" s="11">
        <f>Data!AI540-Data!AI539</f>
        <v>0</v>
      </c>
      <c r="AD540" s="11">
        <f>Data!AJ540-Data!AJ539</f>
        <v>362</v>
      </c>
      <c r="AE540" s="11">
        <f>Data!AK540-Data!AK539</f>
        <v>1</v>
      </c>
      <c r="AF540" s="11">
        <f>Data!AL540-Data!AL539</f>
        <v>-1</v>
      </c>
      <c r="AG540" s="11">
        <f>Data!AM540-Data!AM539</f>
        <v>369</v>
      </c>
      <c r="AH540" s="11">
        <f>Data!AN540-Data!AN539</f>
        <v>0</v>
      </c>
      <c r="AI540" s="11">
        <f>Data!AO540-Data!AO539</f>
        <v>0</v>
      </c>
      <c r="AJ540" s="11">
        <f>Data!AP540-Data!AP539</f>
        <v>111</v>
      </c>
      <c r="AK540" s="11">
        <f>Data!AQ540-Data!AQ539</f>
        <v>16</v>
      </c>
      <c r="AL540" s="11">
        <f>Data!AR540-Data!AR539</f>
        <v>2</v>
      </c>
      <c r="AM540" s="11">
        <f>Data!E540</f>
        <v>43</v>
      </c>
      <c r="AN540" s="11">
        <f>Data!B540</f>
        <v>2170</v>
      </c>
      <c r="AO540" s="11">
        <f>Data!AS540-Data!AS539</f>
        <v>13938</v>
      </c>
      <c r="AP540" s="11">
        <f>Data!AT540-Data!AT539</f>
        <v>77937</v>
      </c>
      <c r="AQ540" s="11">
        <f>Data!AV540-Data!AV539</f>
        <v>0</v>
      </c>
      <c r="AR540" s="11">
        <f>Data!AW540-Data!AW539</f>
        <v>0</v>
      </c>
      <c r="AT540" s="7" t="str">
        <f t="shared" ref="AT540" si="543">_xlfn.CONCAT(YEAR(A540),"-W",_xlfn.ISOWEEKNUM(A540))</f>
        <v>2021-W36</v>
      </c>
      <c r="AU540" s="7">
        <f t="shared" ref="AU540" si="544">WEEKDAY(A540,2)</f>
        <v>4</v>
      </c>
      <c r="AV540" s="12">
        <f>Data!G540</f>
        <v>384</v>
      </c>
      <c r="AW540" s="12">
        <f>Data!AU540+Data!C540</f>
        <v>11</v>
      </c>
      <c r="AY540" s="12"/>
    </row>
    <row r="541" spans="1:53" x14ac:dyDescent="0.3">
      <c r="A541" s="20">
        <f>Data!A541</f>
        <v>44449</v>
      </c>
      <c r="B541" s="8">
        <f t="shared" ref="B541" si="545">A541</f>
        <v>44449</v>
      </c>
      <c r="C541" s="9">
        <f>Data!I541-Data!I540</f>
        <v>446</v>
      </c>
      <c r="D541" s="9">
        <f>Data!J541-Data!J540</f>
        <v>0</v>
      </c>
      <c r="E541" s="10">
        <f>Data!K541-Data!K540</f>
        <v>0</v>
      </c>
      <c r="F541" s="11">
        <f>Data!L541-Data!L540</f>
        <v>726</v>
      </c>
      <c r="G541" s="11">
        <f>Data!M541-Data!M540</f>
        <v>0</v>
      </c>
      <c r="H541" s="11">
        <f>Data!N541-Data!N540</f>
        <v>1</v>
      </c>
      <c r="I541" s="11">
        <f>Data!O541-Data!O540</f>
        <v>720</v>
      </c>
      <c r="J541" s="11">
        <f>Data!P541-Data!P540</f>
        <v>8</v>
      </c>
      <c r="K541" s="11">
        <f>Data!Q541-Data!Q540</f>
        <v>-4</v>
      </c>
      <c r="L541" s="11">
        <f>Data!R541-Data!R540</f>
        <v>235</v>
      </c>
      <c r="M541" s="11">
        <f>Data!S541-Data!S540</f>
        <v>34</v>
      </c>
      <c r="N541" s="11">
        <f>Data!T541-Data!T540</f>
        <v>-3</v>
      </c>
      <c r="O541" s="11">
        <f>Data!U541-Data!U540</f>
        <v>237</v>
      </c>
      <c r="P541" s="11">
        <f>Data!V541-Data!V540</f>
        <v>0</v>
      </c>
      <c r="Q541" s="11">
        <f>Data!W541-Data!W540</f>
        <v>0</v>
      </c>
      <c r="R541" s="11">
        <f>Data!X541-Data!X540</f>
        <v>359</v>
      </c>
      <c r="S541" s="11">
        <f>Data!Y541-Data!Y540</f>
        <v>0</v>
      </c>
      <c r="T541" s="11">
        <f>Data!Z541-Data!Z540</f>
        <v>1</v>
      </c>
      <c r="U541" s="11">
        <f>Data!AA541-Data!AA540</f>
        <v>329</v>
      </c>
      <c r="V541" s="11">
        <f>Data!AB541-Data!AB540</f>
        <v>5</v>
      </c>
      <c r="W541" s="11">
        <f>Data!AC541-Data!AC540</f>
        <v>-1</v>
      </c>
      <c r="X541" s="11">
        <f>Data!AD541-Data!AD540</f>
        <v>116</v>
      </c>
      <c r="Y541" s="11">
        <f>Data!AE541-Data!AE540</f>
        <v>15</v>
      </c>
      <c r="Z541" s="11">
        <f>Data!AF541-Data!AF540</f>
        <v>-1</v>
      </c>
      <c r="AA541" s="11">
        <f>Data!AG541-Data!AG540</f>
        <v>209</v>
      </c>
      <c r="AB541" s="11">
        <f>Data!AH541-Data!AH540</f>
        <v>0</v>
      </c>
      <c r="AC541" s="11">
        <f>Data!AI541-Data!AI540</f>
        <v>0</v>
      </c>
      <c r="AD541" s="11">
        <f>Data!AJ541-Data!AJ540</f>
        <v>367</v>
      </c>
      <c r="AE541" s="11">
        <f>Data!AK541-Data!AK540</f>
        <v>0</v>
      </c>
      <c r="AF541" s="11">
        <f>Data!AL541-Data!AL540</f>
        <v>0</v>
      </c>
      <c r="AG541" s="11">
        <f>Data!AM541-Data!AM540</f>
        <v>391</v>
      </c>
      <c r="AH541" s="11">
        <f>Data!AN541-Data!AN540</f>
        <v>3</v>
      </c>
      <c r="AI541" s="11">
        <f>Data!AO541-Data!AO540</f>
        <v>-3</v>
      </c>
      <c r="AJ541" s="11">
        <f>Data!AP541-Data!AP540</f>
        <v>119</v>
      </c>
      <c r="AK541" s="11">
        <f>Data!AQ541-Data!AQ540</f>
        <v>19</v>
      </c>
      <c r="AL541" s="11">
        <f>Data!AR541-Data!AR540</f>
        <v>-2</v>
      </c>
      <c r="AM541" s="11">
        <f>Data!E541</f>
        <v>32</v>
      </c>
      <c r="AN541" s="11">
        <f>Data!B541</f>
        <v>2132</v>
      </c>
      <c r="AO541" s="11">
        <f>Data!AS541-Data!AS540</f>
        <v>13314</v>
      </c>
      <c r="AP541" s="11">
        <f>Data!AT541-Data!AT540</f>
        <v>88340</v>
      </c>
      <c r="AQ541" s="11">
        <f>Data!AV541-Data!AV540</f>
        <v>0</v>
      </c>
      <c r="AR541" s="11">
        <f>Data!AW541-Data!AW540</f>
        <v>0</v>
      </c>
      <c r="AT541" s="7" t="str">
        <f t="shared" ref="AT541" si="546">_xlfn.CONCAT(YEAR(A541),"-W",_xlfn.ISOWEEKNUM(A541))</f>
        <v>2021-W36</v>
      </c>
      <c r="AU541" s="7">
        <f t="shared" ref="AU541" si="547">WEEKDAY(A541,2)</f>
        <v>5</v>
      </c>
      <c r="AV541" s="12">
        <f>Data!G541</f>
        <v>378</v>
      </c>
      <c r="AW541" s="12">
        <f>Data!AU541+Data!C541</f>
        <v>23</v>
      </c>
      <c r="AY541" s="12"/>
    </row>
    <row r="542" spans="1:53" x14ac:dyDescent="0.3">
      <c r="A542" s="20">
        <f>Data!A542</f>
        <v>44450</v>
      </c>
      <c r="B542" s="8">
        <f t="shared" ref="B542" si="548">A542</f>
        <v>44450</v>
      </c>
      <c r="C542" s="9">
        <f>Data!I542-Data!I541</f>
        <v>481</v>
      </c>
      <c r="D542" s="9">
        <f>Data!J542-Data!J541</f>
        <v>0</v>
      </c>
      <c r="E542" s="10">
        <f>Data!K542-Data!K541</f>
        <v>0</v>
      </c>
      <c r="F542" s="11">
        <f>Data!L542-Data!L541</f>
        <v>771</v>
      </c>
      <c r="G542" s="11">
        <f>Data!M542-Data!M541</f>
        <v>0</v>
      </c>
      <c r="H542" s="11">
        <f>Data!N542-Data!N541</f>
        <v>1</v>
      </c>
      <c r="I542" s="11">
        <f>Data!O542-Data!O541</f>
        <v>699</v>
      </c>
      <c r="J542" s="11">
        <f>Data!P542-Data!P541</f>
        <v>3</v>
      </c>
      <c r="K542" s="11">
        <f>Data!Q542-Data!Q541</f>
        <v>5</v>
      </c>
      <c r="L542" s="11">
        <f>Data!R542-Data!R541</f>
        <v>239</v>
      </c>
      <c r="M542" s="11">
        <f>Data!S542-Data!S541</f>
        <v>36</v>
      </c>
      <c r="N542" s="11">
        <f>Data!T542-Data!T541</f>
        <v>-9</v>
      </c>
      <c r="O542" s="11">
        <f>Data!U542-Data!U541</f>
        <v>253</v>
      </c>
      <c r="P542" s="11">
        <f>Data!V542-Data!V541</f>
        <v>0</v>
      </c>
      <c r="Q542" s="11">
        <f>Data!W542-Data!W541</f>
        <v>0</v>
      </c>
      <c r="R542" s="11">
        <f>Data!X542-Data!X541</f>
        <v>365</v>
      </c>
      <c r="S542" s="11">
        <f>Data!Y542-Data!Y541</f>
        <v>0</v>
      </c>
      <c r="T542" s="11">
        <f>Data!Z542-Data!Z541</f>
        <v>0</v>
      </c>
      <c r="U542" s="11">
        <f>Data!AA542-Data!AA541</f>
        <v>344</v>
      </c>
      <c r="V542" s="11">
        <f>Data!AB542-Data!AB541</f>
        <v>2</v>
      </c>
      <c r="W542" s="11">
        <f>Data!AC542-Data!AC541</f>
        <v>9</v>
      </c>
      <c r="X542" s="11">
        <f>Data!AD542-Data!AD541</f>
        <v>110</v>
      </c>
      <c r="Y542" s="11">
        <f>Data!AE542-Data!AE541</f>
        <v>15</v>
      </c>
      <c r="Z542" s="11">
        <f>Data!AF542-Data!AF541</f>
        <v>-2</v>
      </c>
      <c r="AA542" s="11">
        <f>Data!AG542-Data!AG541</f>
        <v>228</v>
      </c>
      <c r="AB542" s="11">
        <f>Data!AH542-Data!AH541</f>
        <v>0</v>
      </c>
      <c r="AC542" s="11">
        <f>Data!AI542-Data!AI541</f>
        <v>0</v>
      </c>
      <c r="AD542" s="11">
        <f>Data!AJ542-Data!AJ541</f>
        <v>406</v>
      </c>
      <c r="AE542" s="11">
        <f>Data!AK542-Data!AK541</f>
        <v>0</v>
      </c>
      <c r="AF542" s="11">
        <f>Data!AL542-Data!AL541</f>
        <v>1</v>
      </c>
      <c r="AG542" s="11">
        <f>Data!AM542-Data!AM541</f>
        <v>355</v>
      </c>
      <c r="AH542" s="11">
        <f>Data!AN542-Data!AN541</f>
        <v>1</v>
      </c>
      <c r="AI542" s="11">
        <f>Data!AO542-Data!AO541</f>
        <v>-4</v>
      </c>
      <c r="AJ542" s="11">
        <f>Data!AP542-Data!AP541</f>
        <v>129</v>
      </c>
      <c r="AK542" s="11">
        <f>Data!AQ542-Data!AQ541</f>
        <v>21</v>
      </c>
      <c r="AL542" s="11">
        <f>Data!AR542-Data!AR541</f>
        <v>-7</v>
      </c>
      <c r="AM542" s="11">
        <f>Data!E542</f>
        <v>39</v>
      </c>
      <c r="AN542" s="11">
        <f>Data!B542</f>
        <v>2197</v>
      </c>
      <c r="AO542" s="11">
        <f>Data!AS542-Data!AS541</f>
        <v>13384</v>
      </c>
      <c r="AP542" s="11">
        <f>Data!AT542-Data!AT541</f>
        <v>86749</v>
      </c>
      <c r="AQ542" s="11">
        <f>Data!AV542-Data!AV541</f>
        <v>0</v>
      </c>
      <c r="AR542" s="11">
        <f>Data!AW542-Data!AW541</f>
        <v>0</v>
      </c>
      <c r="AT542" s="7" t="str">
        <f t="shared" ref="AT542" si="549">_xlfn.CONCAT(YEAR(A542),"-W",_xlfn.ISOWEEKNUM(A542))</f>
        <v>2021-W36</v>
      </c>
      <c r="AU542" s="7">
        <f t="shared" ref="AU542" si="550">WEEKDAY(A542,2)</f>
        <v>6</v>
      </c>
      <c r="AV542" s="12">
        <f>Data!G542</f>
        <v>375</v>
      </c>
      <c r="AW542" s="12">
        <f>Data!AU542+Data!C542</f>
        <v>18</v>
      </c>
      <c r="AY542" s="12"/>
    </row>
    <row r="543" spans="1:53" x14ac:dyDescent="0.3">
      <c r="A543" s="20">
        <f>Data!A543</f>
        <v>44451</v>
      </c>
      <c r="B543" s="8">
        <f t="shared" ref="B543:B544" si="551">A543</f>
        <v>44451</v>
      </c>
      <c r="C543" s="9">
        <f>Data!I543-Data!I542</f>
        <v>298</v>
      </c>
      <c r="D543" s="9">
        <f>Data!J543-Data!J542</f>
        <v>0</v>
      </c>
      <c r="E543" s="10">
        <f>Data!K543-Data!K542</f>
        <v>0</v>
      </c>
      <c r="F543" s="11">
        <f>Data!L543-Data!L542</f>
        <v>462</v>
      </c>
      <c r="G543" s="11">
        <f>Data!M543-Data!M542</f>
        <v>1</v>
      </c>
      <c r="H543" s="11">
        <f>Data!N543-Data!N542</f>
        <v>0</v>
      </c>
      <c r="I543" s="11">
        <f>Data!O543-Data!O542</f>
        <v>455</v>
      </c>
      <c r="J543" s="11">
        <f>Data!P543-Data!P542</f>
        <v>2</v>
      </c>
      <c r="K543" s="11">
        <f>Data!Q543-Data!Q542</f>
        <v>3</v>
      </c>
      <c r="L543" s="11">
        <f>Data!R543-Data!R542</f>
        <v>105</v>
      </c>
      <c r="M543" s="11">
        <f>Data!S543-Data!S542</f>
        <v>25</v>
      </c>
      <c r="N543" s="11">
        <f>Data!T543-Data!T542</f>
        <v>0</v>
      </c>
      <c r="O543" s="11">
        <f>Data!U543-Data!U542</f>
        <v>152</v>
      </c>
      <c r="P543" s="11">
        <f>Data!V543-Data!V542</f>
        <v>0</v>
      </c>
      <c r="Q543" s="11">
        <f>Data!W543-Data!W542</f>
        <v>0</v>
      </c>
      <c r="R543" s="11">
        <f>Data!X543-Data!X542</f>
        <v>213</v>
      </c>
      <c r="S543" s="11">
        <f>Data!Y543-Data!Y542</f>
        <v>1</v>
      </c>
      <c r="T543" s="11">
        <f>Data!Z543-Data!Z542</f>
        <v>1</v>
      </c>
      <c r="U543" s="11">
        <f>Data!AA543-Data!AA542</f>
        <v>213</v>
      </c>
      <c r="V543" s="11">
        <f>Data!AB543-Data!AB542</f>
        <v>1</v>
      </c>
      <c r="W543" s="11">
        <f>Data!AC543-Data!AC542</f>
        <v>2</v>
      </c>
      <c r="X543" s="11">
        <f>Data!AD543-Data!AD542</f>
        <v>59</v>
      </c>
      <c r="Y543" s="11">
        <f>Data!AE543-Data!AE542</f>
        <v>12</v>
      </c>
      <c r="Z543" s="11">
        <f>Data!AF543-Data!AF542</f>
        <v>1</v>
      </c>
      <c r="AA543" s="11">
        <f>Data!AG543-Data!AG542</f>
        <v>146</v>
      </c>
      <c r="AB543" s="11">
        <f>Data!AH543-Data!AH542</f>
        <v>0</v>
      </c>
      <c r="AC543" s="11">
        <f>Data!AI543-Data!AI542</f>
        <v>0</v>
      </c>
      <c r="AD543" s="11">
        <f>Data!AJ543-Data!AJ542</f>
        <v>249</v>
      </c>
      <c r="AE543" s="11">
        <f>Data!AK543-Data!AK542</f>
        <v>0</v>
      </c>
      <c r="AF543" s="11">
        <f>Data!AL543-Data!AL542</f>
        <v>-1</v>
      </c>
      <c r="AG543" s="11">
        <f>Data!AM543-Data!AM542</f>
        <v>242</v>
      </c>
      <c r="AH543" s="11">
        <f>Data!AN543-Data!AN542</f>
        <v>1</v>
      </c>
      <c r="AI543" s="11">
        <f>Data!AO543-Data!AO542</f>
        <v>1</v>
      </c>
      <c r="AJ543" s="11">
        <f>Data!AP543-Data!AP542</f>
        <v>46</v>
      </c>
      <c r="AK543" s="11">
        <f>Data!AQ543-Data!AQ542</f>
        <v>13</v>
      </c>
      <c r="AL543" s="11">
        <f>Data!AR543-Data!AR542</f>
        <v>-1</v>
      </c>
      <c r="AM543" s="11">
        <f>Data!E543</f>
        <v>28</v>
      </c>
      <c r="AN543" s="11">
        <f>Data!B543</f>
        <v>1319</v>
      </c>
      <c r="AO543" s="11">
        <f>Data!AS543-Data!AS542</f>
        <v>7803</v>
      </c>
      <c r="AP543" s="11">
        <f>Data!AT543-Data!AT542</f>
        <v>98172</v>
      </c>
      <c r="AQ543" s="11">
        <f>Data!AV543-Data!AV542</f>
        <v>0</v>
      </c>
      <c r="AR543" s="11">
        <f>Data!AW543-Data!AW542</f>
        <v>0</v>
      </c>
      <c r="AS543" s="7">
        <v>135</v>
      </c>
      <c r="AT543" s="7" t="str">
        <f t="shared" ref="AT543:AT544" si="552">_xlfn.CONCAT(YEAR(A543),"-W",_xlfn.ISOWEEKNUM(A543))</f>
        <v>2021-W36</v>
      </c>
      <c r="AU543" s="7">
        <f t="shared" ref="AU543:AU544" si="553">WEEKDAY(A543,2)</f>
        <v>7</v>
      </c>
      <c r="AV543" s="12">
        <f>Data!G543</f>
        <v>378</v>
      </c>
      <c r="AW543" s="12">
        <f>Data!AU543+Data!C543</f>
        <v>21</v>
      </c>
      <c r="AX543" s="7">
        <f>Data!BA543-Data!BA536</f>
        <v>41</v>
      </c>
      <c r="AY543" s="12">
        <f>AV536+AS543-AV543-AX543</f>
        <v>97</v>
      </c>
      <c r="AZ543" s="11">
        <f>SUM(Data!BB537:BB543)</f>
        <v>1456</v>
      </c>
      <c r="BA543" s="112">
        <f>AS543/AZ543</f>
        <v>9.2719780219780223E-2</v>
      </c>
    </row>
    <row r="544" spans="1:53" x14ac:dyDescent="0.3">
      <c r="A544" s="21">
        <f>Data!A544</f>
        <v>44452</v>
      </c>
      <c r="B544" s="13">
        <f t="shared" si="551"/>
        <v>44452</v>
      </c>
      <c r="C544" s="14">
        <f>Data!I544-Data!I543</f>
        <v>387</v>
      </c>
      <c r="D544" s="14">
        <f>Data!J544-Data!J543</f>
        <v>0</v>
      </c>
      <c r="E544" s="15">
        <f>Data!K544-Data!K543</f>
        <v>0</v>
      </c>
      <c r="F544" s="16">
        <f>Data!L544-Data!L543</f>
        <v>555</v>
      </c>
      <c r="G544" s="16">
        <f>Data!M544-Data!M543</f>
        <v>0</v>
      </c>
      <c r="H544" s="16">
        <f>Data!N544-Data!N543</f>
        <v>-1</v>
      </c>
      <c r="I544" s="16">
        <f>Data!O544-Data!O543</f>
        <v>517</v>
      </c>
      <c r="J544" s="16">
        <f>Data!P544-Data!P543</f>
        <v>10</v>
      </c>
      <c r="K544" s="16">
        <f>Data!Q544-Data!Q543</f>
        <v>-1</v>
      </c>
      <c r="L544" s="16">
        <f>Data!R544-Data!R543</f>
        <v>149</v>
      </c>
      <c r="M544" s="16">
        <f>Data!S544-Data!S543</f>
        <v>44</v>
      </c>
      <c r="N544" s="16">
        <f>Data!T544-Data!T543</f>
        <v>3</v>
      </c>
      <c r="O544" s="16">
        <f>Data!U544-Data!U543</f>
        <v>207</v>
      </c>
      <c r="P544" s="16">
        <f>Data!V544-Data!V543</f>
        <v>0</v>
      </c>
      <c r="Q544" s="16">
        <f>Data!W544-Data!W543</f>
        <v>0</v>
      </c>
      <c r="R544" s="16">
        <f>Data!X544-Data!X543</f>
        <v>298</v>
      </c>
      <c r="S544" s="16">
        <f>Data!Y544-Data!Y543</f>
        <v>0</v>
      </c>
      <c r="T544" s="16">
        <f>Data!Z544-Data!Z543</f>
        <v>0</v>
      </c>
      <c r="U544" s="16">
        <f>Data!AA544-Data!AA543</f>
        <v>265</v>
      </c>
      <c r="V544" s="16">
        <f>Data!AB544-Data!AB543</f>
        <v>6</v>
      </c>
      <c r="W544" s="16">
        <f>Data!AC544-Data!AC543</f>
        <v>-1</v>
      </c>
      <c r="X544" s="16">
        <f>Data!AD544-Data!AD543</f>
        <v>75</v>
      </c>
      <c r="Y544" s="16">
        <f>Data!AE544-Data!AE543</f>
        <v>17</v>
      </c>
      <c r="Z544" s="16">
        <f>Data!AF544-Data!AF543</f>
        <v>4</v>
      </c>
      <c r="AA544" s="16">
        <f>Data!AG544-Data!AG543</f>
        <v>180</v>
      </c>
      <c r="AB544" s="16">
        <f>Data!AH544-Data!AH543</f>
        <v>0</v>
      </c>
      <c r="AC544" s="16">
        <f>Data!AI544-Data!AI543</f>
        <v>0</v>
      </c>
      <c r="AD544" s="16">
        <f>Data!AJ544-Data!AJ543</f>
        <v>257</v>
      </c>
      <c r="AE544" s="16">
        <f>Data!AK544-Data!AK543</f>
        <v>0</v>
      </c>
      <c r="AF544" s="16">
        <f>Data!AL544-Data!AL543</f>
        <v>-1</v>
      </c>
      <c r="AG544" s="16">
        <f>Data!AM544-Data!AM543</f>
        <v>252</v>
      </c>
      <c r="AH544" s="16">
        <f>Data!AN544-Data!AN543</f>
        <v>4</v>
      </c>
      <c r="AI544" s="16">
        <f>Data!AO544-Data!AO543</f>
        <v>0</v>
      </c>
      <c r="AJ544" s="16">
        <f>Data!AP544-Data!AP543</f>
        <v>74</v>
      </c>
      <c r="AK544" s="16">
        <f>Data!AQ544-Data!AQ543</f>
        <v>27</v>
      </c>
      <c r="AL544" s="16">
        <f>Data!AR544-Data!AR543</f>
        <v>-1</v>
      </c>
      <c r="AM544" s="16">
        <f>Data!E544</f>
        <v>51</v>
      </c>
      <c r="AN544" s="16">
        <f>Data!B544</f>
        <v>1608</v>
      </c>
      <c r="AO544" s="16">
        <f>Data!AS544-Data!AS543</f>
        <v>5463</v>
      </c>
      <c r="AP544" s="16">
        <f>Data!AT544-Data!AT543</f>
        <v>72706</v>
      </c>
      <c r="AQ544" s="16">
        <f>Data!AV544-Data!AV543</f>
        <v>0</v>
      </c>
      <c r="AR544" s="16">
        <f>Data!AW544-Data!AW543</f>
        <v>0</v>
      </c>
      <c r="AS544" s="17"/>
      <c r="AT544" s="17" t="str">
        <f t="shared" si="552"/>
        <v>2021-W37</v>
      </c>
      <c r="AU544" s="17">
        <f t="shared" si="553"/>
        <v>1</v>
      </c>
      <c r="AV544" s="18">
        <f>Data!G544</f>
        <v>379</v>
      </c>
      <c r="AW544" s="18">
        <f>Data!AU544+Data!C544</f>
        <v>8</v>
      </c>
      <c r="AX544" s="17"/>
      <c r="AY544" s="17"/>
      <c r="AZ544" s="16"/>
    </row>
    <row r="545" spans="1:53" x14ac:dyDescent="0.3">
      <c r="A545" s="20">
        <f>Data!A545</f>
        <v>44453</v>
      </c>
      <c r="B545" s="8">
        <f t="shared" ref="B545" si="554">A545</f>
        <v>44453</v>
      </c>
      <c r="C545" s="9">
        <f>Data!I545-Data!I544</f>
        <v>805</v>
      </c>
      <c r="D545" s="9">
        <f>Data!J545-Data!J544</f>
        <v>0</v>
      </c>
      <c r="E545" s="10">
        <f>Data!K545-Data!K544</f>
        <v>0</v>
      </c>
      <c r="F545" s="11">
        <f>Data!L545-Data!L544</f>
        <v>1258</v>
      </c>
      <c r="G545" s="11">
        <f>Data!M545-Data!M544</f>
        <v>1</v>
      </c>
      <c r="H545" s="11">
        <f>Data!N545-Data!N544</f>
        <v>0</v>
      </c>
      <c r="I545" s="11">
        <f>Data!O545-Data!O544</f>
        <v>1214</v>
      </c>
      <c r="J545" s="11">
        <f>Data!P545-Data!P544</f>
        <v>9</v>
      </c>
      <c r="K545" s="11">
        <f>Data!Q545-Data!Q544</f>
        <v>-4</v>
      </c>
      <c r="L545" s="11">
        <f>Data!R545-Data!R544</f>
        <v>311</v>
      </c>
      <c r="M545" s="11">
        <f>Data!S545-Data!S544</f>
        <v>35</v>
      </c>
      <c r="N545" s="11">
        <f>Data!T545-Data!T544</f>
        <v>-6</v>
      </c>
      <c r="O545" s="11">
        <f>Data!U545-Data!U544</f>
        <v>437</v>
      </c>
      <c r="P545" s="11">
        <f>Data!V545-Data!V544</f>
        <v>0</v>
      </c>
      <c r="Q545" s="11">
        <f>Data!W545-Data!W544</f>
        <v>0</v>
      </c>
      <c r="R545" s="11">
        <f>Data!X545-Data!X544</f>
        <v>657</v>
      </c>
      <c r="S545" s="11">
        <f>Data!Y545-Data!Y544</f>
        <v>1</v>
      </c>
      <c r="T545" s="11">
        <f>Data!Z545-Data!Z544</f>
        <v>0</v>
      </c>
      <c r="U545" s="11">
        <f>Data!AA545-Data!AA544</f>
        <v>567</v>
      </c>
      <c r="V545" s="11">
        <f>Data!AB545-Data!AB544</f>
        <v>6</v>
      </c>
      <c r="W545" s="11">
        <f>Data!AC545-Data!AC544</f>
        <v>-5</v>
      </c>
      <c r="X545" s="11">
        <f>Data!AD545-Data!AD544</f>
        <v>145</v>
      </c>
      <c r="Y545" s="11">
        <f>Data!AE545-Data!AE544</f>
        <v>16</v>
      </c>
      <c r="Z545" s="11">
        <f>Data!AF545-Data!AF544</f>
        <v>0</v>
      </c>
      <c r="AA545" s="11">
        <f>Data!AG545-Data!AG544</f>
        <v>368</v>
      </c>
      <c r="AB545" s="11">
        <f>Data!AH545-Data!AH544</f>
        <v>0</v>
      </c>
      <c r="AC545" s="11">
        <f>Data!AI545-Data!AI544</f>
        <v>0</v>
      </c>
      <c r="AD545" s="11">
        <f>Data!AJ545-Data!AJ544</f>
        <v>601</v>
      </c>
      <c r="AE545" s="11">
        <f>Data!AK545-Data!AK544</f>
        <v>0</v>
      </c>
      <c r="AF545" s="11">
        <f>Data!AL545-Data!AL544</f>
        <v>0</v>
      </c>
      <c r="AG545" s="11">
        <f>Data!AM545-Data!AM544</f>
        <v>647</v>
      </c>
      <c r="AH545" s="11">
        <f>Data!AN545-Data!AN544</f>
        <v>3</v>
      </c>
      <c r="AI545" s="11">
        <f>Data!AO545-Data!AO544</f>
        <v>1</v>
      </c>
      <c r="AJ545" s="11">
        <f>Data!AP545-Data!AP544</f>
        <v>166</v>
      </c>
      <c r="AK545" s="11">
        <f>Data!AQ545-Data!AQ544</f>
        <v>19</v>
      </c>
      <c r="AL545" s="11">
        <f>Data!AR545-Data!AR544</f>
        <v>-6</v>
      </c>
      <c r="AM545" s="11">
        <f>Data!E545</f>
        <v>31</v>
      </c>
      <c r="AN545" s="11">
        <f>Data!B545</f>
        <v>2919</v>
      </c>
      <c r="AO545" s="11">
        <f>Data!AS545-Data!AS544</f>
        <v>17828</v>
      </c>
      <c r="AP545" s="11">
        <f>Data!AT545-Data!AT544</f>
        <v>330210</v>
      </c>
      <c r="AQ545" s="11">
        <f>Data!AV545-Data!AV544</f>
        <v>0</v>
      </c>
      <c r="AR545" s="11">
        <f>Data!AW545-Data!AW544</f>
        <v>0</v>
      </c>
      <c r="AT545" s="7" t="str">
        <f t="shared" ref="AT545" si="555">_xlfn.CONCAT(YEAR(A545),"-W",_xlfn.ISOWEEKNUM(A545))</f>
        <v>2021-W37</v>
      </c>
      <c r="AU545" s="7">
        <f t="shared" ref="AU545" si="556">WEEKDAY(A545,2)</f>
        <v>2</v>
      </c>
      <c r="AV545" s="12">
        <f>Data!G545</f>
        <v>369</v>
      </c>
      <c r="AW545" s="12">
        <f>Data!AU545+Data!C545</f>
        <v>21</v>
      </c>
      <c r="AY545" s="12"/>
    </row>
    <row r="546" spans="1:53" x14ac:dyDescent="0.3">
      <c r="A546" s="20">
        <f>Data!A546</f>
        <v>44454</v>
      </c>
      <c r="B546" s="8">
        <f t="shared" ref="B546" si="557">A546</f>
        <v>44454</v>
      </c>
      <c r="C546" s="9">
        <f>Data!I546-Data!I545</f>
        <v>567</v>
      </c>
      <c r="D546" s="9">
        <f>Data!J546-Data!J545</f>
        <v>0</v>
      </c>
      <c r="E546" s="10">
        <f>Data!K546-Data!K545</f>
        <v>0</v>
      </c>
      <c r="F546" s="11">
        <f>Data!L546-Data!L545</f>
        <v>803</v>
      </c>
      <c r="G546" s="11">
        <f>Data!M546-Data!M545</f>
        <v>0</v>
      </c>
      <c r="H546" s="11">
        <f>Data!N546-Data!N545</f>
        <v>0</v>
      </c>
      <c r="I546" s="11">
        <f>Data!O546-Data!O545</f>
        <v>775</v>
      </c>
      <c r="J546" s="11">
        <f>Data!P546-Data!P545</f>
        <v>8</v>
      </c>
      <c r="K546" s="11">
        <f>Data!Q546-Data!Q545</f>
        <v>-2</v>
      </c>
      <c r="L546" s="11">
        <f>Data!R546-Data!R545</f>
        <v>261</v>
      </c>
      <c r="M546" s="11">
        <f>Data!S546-Data!S545</f>
        <v>35</v>
      </c>
      <c r="N546" s="11">
        <f>Data!T546-Data!T545</f>
        <v>-3</v>
      </c>
      <c r="O546" s="11">
        <f>Data!U546-Data!U545</f>
        <v>301</v>
      </c>
      <c r="P546" s="11">
        <f>Data!V546-Data!V545</f>
        <v>0</v>
      </c>
      <c r="Q546" s="11">
        <f>Data!W546-Data!W545</f>
        <v>0</v>
      </c>
      <c r="R546" s="11">
        <f>Data!X546-Data!X545</f>
        <v>431</v>
      </c>
      <c r="S546" s="11">
        <f>Data!Y546-Data!Y545</f>
        <v>0</v>
      </c>
      <c r="T546" s="11">
        <f>Data!Z546-Data!Z545</f>
        <v>0</v>
      </c>
      <c r="U546" s="11">
        <f>Data!AA546-Data!AA545</f>
        <v>360</v>
      </c>
      <c r="V546" s="11">
        <f>Data!AB546-Data!AB545</f>
        <v>2</v>
      </c>
      <c r="W546" s="11">
        <f>Data!AC546-Data!AC545</f>
        <v>4</v>
      </c>
      <c r="X546" s="11">
        <f>Data!AD546-Data!AD545</f>
        <v>125</v>
      </c>
      <c r="Y546" s="11">
        <f>Data!AE546-Data!AE545</f>
        <v>14</v>
      </c>
      <c r="Z546" s="11">
        <f>Data!AF546-Data!AF545</f>
        <v>-3</v>
      </c>
      <c r="AA546" s="11">
        <f>Data!AG546-Data!AG545</f>
        <v>266</v>
      </c>
      <c r="AB546" s="11">
        <f>Data!AH546-Data!AH545</f>
        <v>0</v>
      </c>
      <c r="AC546" s="11">
        <f>Data!AI546-Data!AI545</f>
        <v>0</v>
      </c>
      <c r="AD546" s="11">
        <f>Data!AJ546-Data!AJ545</f>
        <v>372</v>
      </c>
      <c r="AE546" s="11">
        <f>Data!AK546-Data!AK545</f>
        <v>0</v>
      </c>
      <c r="AF546" s="11">
        <f>Data!AL546-Data!AL545</f>
        <v>0</v>
      </c>
      <c r="AG546" s="11">
        <f>Data!AM546-Data!AM545</f>
        <v>415</v>
      </c>
      <c r="AH546" s="11">
        <f>Data!AN546-Data!AN545</f>
        <v>6</v>
      </c>
      <c r="AI546" s="11">
        <f>Data!AO546-Data!AO545</f>
        <v>-6</v>
      </c>
      <c r="AJ546" s="11">
        <f>Data!AP546-Data!AP545</f>
        <v>136</v>
      </c>
      <c r="AK546" s="11">
        <f>Data!AQ546-Data!AQ545</f>
        <v>21</v>
      </c>
      <c r="AL546" s="11">
        <f>Data!AR546-Data!AR545</f>
        <v>0</v>
      </c>
      <c r="AM546" s="11">
        <f>Data!E546</f>
        <v>37</v>
      </c>
      <c r="AN546" s="11">
        <f>Data!B546</f>
        <v>2422</v>
      </c>
      <c r="AO546" s="11">
        <f>Data!AS546-Data!AS545</f>
        <v>14502</v>
      </c>
      <c r="AP546" s="11">
        <f>Data!AT546-Data!AT545</f>
        <v>168328</v>
      </c>
      <c r="AQ546" s="11">
        <f>Data!AV546-Data!AV545</f>
        <v>0</v>
      </c>
      <c r="AR546" s="11">
        <f>Data!AW546-Data!AW545</f>
        <v>0</v>
      </c>
      <c r="AT546" s="7" t="str">
        <f t="shared" ref="AT546" si="558">_xlfn.CONCAT(YEAR(A546),"-W",_xlfn.ISOWEEKNUM(A546))</f>
        <v>2021-W37</v>
      </c>
      <c r="AU546" s="7">
        <f t="shared" ref="AU546" si="559">WEEKDAY(A546,2)</f>
        <v>3</v>
      </c>
      <c r="AV546" s="12">
        <f>Data!G546</f>
        <v>364</v>
      </c>
      <c r="AW546" s="12">
        <f>Data!AU546+Data!C546</f>
        <v>15</v>
      </c>
      <c r="AY546" s="12"/>
    </row>
    <row r="547" spans="1:53" x14ac:dyDescent="0.3">
      <c r="A547" s="20">
        <f>Data!A547</f>
        <v>44455</v>
      </c>
      <c r="B547" s="8">
        <f t="shared" ref="B547" si="560">A547</f>
        <v>44455</v>
      </c>
      <c r="C547" s="9">
        <f>Data!I547-Data!I546</f>
        <v>567</v>
      </c>
      <c r="D547" s="9">
        <f>Data!J547-Data!J546</f>
        <v>0</v>
      </c>
      <c r="E547" s="10">
        <f>Data!K547-Data!K546</f>
        <v>0</v>
      </c>
      <c r="F547" s="11">
        <f>Data!L547-Data!L546</f>
        <v>737</v>
      </c>
      <c r="G547" s="11">
        <f>Data!M547-Data!M546</f>
        <v>1</v>
      </c>
      <c r="H547" s="11">
        <f>Data!N547-Data!N546</f>
        <v>-1</v>
      </c>
      <c r="I547" s="11">
        <f>Data!O547-Data!O546</f>
        <v>773</v>
      </c>
      <c r="J547" s="11">
        <f>Data!P547-Data!P546</f>
        <v>7</v>
      </c>
      <c r="K547" s="11">
        <f>Data!Q547-Data!Q546</f>
        <v>-2</v>
      </c>
      <c r="L547" s="11">
        <f>Data!R547-Data!R546</f>
        <v>250</v>
      </c>
      <c r="M547" s="11">
        <f>Data!S547-Data!S546</f>
        <v>35</v>
      </c>
      <c r="N547" s="11">
        <f>Data!T547-Data!T546</f>
        <v>-2</v>
      </c>
      <c r="O547" s="11">
        <f>Data!U547-Data!U546</f>
        <v>304</v>
      </c>
      <c r="P547" s="11">
        <f>Data!V547-Data!V546</f>
        <v>0</v>
      </c>
      <c r="Q547" s="11">
        <f>Data!W547-Data!W546</f>
        <v>0</v>
      </c>
      <c r="R547" s="11">
        <f>Data!X547-Data!X546</f>
        <v>381</v>
      </c>
      <c r="S547" s="11">
        <f>Data!Y547-Data!Y546</f>
        <v>1</v>
      </c>
      <c r="T547" s="11">
        <f>Data!Z547-Data!Z546</f>
        <v>-1</v>
      </c>
      <c r="U547" s="11">
        <f>Data!AA547-Data!AA546</f>
        <v>343</v>
      </c>
      <c r="V547" s="11">
        <f>Data!AB547-Data!AB546</f>
        <v>3</v>
      </c>
      <c r="W547" s="11">
        <f>Data!AC547-Data!AC546</f>
        <v>3</v>
      </c>
      <c r="X547" s="11">
        <f>Data!AD547-Data!AD546</f>
        <v>115</v>
      </c>
      <c r="Y547" s="11">
        <f>Data!AE547-Data!AE546</f>
        <v>21</v>
      </c>
      <c r="Z547" s="11">
        <f>Data!AF547-Data!AF546</f>
        <v>-2</v>
      </c>
      <c r="AA547" s="11">
        <f>Data!AG547-Data!AG546</f>
        <v>263</v>
      </c>
      <c r="AB547" s="11">
        <f>Data!AH547-Data!AH546</f>
        <v>0</v>
      </c>
      <c r="AC547" s="11">
        <f>Data!AI547-Data!AI546</f>
        <v>0</v>
      </c>
      <c r="AD547" s="11">
        <f>Data!AJ547-Data!AJ546</f>
        <v>356</v>
      </c>
      <c r="AE547" s="11">
        <f>Data!AK547-Data!AK546</f>
        <v>0</v>
      </c>
      <c r="AF547" s="11">
        <f>Data!AL547-Data!AL546</f>
        <v>0</v>
      </c>
      <c r="AG547" s="11">
        <f>Data!AM547-Data!AM546</f>
        <v>430</v>
      </c>
      <c r="AH547" s="11">
        <f>Data!AN547-Data!AN546</f>
        <v>4</v>
      </c>
      <c r="AI547" s="11">
        <f>Data!AO547-Data!AO546</f>
        <v>-5</v>
      </c>
      <c r="AJ547" s="11">
        <f>Data!AP547-Data!AP546</f>
        <v>135</v>
      </c>
      <c r="AK547" s="11">
        <f>Data!AQ547-Data!AQ546</f>
        <v>14</v>
      </c>
      <c r="AL547" s="11">
        <f>Data!AR547-Data!AR546</f>
        <v>0</v>
      </c>
      <c r="AM547" s="11">
        <f>Data!E547</f>
        <v>42</v>
      </c>
      <c r="AN547" s="11">
        <f>Data!B547</f>
        <v>2322</v>
      </c>
      <c r="AO547" s="11">
        <f>Data!AS547-Data!AS546</f>
        <v>14385</v>
      </c>
      <c r="AP547" s="11">
        <f>Data!AT547-Data!AT546</f>
        <v>140910</v>
      </c>
      <c r="AQ547" s="11">
        <f>Data!AV547-Data!AV546</f>
        <v>0</v>
      </c>
      <c r="AR547" s="11">
        <f>Data!AW547-Data!AW546</f>
        <v>0</v>
      </c>
      <c r="AT547" s="7" t="str">
        <f t="shared" ref="AT547" si="561">_xlfn.CONCAT(YEAR(A547),"-W",_xlfn.ISOWEEKNUM(A547))</f>
        <v>2021-W37</v>
      </c>
      <c r="AU547" s="7">
        <f t="shared" ref="AU547" si="562">WEEKDAY(A547,2)</f>
        <v>4</v>
      </c>
      <c r="AV547" s="12">
        <f>Data!G547</f>
        <v>359</v>
      </c>
      <c r="AW547" s="12">
        <f>Data!AU547+Data!C547</f>
        <v>18</v>
      </c>
      <c r="AY547" s="12"/>
    </row>
    <row r="548" spans="1:53" x14ac:dyDescent="0.3">
      <c r="A548" s="20">
        <f>Data!A548</f>
        <v>44456</v>
      </c>
      <c r="B548" s="8">
        <f t="shared" ref="B548" si="563">A548</f>
        <v>44456</v>
      </c>
      <c r="C548" s="9">
        <f>Data!I548-Data!I547</f>
        <v>560</v>
      </c>
      <c r="D548" s="9">
        <f>Data!J548-Data!J547</f>
        <v>0</v>
      </c>
      <c r="E548" s="10">
        <f>Data!K548-Data!K547</f>
        <v>0</v>
      </c>
      <c r="F548" s="11">
        <f>Data!L548-Data!L547</f>
        <v>716</v>
      </c>
      <c r="G548" s="11">
        <f>Data!M548-Data!M547</f>
        <v>0</v>
      </c>
      <c r="H548" s="11">
        <f>Data!N548-Data!N547</f>
        <v>1</v>
      </c>
      <c r="I548" s="11">
        <f>Data!O548-Data!O547</f>
        <v>711</v>
      </c>
      <c r="J548" s="11">
        <f>Data!P548-Data!P547</f>
        <v>8</v>
      </c>
      <c r="K548" s="11">
        <f>Data!Q548-Data!Q547</f>
        <v>-2</v>
      </c>
      <c r="L548" s="11">
        <f>Data!R548-Data!R547</f>
        <v>244</v>
      </c>
      <c r="M548" s="11">
        <f>Data!S548-Data!S547</f>
        <v>32</v>
      </c>
      <c r="N548" s="11">
        <f>Data!T548-Data!T547</f>
        <v>-6</v>
      </c>
      <c r="O548" s="11">
        <f>Data!U548-Data!U547</f>
        <v>283</v>
      </c>
      <c r="P548" s="11">
        <f>Data!V548-Data!V547</f>
        <v>0</v>
      </c>
      <c r="Q548" s="11">
        <f>Data!W548-Data!W547</f>
        <v>0</v>
      </c>
      <c r="R548" s="11">
        <f>Data!X548-Data!X547</f>
        <v>352</v>
      </c>
      <c r="S548" s="11">
        <f>Data!Y548-Data!Y547</f>
        <v>0</v>
      </c>
      <c r="T548" s="11">
        <f>Data!Z548-Data!Z547</f>
        <v>1</v>
      </c>
      <c r="U548" s="11">
        <f>Data!AA548-Data!AA547</f>
        <v>325</v>
      </c>
      <c r="V548" s="11">
        <f>Data!AB548-Data!AB547</f>
        <v>8</v>
      </c>
      <c r="W548" s="11">
        <f>Data!AC548-Data!AC547</f>
        <v>-6</v>
      </c>
      <c r="X548" s="11">
        <f>Data!AD548-Data!AD547</f>
        <v>112</v>
      </c>
      <c r="Y548" s="11">
        <f>Data!AE548-Data!AE547</f>
        <v>18</v>
      </c>
      <c r="Z548" s="11">
        <f>Data!AF548-Data!AF547</f>
        <v>-4</v>
      </c>
      <c r="AA548" s="11">
        <f>Data!AG548-Data!AG547</f>
        <v>277</v>
      </c>
      <c r="AB548" s="11">
        <f>Data!AH548-Data!AH547</f>
        <v>0</v>
      </c>
      <c r="AC548" s="11">
        <f>Data!AI548-Data!AI547</f>
        <v>0</v>
      </c>
      <c r="AD548" s="11">
        <f>Data!AJ548-Data!AJ547</f>
        <v>364</v>
      </c>
      <c r="AE548" s="11">
        <f>Data!AK548-Data!AK547</f>
        <v>0</v>
      </c>
      <c r="AF548" s="11">
        <f>Data!AL548-Data!AL547</f>
        <v>0</v>
      </c>
      <c r="AG548" s="11">
        <f>Data!AM548-Data!AM547</f>
        <v>386</v>
      </c>
      <c r="AH548" s="11">
        <f>Data!AN548-Data!AN547</f>
        <v>0</v>
      </c>
      <c r="AI548" s="11">
        <f>Data!AO548-Data!AO547</f>
        <v>4</v>
      </c>
      <c r="AJ548" s="11">
        <f>Data!AP548-Data!AP547</f>
        <v>132</v>
      </c>
      <c r="AK548" s="11">
        <f>Data!AQ548-Data!AQ547</f>
        <v>14</v>
      </c>
      <c r="AL548" s="11">
        <f>Data!AR548-Data!AR547</f>
        <v>-2</v>
      </c>
      <c r="AM548" s="11">
        <f>Data!E548</f>
        <v>39</v>
      </c>
      <c r="AN548" s="11">
        <f>Data!B548</f>
        <v>2255</v>
      </c>
      <c r="AO548" s="11">
        <f>Data!AS548-Data!AS547</f>
        <v>13904</v>
      </c>
      <c r="AP548" s="11">
        <f>Data!AT548-Data!AT547</f>
        <v>191662</v>
      </c>
      <c r="AQ548" s="11">
        <f>Data!AV548-Data!AV547</f>
        <v>0</v>
      </c>
      <c r="AR548" s="11">
        <f>Data!AW548-Data!AW547</f>
        <v>0</v>
      </c>
      <c r="AT548" s="7" t="str">
        <f t="shared" ref="AT548" si="564">_xlfn.CONCAT(YEAR(A548),"-W",_xlfn.ISOWEEKNUM(A548))</f>
        <v>2021-W37</v>
      </c>
      <c r="AU548" s="7">
        <f t="shared" ref="AU548" si="565">WEEKDAY(A548,2)</f>
        <v>5</v>
      </c>
      <c r="AV548" s="12">
        <f>Data!G548</f>
        <v>352</v>
      </c>
      <c r="AW548" s="12">
        <f>Data!AU548+Data!C548</f>
        <v>11</v>
      </c>
      <c r="AY548" s="12"/>
    </row>
    <row r="549" spans="1:53" x14ac:dyDescent="0.3">
      <c r="A549" s="20">
        <f>Data!A549</f>
        <v>44457</v>
      </c>
      <c r="B549" s="8">
        <f t="shared" ref="B549" si="566">A549</f>
        <v>44457</v>
      </c>
      <c r="C549" s="9">
        <f>Data!I549-Data!I548</f>
        <v>586</v>
      </c>
      <c r="D549" s="9">
        <f>Data!J549-Data!J548</f>
        <v>0</v>
      </c>
      <c r="E549" s="10">
        <f>Data!K549-Data!K548</f>
        <v>0</v>
      </c>
      <c r="F549" s="11">
        <f>Data!L549-Data!L548</f>
        <v>670</v>
      </c>
      <c r="G549" s="11">
        <f>Data!M549-Data!M548</f>
        <v>0</v>
      </c>
      <c r="H549" s="11">
        <f>Data!N549-Data!N548</f>
        <v>-1</v>
      </c>
      <c r="I549" s="11">
        <f>Data!O549-Data!O548</f>
        <v>705</v>
      </c>
      <c r="J549" s="11">
        <f>Data!P549-Data!P548</f>
        <v>6</v>
      </c>
      <c r="K549" s="11">
        <f>Data!Q549-Data!Q548</f>
        <v>1</v>
      </c>
      <c r="L549" s="11">
        <f>Data!R549-Data!R548</f>
        <v>228</v>
      </c>
      <c r="M549" s="11">
        <f>Data!S549-Data!S548</f>
        <v>33</v>
      </c>
      <c r="N549" s="11">
        <f>Data!T549-Data!T548</f>
        <v>-4</v>
      </c>
      <c r="O549" s="11">
        <f>Data!U549-Data!U548</f>
        <v>330</v>
      </c>
      <c r="P549" s="11">
        <f>Data!V549-Data!V548</f>
        <v>0</v>
      </c>
      <c r="Q549" s="11">
        <f>Data!W549-Data!W548</f>
        <v>0</v>
      </c>
      <c r="R549" s="11">
        <f>Data!X549-Data!X548</f>
        <v>334</v>
      </c>
      <c r="S549" s="11">
        <f>Data!Y549-Data!Y548</f>
        <v>0</v>
      </c>
      <c r="T549" s="11">
        <f>Data!Z549-Data!Z548</f>
        <v>-1</v>
      </c>
      <c r="U549" s="11">
        <f>Data!AA549-Data!AA548</f>
        <v>349</v>
      </c>
      <c r="V549" s="11">
        <f>Data!AB549-Data!AB548</f>
        <v>5</v>
      </c>
      <c r="W549" s="11">
        <f>Data!AC549-Data!AC548</f>
        <v>2</v>
      </c>
      <c r="X549" s="11">
        <f>Data!AD549-Data!AD548</f>
        <v>108</v>
      </c>
      <c r="Y549" s="11">
        <f>Data!AE549-Data!AE548</f>
        <v>17</v>
      </c>
      <c r="Z549" s="11">
        <f>Data!AF549-Data!AF548</f>
        <v>-3</v>
      </c>
      <c r="AA549" s="11">
        <f>Data!AG549-Data!AG548</f>
        <v>256</v>
      </c>
      <c r="AB549" s="11">
        <f>Data!AH549-Data!AH548</f>
        <v>0</v>
      </c>
      <c r="AC549" s="11">
        <f>Data!AI549-Data!AI548</f>
        <v>0</v>
      </c>
      <c r="AD549" s="11">
        <f>Data!AJ549-Data!AJ548</f>
        <v>337</v>
      </c>
      <c r="AE549" s="11">
        <f>Data!AK549-Data!AK548</f>
        <v>0</v>
      </c>
      <c r="AF549" s="11">
        <f>Data!AL549-Data!AL548</f>
        <v>0</v>
      </c>
      <c r="AG549" s="11">
        <f>Data!AM549-Data!AM548</f>
        <v>356</v>
      </c>
      <c r="AH549" s="11">
        <f>Data!AN549-Data!AN548</f>
        <v>1</v>
      </c>
      <c r="AI549" s="11">
        <f>Data!AO549-Data!AO548</f>
        <v>-1</v>
      </c>
      <c r="AJ549" s="11">
        <f>Data!AP549-Data!AP548</f>
        <v>120</v>
      </c>
      <c r="AK549" s="11">
        <f>Data!AQ549-Data!AQ548</f>
        <v>16</v>
      </c>
      <c r="AL549" s="11">
        <f>Data!AR549-Data!AR548</f>
        <v>-1</v>
      </c>
      <c r="AM549" s="11">
        <f>Data!E549</f>
        <v>37</v>
      </c>
      <c r="AN549" s="11">
        <f>Data!B549</f>
        <v>2190</v>
      </c>
      <c r="AO549" s="11">
        <f>Data!AS549-Data!AS548</f>
        <v>15178</v>
      </c>
      <c r="AP549" s="11">
        <f>Data!AT549-Data!AT548</f>
        <v>157108</v>
      </c>
      <c r="AQ549" s="11">
        <f>Data!AV549-Data!AV548</f>
        <v>0</v>
      </c>
      <c r="AR549" s="11">
        <f>Data!AW549-Data!AW548</f>
        <v>0</v>
      </c>
      <c r="AT549" s="7" t="str">
        <f t="shared" ref="AT549" si="567">_xlfn.CONCAT(YEAR(A549),"-W",_xlfn.ISOWEEKNUM(A549))</f>
        <v>2021-W37</v>
      </c>
      <c r="AU549" s="7">
        <f t="shared" ref="AU549" si="568">WEEKDAY(A549,2)</f>
        <v>6</v>
      </c>
      <c r="AV549" s="12">
        <f>Data!G549</f>
        <v>348</v>
      </c>
      <c r="AW549" s="12">
        <f>Data!AU549+Data!C549</f>
        <v>23</v>
      </c>
      <c r="AY549" s="12"/>
    </row>
    <row r="550" spans="1:53" x14ac:dyDescent="0.3">
      <c r="A550" s="20">
        <f>Data!A550</f>
        <v>44458</v>
      </c>
      <c r="B550" s="8">
        <f t="shared" ref="B550" si="569">A550</f>
        <v>44458</v>
      </c>
      <c r="C550" s="9">
        <f>Data!I550-Data!I549</f>
        <v>340</v>
      </c>
      <c r="D550" s="9">
        <f>Data!J550-Data!J549</f>
        <v>0</v>
      </c>
      <c r="E550" s="10">
        <f>Data!K550-Data!K549</f>
        <v>0</v>
      </c>
      <c r="F550" s="11">
        <f>Data!L550-Data!L549</f>
        <v>429</v>
      </c>
      <c r="G550" s="11">
        <f>Data!M550-Data!M549</f>
        <v>0</v>
      </c>
      <c r="H550" s="11">
        <f>Data!N550-Data!N549</f>
        <v>0</v>
      </c>
      <c r="I550" s="11">
        <f>Data!O550-Data!O549</f>
        <v>400</v>
      </c>
      <c r="J550" s="11">
        <f>Data!P550-Data!P549</f>
        <v>9</v>
      </c>
      <c r="K550" s="11">
        <f>Data!Q550-Data!Q549</f>
        <v>-4</v>
      </c>
      <c r="L550" s="11">
        <f>Data!R550-Data!R549</f>
        <v>116</v>
      </c>
      <c r="M550" s="11">
        <f>Data!S550-Data!S549</f>
        <v>24</v>
      </c>
      <c r="N550" s="11">
        <f>Data!T550-Data!T549</f>
        <v>4</v>
      </c>
      <c r="O550" s="11">
        <f>Data!U550-Data!U549</f>
        <v>164</v>
      </c>
      <c r="P550" s="11">
        <f>Data!V550-Data!V549</f>
        <v>0</v>
      </c>
      <c r="Q550" s="11">
        <f>Data!W550-Data!W549</f>
        <v>0</v>
      </c>
      <c r="R550" s="11">
        <f>Data!X550-Data!X549</f>
        <v>220</v>
      </c>
      <c r="S550" s="11">
        <f>Data!Y550-Data!Y549</f>
        <v>0</v>
      </c>
      <c r="T550" s="11">
        <f>Data!Z550-Data!Z549</f>
        <v>0</v>
      </c>
      <c r="U550" s="11">
        <f>Data!AA550-Data!AA549</f>
        <v>194</v>
      </c>
      <c r="V550" s="11">
        <f>Data!AB550-Data!AB549</f>
        <v>9</v>
      </c>
      <c r="W550" s="11">
        <f>Data!AC550-Data!AC549</f>
        <v>-4</v>
      </c>
      <c r="X550" s="11">
        <f>Data!AD550-Data!AD549</f>
        <v>49</v>
      </c>
      <c r="Y550" s="11">
        <f>Data!AE550-Data!AE549</f>
        <v>13</v>
      </c>
      <c r="Z550" s="11">
        <f>Data!AF550-Data!AF549</f>
        <v>0</v>
      </c>
      <c r="AA550" s="11">
        <f>Data!AG550-Data!AG549</f>
        <v>176</v>
      </c>
      <c r="AB550" s="11">
        <f>Data!AH550-Data!AH549</f>
        <v>0</v>
      </c>
      <c r="AC550" s="11">
        <f>Data!AI550-Data!AI549</f>
        <v>0</v>
      </c>
      <c r="AD550" s="11">
        <f>Data!AJ550-Data!AJ549</f>
        <v>209</v>
      </c>
      <c r="AE550" s="11">
        <f>Data!AK550-Data!AK549</f>
        <v>0</v>
      </c>
      <c r="AF550" s="11">
        <f>Data!AL550-Data!AL549</f>
        <v>0</v>
      </c>
      <c r="AG550" s="11">
        <f>Data!AM550-Data!AM549</f>
        <v>206</v>
      </c>
      <c r="AH550" s="11">
        <f>Data!AN550-Data!AN549</f>
        <v>0</v>
      </c>
      <c r="AI550" s="11">
        <f>Data!AO550-Data!AO549</f>
        <v>0</v>
      </c>
      <c r="AJ550" s="11">
        <f>Data!AP550-Data!AP549</f>
        <v>67</v>
      </c>
      <c r="AK550" s="11">
        <f>Data!AQ550-Data!AQ549</f>
        <v>11</v>
      </c>
      <c r="AL550" s="11">
        <f>Data!AR550-Data!AR549</f>
        <v>4</v>
      </c>
      <c r="AM550" s="11">
        <f>Data!E550</f>
        <v>33</v>
      </c>
      <c r="AN550" s="11">
        <f>Data!B550</f>
        <v>1305</v>
      </c>
      <c r="AO550" s="11">
        <f>Data!AS550-Data!AS549</f>
        <v>9124</v>
      </c>
      <c r="AP550" s="11">
        <f>Data!AT550-Data!AT549</f>
        <v>144784</v>
      </c>
      <c r="AQ550" s="11">
        <f>Data!AV550-Data!AV549</f>
        <v>0</v>
      </c>
      <c r="AR550" s="11">
        <f>Data!AW550-Data!AW549</f>
        <v>0</v>
      </c>
      <c r="AS550" s="7">
        <v>128</v>
      </c>
      <c r="AT550" s="7" t="str">
        <f t="shared" ref="AT550" si="570">_xlfn.CONCAT(YEAR(A550),"-W",_xlfn.ISOWEEKNUM(A550))</f>
        <v>2021-W37</v>
      </c>
      <c r="AU550" s="7">
        <f t="shared" ref="AU550" si="571">WEEKDAY(A550,2)</f>
        <v>7</v>
      </c>
      <c r="AV550" s="12">
        <f>Data!G550</f>
        <v>348</v>
      </c>
      <c r="AW550" s="12">
        <f>Data!AU550+Data!C550</f>
        <v>15</v>
      </c>
      <c r="AX550" s="7">
        <f>Data!BA550-Data!BA543</f>
        <v>44</v>
      </c>
      <c r="AY550" s="12">
        <f>AV543+AS550-AV550-AX550</f>
        <v>114</v>
      </c>
      <c r="AZ550" s="11">
        <f>SUM(Data!BB544:BB550)</f>
        <v>1334</v>
      </c>
      <c r="BA550" s="112">
        <f>AS550/AZ550</f>
        <v>9.5952023988005994E-2</v>
      </c>
    </row>
    <row r="551" spans="1:53" x14ac:dyDescent="0.3">
      <c r="A551" s="21">
        <f>Data!A551</f>
        <v>44459</v>
      </c>
      <c r="B551" s="13">
        <f t="shared" ref="B551:B552" si="572">A551</f>
        <v>44459</v>
      </c>
      <c r="C551" s="14">
        <f>Data!I551-Data!I550</f>
        <v>581</v>
      </c>
      <c r="D551" s="14">
        <f>Data!J551-Data!J550</f>
        <v>0</v>
      </c>
      <c r="E551" s="15">
        <f>Data!K551-Data!K550</f>
        <v>0</v>
      </c>
      <c r="F551" s="16">
        <f>Data!L551-Data!L550</f>
        <v>644</v>
      </c>
      <c r="G551" s="16">
        <f>Data!M551-Data!M550</f>
        <v>0</v>
      </c>
      <c r="H551" s="16">
        <f>Data!N551-Data!N550</f>
        <v>-3</v>
      </c>
      <c r="I551" s="16">
        <f>Data!O551-Data!O550</f>
        <v>696</v>
      </c>
      <c r="J551" s="16">
        <f>Data!P551-Data!P550</f>
        <v>3</v>
      </c>
      <c r="K551" s="16">
        <f>Data!Q551-Data!Q550</f>
        <v>-4</v>
      </c>
      <c r="L551" s="16">
        <f>Data!R551-Data!R550</f>
        <v>203</v>
      </c>
      <c r="M551" s="16">
        <f>Data!S551-Data!S550</f>
        <v>36</v>
      </c>
      <c r="N551" s="16">
        <f>Data!T551-Data!T550</f>
        <v>1</v>
      </c>
      <c r="O551" s="16">
        <f>Data!U551-Data!U550</f>
        <v>296</v>
      </c>
      <c r="P551" s="16">
        <f>Data!V551-Data!V550</f>
        <v>0</v>
      </c>
      <c r="Q551" s="16">
        <f>Data!W551-Data!W550</f>
        <v>0</v>
      </c>
      <c r="R551" s="16">
        <f>Data!X551-Data!X550</f>
        <v>333</v>
      </c>
      <c r="S551" s="16">
        <f>Data!Y551-Data!Y550</f>
        <v>0</v>
      </c>
      <c r="T551" s="16">
        <f>Data!Z551-Data!Z550</f>
        <v>-3</v>
      </c>
      <c r="U551" s="16">
        <f>Data!AA551-Data!AA550</f>
        <v>353</v>
      </c>
      <c r="V551" s="16">
        <f>Data!AB551-Data!AB550</f>
        <v>2</v>
      </c>
      <c r="W551" s="16">
        <f>Data!AC551-Data!AC550</f>
        <v>-4</v>
      </c>
      <c r="X551" s="16">
        <f>Data!AD551-Data!AD550</f>
        <v>89</v>
      </c>
      <c r="Y551" s="16">
        <f>Data!AE551-Data!AE550</f>
        <v>20</v>
      </c>
      <c r="Z551" s="16">
        <f>Data!AF551-Data!AF550</f>
        <v>-2</v>
      </c>
      <c r="AA551" s="16">
        <f>Data!AG551-Data!AG550</f>
        <v>285</v>
      </c>
      <c r="AB551" s="16">
        <f>Data!AH551-Data!AH550</f>
        <v>0</v>
      </c>
      <c r="AC551" s="16">
        <f>Data!AI551-Data!AI550</f>
        <v>0</v>
      </c>
      <c r="AD551" s="16">
        <f>Data!AJ551-Data!AJ550</f>
        <v>311</v>
      </c>
      <c r="AE551" s="16">
        <f>Data!AK551-Data!AK550</f>
        <v>0</v>
      </c>
      <c r="AF551" s="16">
        <f>Data!AL551-Data!AL550</f>
        <v>0</v>
      </c>
      <c r="AG551" s="16">
        <f>Data!AM551-Data!AM550</f>
        <v>343</v>
      </c>
      <c r="AH551" s="16">
        <f>Data!AN551-Data!AN550</f>
        <v>1</v>
      </c>
      <c r="AI551" s="16">
        <f>Data!AO551-Data!AO550</f>
        <v>0</v>
      </c>
      <c r="AJ551" s="16">
        <f>Data!AP551-Data!AP550</f>
        <v>114</v>
      </c>
      <c r="AK551" s="16">
        <f>Data!AQ551-Data!AQ550</f>
        <v>16</v>
      </c>
      <c r="AL551" s="16">
        <f>Data!AR551-Data!AR550</f>
        <v>3</v>
      </c>
      <c r="AM551" s="16">
        <f>Data!E551</f>
        <v>39</v>
      </c>
      <c r="AN551" s="16">
        <f>Data!B551</f>
        <v>2126</v>
      </c>
      <c r="AO551" s="16">
        <f>Data!AS551-Data!AS550</f>
        <v>5652</v>
      </c>
      <c r="AP551" s="16">
        <f>Data!AT551-Data!AT550</f>
        <v>74384</v>
      </c>
      <c r="AQ551" s="16">
        <f>Data!AV551-Data!AV550</f>
        <v>0</v>
      </c>
      <c r="AR551" s="16">
        <f>Data!AW551-Data!AW550</f>
        <v>0</v>
      </c>
      <c r="AS551" s="17"/>
      <c r="AT551" s="17" t="str">
        <f t="shared" ref="AT551:AT552" si="573">_xlfn.CONCAT(YEAR(A551),"-W",_xlfn.ISOWEEKNUM(A551))</f>
        <v>2021-W38</v>
      </c>
      <c r="AU551" s="17">
        <f t="shared" ref="AU551:AU552" si="574">WEEKDAY(A551,2)</f>
        <v>1</v>
      </c>
      <c r="AV551" s="18">
        <f>Data!G551</f>
        <v>342</v>
      </c>
      <c r="AW551" s="18">
        <f>Data!AU551+Data!C551</f>
        <v>18</v>
      </c>
      <c r="AX551" s="17"/>
      <c r="AY551" s="17"/>
      <c r="AZ551" s="16"/>
    </row>
    <row r="552" spans="1:53" x14ac:dyDescent="0.3">
      <c r="A552" s="20">
        <f>Data!A552</f>
        <v>44460</v>
      </c>
      <c r="B552" s="8">
        <f t="shared" si="572"/>
        <v>44460</v>
      </c>
      <c r="C552" s="9">
        <f>Data!I552-Data!I551</f>
        <v>1003</v>
      </c>
      <c r="D552" s="9">
        <f>Data!J552-Data!J551</f>
        <v>0</v>
      </c>
      <c r="E552" s="10">
        <f>Data!K552-Data!K551</f>
        <v>-1</v>
      </c>
      <c r="F552" s="11">
        <f>Data!L552-Data!L551</f>
        <v>1134</v>
      </c>
      <c r="G552" s="11">
        <f>Data!M552-Data!M551</f>
        <v>0</v>
      </c>
      <c r="H552" s="11">
        <f>Data!N552-Data!N551</f>
        <v>2</v>
      </c>
      <c r="I552" s="11">
        <f>Data!O552-Data!O551</f>
        <v>1181</v>
      </c>
      <c r="J552" s="11">
        <f>Data!P552-Data!P551</f>
        <v>10</v>
      </c>
      <c r="K552" s="11">
        <f>Data!Q552-Data!Q551</f>
        <v>-5</v>
      </c>
      <c r="L552" s="11">
        <f>Data!R552-Data!R551</f>
        <v>376</v>
      </c>
      <c r="M552" s="11">
        <f>Data!S552-Data!S551</f>
        <v>33</v>
      </c>
      <c r="N552" s="11">
        <f>Data!T552-Data!T551</f>
        <v>-5</v>
      </c>
      <c r="O552" s="11">
        <f>Data!U552-Data!U551</f>
        <v>522</v>
      </c>
      <c r="P552" s="11">
        <f>Data!V552-Data!V551</f>
        <v>0</v>
      </c>
      <c r="Q552" s="11">
        <f>Data!W552-Data!W551</f>
        <v>-1</v>
      </c>
      <c r="R552" s="11">
        <f>Data!X552-Data!X551</f>
        <v>587</v>
      </c>
      <c r="S552" s="11">
        <f>Data!Y552-Data!Y551</f>
        <v>0</v>
      </c>
      <c r="T552" s="11">
        <f>Data!Z552-Data!Z551</f>
        <v>2</v>
      </c>
      <c r="U552" s="11">
        <f>Data!AA552-Data!AA551</f>
        <v>565</v>
      </c>
      <c r="V552" s="11">
        <f>Data!AB552-Data!AB551</f>
        <v>5</v>
      </c>
      <c r="W552" s="11">
        <f>Data!AC552-Data!AC551</f>
        <v>-1</v>
      </c>
      <c r="X552" s="11">
        <f>Data!AD552-Data!AD551</f>
        <v>154</v>
      </c>
      <c r="Y552" s="11">
        <f>Data!AE552-Data!AE551</f>
        <v>23</v>
      </c>
      <c r="Z552" s="11">
        <f>Data!AF552-Data!AF551</f>
        <v>-2</v>
      </c>
      <c r="AA552" s="11">
        <f>Data!AG552-Data!AG551</f>
        <v>481</v>
      </c>
      <c r="AB552" s="11">
        <f>Data!AH552-Data!AH551</f>
        <v>0</v>
      </c>
      <c r="AC552" s="11">
        <f>Data!AI552-Data!AI551</f>
        <v>0</v>
      </c>
      <c r="AD552" s="11">
        <f>Data!AJ552-Data!AJ551</f>
        <v>547</v>
      </c>
      <c r="AE552" s="11">
        <f>Data!AK552-Data!AK551</f>
        <v>0</v>
      </c>
      <c r="AF552" s="11">
        <f>Data!AL552-Data!AL551</f>
        <v>0</v>
      </c>
      <c r="AG552" s="11">
        <f>Data!AM552-Data!AM551</f>
        <v>616</v>
      </c>
      <c r="AH552" s="11">
        <f>Data!AN552-Data!AN551</f>
        <v>5</v>
      </c>
      <c r="AI552" s="11">
        <f>Data!AO552-Data!AO551</f>
        <v>-4</v>
      </c>
      <c r="AJ552" s="11">
        <f>Data!AP552-Data!AP551</f>
        <v>222</v>
      </c>
      <c r="AK552" s="11">
        <f>Data!AQ552-Data!AQ551</f>
        <v>10</v>
      </c>
      <c r="AL552" s="11">
        <f>Data!AR552-Data!AR551</f>
        <v>-3</v>
      </c>
      <c r="AM552" s="11">
        <f>Data!E552</f>
        <v>42</v>
      </c>
      <c r="AN552" s="11">
        <f>Data!B552</f>
        <v>3040</v>
      </c>
      <c r="AO552" s="11">
        <f>Data!AS552-Data!AS551</f>
        <v>20836</v>
      </c>
      <c r="AP552" s="11">
        <f>Data!AT552-Data!AT551</f>
        <v>376109</v>
      </c>
      <c r="AQ552" s="11">
        <f>Data!AV552-Data!AV551</f>
        <v>0</v>
      </c>
      <c r="AR552" s="11">
        <f>Data!AW552-Data!AW551</f>
        <v>0</v>
      </c>
      <c r="AT552" s="7" t="str">
        <f t="shared" si="573"/>
        <v>2021-W38</v>
      </c>
      <c r="AU552" s="7">
        <f t="shared" si="574"/>
        <v>2</v>
      </c>
      <c r="AV552" s="12">
        <f>Data!G552</f>
        <v>333</v>
      </c>
      <c r="AW552" s="12">
        <f>Data!AU552+Data!C552</f>
        <v>19</v>
      </c>
      <c r="AY552" s="12"/>
    </row>
    <row r="553" spans="1:53" x14ac:dyDescent="0.3">
      <c r="A553" s="20">
        <f>Data!A553</f>
        <v>44461</v>
      </c>
      <c r="B553" s="8">
        <f t="shared" ref="B553" si="575">A553</f>
        <v>44461</v>
      </c>
      <c r="C553" s="9">
        <f>Data!I553-Data!I552</f>
        <v>693</v>
      </c>
      <c r="D553" s="9">
        <f>Data!J553-Data!J552</f>
        <v>0</v>
      </c>
      <c r="E553" s="10">
        <f>Data!K553-Data!K552</f>
        <v>0</v>
      </c>
      <c r="F553" s="11">
        <f>Data!L553-Data!L552</f>
        <v>698</v>
      </c>
      <c r="G553" s="11">
        <f>Data!M553-Data!M552</f>
        <v>0</v>
      </c>
      <c r="H553" s="11">
        <f>Data!N553-Data!N552</f>
        <v>0</v>
      </c>
      <c r="I553" s="11">
        <f>Data!O553-Data!O552</f>
        <v>697</v>
      </c>
      <c r="J553" s="11">
        <f>Data!P553-Data!P552</f>
        <v>7</v>
      </c>
      <c r="K553" s="11">
        <f>Data!Q553-Data!Q552</f>
        <v>-1</v>
      </c>
      <c r="L553" s="11">
        <f>Data!R553-Data!R552</f>
        <v>241</v>
      </c>
      <c r="M553" s="11">
        <f>Data!S553-Data!S552</f>
        <v>20</v>
      </c>
      <c r="N553" s="11">
        <f>Data!T553-Data!T552</f>
        <v>1</v>
      </c>
      <c r="O553" s="11">
        <f>Data!U553-Data!U552</f>
        <v>382</v>
      </c>
      <c r="P553" s="11">
        <f>Data!V553-Data!V552</f>
        <v>0</v>
      </c>
      <c r="Q553" s="11">
        <f>Data!W553-Data!W552</f>
        <v>0</v>
      </c>
      <c r="R553" s="11">
        <f>Data!X553-Data!X552</f>
        <v>333</v>
      </c>
      <c r="S553" s="11">
        <f>Data!Y553-Data!Y552</f>
        <v>0</v>
      </c>
      <c r="T553" s="11">
        <f>Data!Z553-Data!Z552</f>
        <v>0</v>
      </c>
      <c r="U553" s="11">
        <f>Data!AA553-Data!AA552</f>
        <v>312</v>
      </c>
      <c r="V553" s="11">
        <f>Data!AB553-Data!AB552</f>
        <v>3</v>
      </c>
      <c r="W553" s="11">
        <f>Data!AC553-Data!AC552</f>
        <v>0</v>
      </c>
      <c r="X553" s="11">
        <f>Data!AD553-Data!AD552</f>
        <v>98</v>
      </c>
      <c r="Y553" s="11">
        <f>Data!AE553-Data!AE552</f>
        <v>9</v>
      </c>
      <c r="Z553" s="11">
        <f>Data!AF553-Data!AF552</f>
        <v>4</v>
      </c>
      <c r="AA553" s="11">
        <f>Data!AG553-Data!AG552</f>
        <v>311</v>
      </c>
      <c r="AB553" s="11">
        <f>Data!AH553-Data!AH552</f>
        <v>0</v>
      </c>
      <c r="AC553" s="11">
        <f>Data!AI553-Data!AI552</f>
        <v>0</v>
      </c>
      <c r="AD553" s="11">
        <f>Data!AJ553-Data!AJ552</f>
        <v>365</v>
      </c>
      <c r="AE553" s="11">
        <f>Data!AK553-Data!AK552</f>
        <v>0</v>
      </c>
      <c r="AF553" s="11">
        <f>Data!AL553-Data!AL552</f>
        <v>0</v>
      </c>
      <c r="AG553" s="11">
        <f>Data!AM553-Data!AM552</f>
        <v>385</v>
      </c>
      <c r="AH553" s="11">
        <f>Data!AN553-Data!AN552</f>
        <v>4</v>
      </c>
      <c r="AI553" s="11">
        <f>Data!AO553-Data!AO552</f>
        <v>-1</v>
      </c>
      <c r="AJ553" s="11">
        <f>Data!AP553-Data!AP552</f>
        <v>143</v>
      </c>
      <c r="AK553" s="11">
        <f>Data!AQ553-Data!AQ552</f>
        <v>11</v>
      </c>
      <c r="AL553" s="11">
        <f>Data!AR553-Data!AR552</f>
        <v>-3</v>
      </c>
      <c r="AM553" s="11">
        <f>Data!E553</f>
        <v>26</v>
      </c>
      <c r="AN553" s="11">
        <f>Data!B553</f>
        <v>2329</v>
      </c>
      <c r="AO553" s="11">
        <f>Data!AS553-Data!AS552</f>
        <v>15453</v>
      </c>
      <c r="AP553" s="11">
        <f>Data!AT553-Data!AT552</f>
        <v>184220</v>
      </c>
      <c r="AQ553" s="11">
        <f>Data!AV553-Data!AV552</f>
        <v>0</v>
      </c>
      <c r="AR553" s="11">
        <f>Data!AW553-Data!AW552</f>
        <v>0</v>
      </c>
      <c r="AT553" s="7" t="str">
        <f t="shared" ref="AT553" si="576">_xlfn.CONCAT(YEAR(A553),"-W",_xlfn.ISOWEEKNUM(A553))</f>
        <v>2021-W38</v>
      </c>
      <c r="AU553" s="7">
        <f t="shared" ref="AU553" si="577">WEEKDAY(A553,2)</f>
        <v>3</v>
      </c>
      <c r="AV553" s="12">
        <f>Data!G553</f>
        <v>333</v>
      </c>
      <c r="AW553" s="12">
        <f>Data!AU553+Data!C553</f>
        <v>21</v>
      </c>
      <c r="AY553" s="12"/>
    </row>
    <row r="554" spans="1:53" x14ac:dyDescent="0.3">
      <c r="A554" s="20">
        <f>Data!A554</f>
        <v>44462</v>
      </c>
      <c r="B554" s="8">
        <f t="shared" ref="B554" si="578">A554</f>
        <v>44462</v>
      </c>
      <c r="C554" s="9">
        <f>Data!I554-Data!I553</f>
        <v>582</v>
      </c>
      <c r="D554" s="9">
        <f>Data!J554-Data!J553</f>
        <v>0</v>
      </c>
      <c r="E554" s="10">
        <f>Data!K554-Data!K553</f>
        <v>0</v>
      </c>
      <c r="F554" s="11">
        <f>Data!L554-Data!L553</f>
        <v>664</v>
      </c>
      <c r="G554" s="11">
        <f>Data!M554-Data!M553</f>
        <v>1</v>
      </c>
      <c r="H554" s="11">
        <f>Data!N554-Data!N553</f>
        <v>-2</v>
      </c>
      <c r="I554" s="11">
        <f>Data!O554-Data!O553</f>
        <v>644</v>
      </c>
      <c r="J554" s="11">
        <f>Data!P554-Data!P553</f>
        <v>5</v>
      </c>
      <c r="K554" s="11">
        <f>Data!Q554-Data!Q553</f>
        <v>1</v>
      </c>
      <c r="L554" s="11">
        <f>Data!R554-Data!R553</f>
        <v>260</v>
      </c>
      <c r="M554" s="11">
        <f>Data!S554-Data!S553</f>
        <v>25</v>
      </c>
      <c r="N554" s="11">
        <f>Data!T554-Data!T553</f>
        <v>-1</v>
      </c>
      <c r="O554" s="11">
        <f>Data!U554-Data!U553</f>
        <v>298</v>
      </c>
      <c r="P554" s="11">
        <f>Data!V554-Data!V553</f>
        <v>0</v>
      </c>
      <c r="Q554" s="11">
        <f>Data!W554-Data!W553</f>
        <v>0</v>
      </c>
      <c r="R554" s="11">
        <f>Data!X554-Data!X553</f>
        <v>352</v>
      </c>
      <c r="S554" s="11">
        <f>Data!Y554-Data!Y553</f>
        <v>0</v>
      </c>
      <c r="T554" s="11">
        <f>Data!Z554-Data!Z553</f>
        <v>-1</v>
      </c>
      <c r="U554" s="11">
        <f>Data!AA554-Data!AA553</f>
        <v>306</v>
      </c>
      <c r="V554" s="11">
        <f>Data!AB554-Data!AB553</f>
        <v>4</v>
      </c>
      <c r="W554" s="11">
        <f>Data!AC554-Data!AC553</f>
        <v>0</v>
      </c>
      <c r="X554" s="11">
        <f>Data!AD554-Data!AD553</f>
        <v>124</v>
      </c>
      <c r="Y554" s="11">
        <f>Data!AE554-Data!AE553</f>
        <v>15</v>
      </c>
      <c r="Z554" s="11">
        <f>Data!AF554-Data!AF553</f>
        <v>2</v>
      </c>
      <c r="AA554" s="11">
        <f>Data!AG554-Data!AG553</f>
        <v>284</v>
      </c>
      <c r="AB554" s="11">
        <f>Data!AH554-Data!AH553</f>
        <v>0</v>
      </c>
      <c r="AC554" s="11">
        <f>Data!AI554-Data!AI553</f>
        <v>0</v>
      </c>
      <c r="AD554" s="11">
        <f>Data!AJ554-Data!AJ553</f>
        <v>312</v>
      </c>
      <c r="AE554" s="11">
        <f>Data!AK554-Data!AK553</f>
        <v>1</v>
      </c>
      <c r="AF554" s="11">
        <f>Data!AL554-Data!AL553</f>
        <v>-1</v>
      </c>
      <c r="AG554" s="11">
        <f>Data!AM554-Data!AM553</f>
        <v>338</v>
      </c>
      <c r="AH554" s="11">
        <f>Data!AN554-Data!AN553</f>
        <v>1</v>
      </c>
      <c r="AI554" s="11">
        <f>Data!AO554-Data!AO553</f>
        <v>1</v>
      </c>
      <c r="AJ554" s="11">
        <f>Data!AP554-Data!AP553</f>
        <v>136</v>
      </c>
      <c r="AK554" s="11">
        <f>Data!AQ554-Data!AQ553</f>
        <v>10</v>
      </c>
      <c r="AL554" s="11">
        <f>Data!AR554-Data!AR553</f>
        <v>-3</v>
      </c>
      <c r="AM554" s="11">
        <f>Data!E554</f>
        <v>31</v>
      </c>
      <c r="AN554" s="11">
        <f>Data!B554</f>
        <v>2125</v>
      </c>
      <c r="AO554" s="11">
        <f>Data!AS554-Data!AS553</f>
        <v>12703</v>
      </c>
      <c r="AP554" s="11">
        <f>Data!AT554-Data!AT553</f>
        <v>138576</v>
      </c>
      <c r="AQ554" s="11">
        <f>Data!AV554-Data!AV553</f>
        <v>0</v>
      </c>
      <c r="AR554" s="11">
        <f>Data!AW554-Data!AW553</f>
        <v>0</v>
      </c>
      <c r="AT554" s="7" t="str">
        <f t="shared" ref="AT554" si="579">_xlfn.CONCAT(YEAR(A554),"-W",_xlfn.ISOWEEKNUM(A554))</f>
        <v>2021-W38</v>
      </c>
      <c r="AU554" s="7">
        <f t="shared" ref="AU554" si="580">WEEKDAY(A554,2)</f>
        <v>4</v>
      </c>
      <c r="AV554" s="12">
        <f>Data!G554</f>
        <v>331</v>
      </c>
      <c r="AW554" s="12">
        <f>Data!AU554+Data!C554</f>
        <v>16</v>
      </c>
      <c r="AY554" s="12"/>
    </row>
    <row r="555" spans="1:53" x14ac:dyDescent="0.3">
      <c r="A555" s="20">
        <f>Data!A555</f>
        <v>44463</v>
      </c>
      <c r="B555" s="8">
        <f t="shared" ref="B555" si="581">A555</f>
        <v>44463</v>
      </c>
      <c r="C555" s="9">
        <f>Data!I555-Data!I554</f>
        <v>657</v>
      </c>
      <c r="D555" s="9">
        <f>Data!J555-Data!J554</f>
        <v>0</v>
      </c>
      <c r="E555" s="10">
        <f>Data!K555-Data!K554</f>
        <v>0</v>
      </c>
      <c r="F555" s="11">
        <f>Data!L555-Data!L554</f>
        <v>561</v>
      </c>
      <c r="G555" s="11">
        <f>Data!M555-Data!M554</f>
        <v>1</v>
      </c>
      <c r="H555" s="11">
        <f>Data!N555-Data!N554</f>
        <v>0</v>
      </c>
      <c r="I555" s="11">
        <f>Data!O555-Data!O554</f>
        <v>614</v>
      </c>
      <c r="J555" s="11">
        <f>Data!P555-Data!P554</f>
        <v>6</v>
      </c>
      <c r="K555" s="11">
        <f>Data!Q555-Data!Q554</f>
        <v>-2</v>
      </c>
      <c r="L555" s="11">
        <f>Data!R555-Data!R554</f>
        <v>201</v>
      </c>
      <c r="M555" s="11">
        <f>Data!S555-Data!S554</f>
        <v>26</v>
      </c>
      <c r="N555" s="11">
        <f>Data!T555-Data!T554</f>
        <v>2</v>
      </c>
      <c r="O555" s="11">
        <f>Data!U555-Data!U554</f>
        <v>336</v>
      </c>
      <c r="P555" s="11">
        <f>Data!V555-Data!V554</f>
        <v>0</v>
      </c>
      <c r="Q555" s="11">
        <f>Data!W555-Data!W554</f>
        <v>0</v>
      </c>
      <c r="R555" s="11">
        <f>Data!X555-Data!X554</f>
        <v>276</v>
      </c>
      <c r="S555" s="11">
        <f>Data!Y555-Data!Y554</f>
        <v>1</v>
      </c>
      <c r="T555" s="11">
        <f>Data!Z555-Data!Z554</f>
        <v>0</v>
      </c>
      <c r="U555" s="11">
        <f>Data!AA555-Data!AA554</f>
        <v>295</v>
      </c>
      <c r="V555" s="11">
        <f>Data!AB555-Data!AB554</f>
        <v>4</v>
      </c>
      <c r="W555" s="11">
        <f>Data!AC555-Data!AC554</f>
        <v>-2</v>
      </c>
      <c r="X555" s="11">
        <f>Data!AD555-Data!AD554</f>
        <v>98</v>
      </c>
      <c r="Y555" s="11">
        <f>Data!AE555-Data!AE554</f>
        <v>13</v>
      </c>
      <c r="Z555" s="11">
        <f>Data!AF555-Data!AF554</f>
        <v>3</v>
      </c>
      <c r="AA555" s="11">
        <f>Data!AG555-Data!AG554</f>
        <v>321</v>
      </c>
      <c r="AB555" s="11">
        <f>Data!AH555-Data!AH554</f>
        <v>0</v>
      </c>
      <c r="AC555" s="11">
        <f>Data!AI555-Data!AI554</f>
        <v>0</v>
      </c>
      <c r="AD555" s="11">
        <f>Data!AJ555-Data!AJ554</f>
        <v>285</v>
      </c>
      <c r="AE555" s="11">
        <f>Data!AK555-Data!AK554</f>
        <v>0</v>
      </c>
      <c r="AF555" s="11">
        <f>Data!AL555-Data!AL554</f>
        <v>0</v>
      </c>
      <c r="AG555" s="11">
        <f>Data!AM555-Data!AM554</f>
        <v>319</v>
      </c>
      <c r="AH555" s="11">
        <f>Data!AN555-Data!AN554</f>
        <v>2</v>
      </c>
      <c r="AI555" s="11">
        <f>Data!AO555-Data!AO554</f>
        <v>0</v>
      </c>
      <c r="AJ555" s="11">
        <f>Data!AP555-Data!AP554</f>
        <v>103</v>
      </c>
      <c r="AK555" s="11">
        <f>Data!AQ555-Data!AQ554</f>
        <v>13</v>
      </c>
      <c r="AL555" s="11">
        <f>Data!AR555-Data!AR554</f>
        <v>-1</v>
      </c>
      <c r="AM555" s="11">
        <f>Data!E555</f>
        <v>33</v>
      </c>
      <c r="AN555" s="11">
        <f>Data!B555</f>
        <v>2046</v>
      </c>
      <c r="AO555" s="11">
        <f>Data!AS555-Data!AS554</f>
        <v>14026</v>
      </c>
      <c r="AP555" s="11">
        <f>Data!AT555-Data!AT554</f>
        <v>202580</v>
      </c>
      <c r="AQ555" s="11">
        <f>Data!AV555-Data!AV554</f>
        <v>0</v>
      </c>
      <c r="AR555" s="11">
        <f>Data!AW555-Data!AW554</f>
        <v>0</v>
      </c>
      <c r="AT555" s="7" t="str">
        <f t="shared" ref="AT555" si="582">_xlfn.CONCAT(YEAR(A555),"-W",_xlfn.ISOWEEKNUM(A555))</f>
        <v>2021-W38</v>
      </c>
      <c r="AU555" s="7">
        <f t="shared" ref="AU555" si="583">WEEKDAY(A555,2)</f>
        <v>5</v>
      </c>
      <c r="AV555" s="12">
        <f>Data!G555</f>
        <v>331</v>
      </c>
      <c r="AW555" s="12">
        <f>Data!AU555+Data!C555</f>
        <v>13</v>
      </c>
      <c r="AY555" s="12"/>
    </row>
    <row r="556" spans="1:53" x14ac:dyDescent="0.3">
      <c r="A556" s="20">
        <f>Data!A556</f>
        <v>44464</v>
      </c>
      <c r="B556" s="8">
        <f t="shared" ref="B556" si="584">A556</f>
        <v>44464</v>
      </c>
      <c r="C556" s="9">
        <f>Data!I556-Data!I555</f>
        <v>490</v>
      </c>
      <c r="D556" s="9">
        <f>Data!J556-Data!J555</f>
        <v>0</v>
      </c>
      <c r="E556" s="10">
        <f>Data!K556-Data!K555</f>
        <v>0</v>
      </c>
      <c r="F556" s="11">
        <f>Data!L556-Data!L555</f>
        <v>576</v>
      </c>
      <c r="G556" s="11">
        <f>Data!M556-Data!M555</f>
        <v>1</v>
      </c>
      <c r="H556" s="11">
        <f>Data!N556-Data!N555</f>
        <v>-1</v>
      </c>
      <c r="I556" s="11">
        <f>Data!O556-Data!O555</f>
        <v>576</v>
      </c>
      <c r="J556" s="11">
        <f>Data!P556-Data!P555</f>
        <v>1</v>
      </c>
      <c r="K556" s="11">
        <f>Data!Q556-Data!Q555</f>
        <v>3</v>
      </c>
      <c r="L556" s="11">
        <f>Data!R556-Data!R555</f>
        <v>172</v>
      </c>
      <c r="M556" s="11">
        <f>Data!S556-Data!S555</f>
        <v>14</v>
      </c>
      <c r="N556" s="11">
        <f>Data!T556-Data!T555</f>
        <v>0</v>
      </c>
      <c r="O556" s="11">
        <f>Data!U556-Data!U555</f>
        <v>267</v>
      </c>
      <c r="P556" s="11">
        <f>Data!V556-Data!V555</f>
        <v>0</v>
      </c>
      <c r="Q556" s="11">
        <f>Data!W556-Data!W555</f>
        <v>0</v>
      </c>
      <c r="R556" s="11">
        <f>Data!X556-Data!X555</f>
        <v>307</v>
      </c>
      <c r="S556" s="11">
        <f>Data!Y556-Data!Y555</f>
        <v>1</v>
      </c>
      <c r="T556" s="11">
        <f>Data!Z556-Data!Z555</f>
        <v>-1</v>
      </c>
      <c r="U556" s="11">
        <f>Data!AA556-Data!AA555</f>
        <v>297</v>
      </c>
      <c r="V556" s="11">
        <f>Data!AB556-Data!AB555</f>
        <v>1</v>
      </c>
      <c r="W556" s="11">
        <f>Data!AC556-Data!AC555</f>
        <v>-3</v>
      </c>
      <c r="X556" s="11">
        <f>Data!AD556-Data!AD555</f>
        <v>96</v>
      </c>
      <c r="Y556" s="11">
        <f>Data!AE556-Data!AE555</f>
        <v>7</v>
      </c>
      <c r="Z556" s="11">
        <f>Data!AF556-Data!AF555</f>
        <v>2</v>
      </c>
      <c r="AA556" s="11">
        <f>Data!AG556-Data!AG555</f>
        <v>223</v>
      </c>
      <c r="AB556" s="11">
        <f>Data!AH556-Data!AH555</f>
        <v>0</v>
      </c>
      <c r="AC556" s="11">
        <f>Data!AI556-Data!AI555</f>
        <v>0</v>
      </c>
      <c r="AD556" s="11">
        <f>Data!AJ556-Data!AJ555</f>
        <v>269</v>
      </c>
      <c r="AE556" s="11">
        <f>Data!AK556-Data!AK555</f>
        <v>0</v>
      </c>
      <c r="AF556" s="11">
        <f>Data!AL556-Data!AL555</f>
        <v>0</v>
      </c>
      <c r="AG556" s="11">
        <f>Data!AM556-Data!AM555</f>
        <v>279</v>
      </c>
      <c r="AH556" s="11">
        <f>Data!AN556-Data!AN555</f>
        <v>0</v>
      </c>
      <c r="AI556" s="11">
        <f>Data!AO556-Data!AO555</f>
        <v>6</v>
      </c>
      <c r="AJ556" s="11">
        <f>Data!AP556-Data!AP555</f>
        <v>76</v>
      </c>
      <c r="AK556" s="11">
        <f>Data!AQ556-Data!AQ555</f>
        <v>7</v>
      </c>
      <c r="AL556" s="11">
        <f>Data!AR556-Data!AR555</f>
        <v>-2</v>
      </c>
      <c r="AM556" s="11">
        <f>Data!E556</f>
        <v>16</v>
      </c>
      <c r="AN556" s="11">
        <f>Data!B556</f>
        <v>1853</v>
      </c>
      <c r="AO556" s="11">
        <f>Data!AS556-Data!AS555</f>
        <v>14231</v>
      </c>
      <c r="AP556" s="11">
        <f>Data!AT556-Data!AT555</f>
        <v>171559</v>
      </c>
      <c r="AQ556" s="11">
        <f>Data!AV556-Data!AV555</f>
        <v>0</v>
      </c>
      <c r="AR556" s="11">
        <f>Data!AW556-Data!AW555</f>
        <v>0</v>
      </c>
      <c r="AT556" s="7" t="str">
        <f t="shared" ref="AT556" si="585">_xlfn.CONCAT(YEAR(A556),"-W",_xlfn.ISOWEEKNUM(A556))</f>
        <v>2021-W38</v>
      </c>
      <c r="AU556" s="7">
        <f t="shared" ref="AU556" si="586">WEEKDAY(A556,2)</f>
        <v>6</v>
      </c>
      <c r="AV556" s="12">
        <f>Data!G556</f>
        <v>333</v>
      </c>
      <c r="AW556" s="12">
        <f>Data!AU556+Data!C556</f>
        <v>14</v>
      </c>
      <c r="AY556" s="12"/>
    </row>
    <row r="557" spans="1:53" x14ac:dyDescent="0.3">
      <c r="A557" s="20">
        <f>Data!A557</f>
        <v>44465</v>
      </c>
      <c r="B557" s="8">
        <f t="shared" ref="B557:B558" si="587">A557</f>
        <v>44465</v>
      </c>
      <c r="C557" s="9">
        <f>Data!I557-Data!I556</f>
        <v>303</v>
      </c>
      <c r="D557" s="9">
        <f>Data!J557-Data!J556</f>
        <v>0</v>
      </c>
      <c r="E557" s="10">
        <f>Data!K557-Data!K556</f>
        <v>0</v>
      </c>
      <c r="F557" s="11">
        <f>Data!L557-Data!L556</f>
        <v>326</v>
      </c>
      <c r="G557" s="11">
        <f>Data!M557-Data!M556</f>
        <v>1</v>
      </c>
      <c r="H557" s="11">
        <f>Data!N557-Data!N556</f>
        <v>1</v>
      </c>
      <c r="I557" s="11">
        <f>Data!O557-Data!O556</f>
        <v>334</v>
      </c>
      <c r="J557" s="11">
        <f>Data!P557-Data!P556</f>
        <v>5</v>
      </c>
      <c r="K557" s="11">
        <f>Data!Q557-Data!Q556</f>
        <v>-4</v>
      </c>
      <c r="L557" s="11">
        <f>Data!R557-Data!R556</f>
        <v>137</v>
      </c>
      <c r="M557" s="11">
        <f>Data!S557-Data!S556</f>
        <v>18</v>
      </c>
      <c r="N557" s="11">
        <f>Data!T557-Data!T556</f>
        <v>7</v>
      </c>
      <c r="O557" s="11">
        <f>Data!U557-Data!U556</f>
        <v>162</v>
      </c>
      <c r="P557" s="11">
        <f>Data!V557-Data!V556</f>
        <v>0</v>
      </c>
      <c r="Q557" s="11">
        <f>Data!W557-Data!W556</f>
        <v>0</v>
      </c>
      <c r="R557" s="11">
        <f>Data!X557-Data!X556</f>
        <v>162</v>
      </c>
      <c r="S557" s="11">
        <f>Data!Y557-Data!Y556</f>
        <v>0</v>
      </c>
      <c r="T557" s="11">
        <f>Data!Z557-Data!Z556</f>
        <v>1</v>
      </c>
      <c r="U557" s="11">
        <f>Data!AA557-Data!AA556</f>
        <v>154</v>
      </c>
      <c r="V557" s="11">
        <f>Data!AB557-Data!AB556</f>
        <v>3</v>
      </c>
      <c r="W557" s="11">
        <f>Data!AC557-Data!AC556</f>
        <v>-2</v>
      </c>
      <c r="X557" s="11">
        <f>Data!AD557-Data!AD556</f>
        <v>59</v>
      </c>
      <c r="Y557" s="11">
        <f>Data!AE557-Data!AE556</f>
        <v>10</v>
      </c>
      <c r="Z557" s="11">
        <f>Data!AF557-Data!AF556</f>
        <v>3</v>
      </c>
      <c r="AA557" s="11">
        <f>Data!AG557-Data!AG556</f>
        <v>141</v>
      </c>
      <c r="AB557" s="11">
        <f>Data!AH557-Data!AH556</f>
        <v>0</v>
      </c>
      <c r="AC557" s="11">
        <f>Data!AI557-Data!AI556</f>
        <v>0</v>
      </c>
      <c r="AD557" s="11">
        <f>Data!AJ557-Data!AJ556</f>
        <v>164</v>
      </c>
      <c r="AE557" s="11">
        <f>Data!AK557-Data!AK556</f>
        <v>1</v>
      </c>
      <c r="AF557" s="11">
        <f>Data!AL557-Data!AL556</f>
        <v>0</v>
      </c>
      <c r="AG557" s="11">
        <f>Data!AM557-Data!AM556</f>
        <v>180</v>
      </c>
      <c r="AH557" s="11">
        <f>Data!AN557-Data!AN556</f>
        <v>2</v>
      </c>
      <c r="AI557" s="11">
        <f>Data!AO557-Data!AO556</f>
        <v>-2</v>
      </c>
      <c r="AJ557" s="11">
        <f>Data!AP557-Data!AP556</f>
        <v>78</v>
      </c>
      <c r="AK557" s="11">
        <f>Data!AQ557-Data!AQ556</f>
        <v>8</v>
      </c>
      <c r="AL557" s="11">
        <f>Data!AR557-Data!AR556</f>
        <v>4</v>
      </c>
      <c r="AM557" s="11">
        <f>Data!E557</f>
        <v>24</v>
      </c>
      <c r="AN557" s="11">
        <f>Data!B557</f>
        <v>1100</v>
      </c>
      <c r="AO557" s="11">
        <f>Data!AS557-Data!AS556</f>
        <v>7598</v>
      </c>
      <c r="AP557" s="11">
        <f>Data!AT557-Data!AT556</f>
        <v>146447</v>
      </c>
      <c r="AQ557" s="11">
        <f>Data!AV557-Data!AV556</f>
        <v>0</v>
      </c>
      <c r="AR557" s="11">
        <f>Data!AW557-Data!AW556</f>
        <v>0</v>
      </c>
      <c r="AS557" s="7">
        <v>127</v>
      </c>
      <c r="AT557" s="7" t="str">
        <f t="shared" ref="AT557:AT558" si="588">_xlfn.CONCAT(YEAR(A557),"-W",_xlfn.ISOWEEKNUM(A557))</f>
        <v>2021-W38</v>
      </c>
      <c r="AU557" s="7">
        <f t="shared" ref="AU557:AU558" si="589">WEEKDAY(A557,2)</f>
        <v>7</v>
      </c>
      <c r="AV557" s="12">
        <f>Data!G557</f>
        <v>337</v>
      </c>
      <c r="AW557" s="12">
        <f>Data!AU557+Data!C557</f>
        <v>7</v>
      </c>
      <c r="AX557" s="7">
        <f>Data!BA557-Data!BA550</f>
        <v>42</v>
      </c>
      <c r="AY557" s="12">
        <f>AV550+AS557-AV557-AX557</f>
        <v>96</v>
      </c>
      <c r="AZ557" s="11">
        <f>SUM(Data!BB551:BB557)</f>
        <v>1334</v>
      </c>
      <c r="BA557" s="112">
        <f>AS557/AZ557</f>
        <v>9.5202398800599705E-2</v>
      </c>
    </row>
    <row r="558" spans="1:53" x14ac:dyDescent="0.3">
      <c r="A558" s="21">
        <f>Data!A558</f>
        <v>44466</v>
      </c>
      <c r="B558" s="13">
        <f t="shared" si="587"/>
        <v>44466</v>
      </c>
      <c r="C558" s="14">
        <f>Data!I558-Data!I557</f>
        <v>620</v>
      </c>
      <c r="D558" s="14">
        <f>Data!J558-Data!J557</f>
        <v>0</v>
      </c>
      <c r="E558" s="15">
        <f>Data!K558-Data!K557</f>
        <v>0</v>
      </c>
      <c r="F558" s="16">
        <f>Data!L558-Data!L557</f>
        <v>589</v>
      </c>
      <c r="G558" s="16">
        <f>Data!M558-Data!M557</f>
        <v>1</v>
      </c>
      <c r="H558" s="16">
        <f>Data!N558-Data!N557</f>
        <v>-1</v>
      </c>
      <c r="I558" s="16">
        <f>Data!O558-Data!O557</f>
        <v>717</v>
      </c>
      <c r="J558" s="16">
        <f>Data!P558-Data!P557</f>
        <v>14</v>
      </c>
      <c r="K558" s="16">
        <f>Data!Q558-Data!Q557</f>
        <v>-6</v>
      </c>
      <c r="L558" s="16">
        <f>Data!R558-Data!R557</f>
        <v>197</v>
      </c>
      <c r="M558" s="16">
        <f>Data!S558-Data!S557</f>
        <v>33</v>
      </c>
      <c r="N558" s="16">
        <f>Data!T558-Data!T557</f>
        <v>-7</v>
      </c>
      <c r="O558" s="16">
        <f>Data!U558-Data!U557</f>
        <v>320</v>
      </c>
      <c r="P558" s="16">
        <f>Data!V558-Data!V557</f>
        <v>0</v>
      </c>
      <c r="Q558" s="16">
        <f>Data!W558-Data!W557</f>
        <v>0</v>
      </c>
      <c r="R558" s="16">
        <f>Data!X558-Data!X557</f>
        <v>280</v>
      </c>
      <c r="S558" s="16">
        <f>Data!Y558-Data!Y557</f>
        <v>1</v>
      </c>
      <c r="T558" s="16">
        <f>Data!Z558-Data!Z557</f>
        <v>-1</v>
      </c>
      <c r="U558" s="16">
        <f>Data!AA558-Data!AA557</f>
        <v>344</v>
      </c>
      <c r="V558" s="16">
        <f>Data!AB558-Data!AB557</f>
        <v>9</v>
      </c>
      <c r="W558" s="16">
        <f>Data!AC558-Data!AC557</f>
        <v>-6</v>
      </c>
      <c r="X558" s="16">
        <f>Data!AD558-Data!AD557</f>
        <v>107</v>
      </c>
      <c r="Y558" s="16">
        <f>Data!AE558-Data!AE557</f>
        <v>15</v>
      </c>
      <c r="Z558" s="16">
        <f>Data!AF558-Data!AF557</f>
        <v>-5</v>
      </c>
      <c r="AA558" s="16">
        <f>Data!AG558-Data!AG557</f>
        <v>300</v>
      </c>
      <c r="AB558" s="16">
        <f>Data!AH558-Data!AH557</f>
        <v>0</v>
      </c>
      <c r="AC558" s="16">
        <f>Data!AI558-Data!AI557</f>
        <v>0</v>
      </c>
      <c r="AD558" s="16">
        <f>Data!AJ558-Data!AJ557</f>
        <v>309</v>
      </c>
      <c r="AE558" s="16">
        <f>Data!AK558-Data!AK557</f>
        <v>0</v>
      </c>
      <c r="AF558" s="16">
        <f>Data!AL558-Data!AL557</f>
        <v>0</v>
      </c>
      <c r="AG558" s="16">
        <f>Data!AM558-Data!AM557</f>
        <v>373</v>
      </c>
      <c r="AH558" s="16">
        <f>Data!AN558-Data!AN557</f>
        <v>5</v>
      </c>
      <c r="AI558" s="16">
        <f>Data!AO558-Data!AO557</f>
        <v>0</v>
      </c>
      <c r="AJ558" s="16">
        <f>Data!AP558-Data!AP557</f>
        <v>90</v>
      </c>
      <c r="AK558" s="16">
        <f>Data!AQ558-Data!AQ557</f>
        <v>18</v>
      </c>
      <c r="AL558" s="16">
        <f>Data!AR558-Data!AR557</f>
        <v>-2</v>
      </c>
      <c r="AM558" s="16">
        <f>Data!E558</f>
        <v>47</v>
      </c>
      <c r="AN558" s="16">
        <f>Data!B558</f>
        <v>2130</v>
      </c>
      <c r="AO558" s="16">
        <f>Data!AS558-Data!AS557</f>
        <v>5947</v>
      </c>
      <c r="AP558" s="16">
        <f>Data!AT558-Data!AT557</f>
        <v>72744</v>
      </c>
      <c r="AQ558" s="16">
        <f>Data!AV558-Data!AV557</f>
        <v>0</v>
      </c>
      <c r="AR558" s="16">
        <f>Data!AW558-Data!AW557</f>
        <v>0</v>
      </c>
      <c r="AS558" s="17"/>
      <c r="AT558" s="17" t="str">
        <f t="shared" si="588"/>
        <v>2021-W39</v>
      </c>
      <c r="AU558" s="17">
        <f t="shared" si="589"/>
        <v>1</v>
      </c>
      <c r="AV558" s="18">
        <f>Data!G558</f>
        <v>323</v>
      </c>
      <c r="AW558" s="18">
        <f>Data!AU558+Data!C558</f>
        <v>7</v>
      </c>
      <c r="AX558" s="17"/>
      <c r="AY558" s="17"/>
      <c r="AZ558" s="16"/>
    </row>
    <row r="559" spans="1:53" x14ac:dyDescent="0.3">
      <c r="A559" s="20">
        <f>Data!A559</f>
        <v>44467</v>
      </c>
      <c r="B559" s="8">
        <f t="shared" ref="B559" si="590">A559</f>
        <v>44467</v>
      </c>
      <c r="C559" s="9">
        <f>Data!I559-Data!I558</f>
        <v>1002</v>
      </c>
      <c r="D559" s="9">
        <f>Data!J559-Data!J558</f>
        <v>0</v>
      </c>
      <c r="E559" s="10">
        <f>Data!K559-Data!K558</f>
        <v>0</v>
      </c>
      <c r="F559" s="11">
        <f>Data!L559-Data!L558</f>
        <v>942</v>
      </c>
      <c r="G559" s="11">
        <f>Data!M559-Data!M558</f>
        <v>0</v>
      </c>
      <c r="H559" s="11">
        <f>Data!N559-Data!N558</f>
        <v>0</v>
      </c>
      <c r="I559" s="11">
        <f>Data!O559-Data!O558</f>
        <v>999</v>
      </c>
      <c r="J559" s="11">
        <f>Data!P559-Data!P558</f>
        <v>6</v>
      </c>
      <c r="K559" s="11">
        <f>Data!Q559-Data!Q558</f>
        <v>-4</v>
      </c>
      <c r="L559" s="11">
        <f>Data!R559-Data!R558</f>
        <v>345</v>
      </c>
      <c r="M559" s="11">
        <f>Data!S559-Data!S558</f>
        <v>18</v>
      </c>
      <c r="N559" s="11">
        <f>Data!T559-Data!T558</f>
        <v>3</v>
      </c>
      <c r="O559" s="11">
        <f>Data!U559-Data!U558</f>
        <v>506</v>
      </c>
      <c r="P559" s="11">
        <f>Data!V559-Data!V558</f>
        <v>0</v>
      </c>
      <c r="Q559" s="11">
        <f>Data!W559-Data!W558</f>
        <v>0</v>
      </c>
      <c r="R559" s="11">
        <f>Data!X559-Data!X558</f>
        <v>491</v>
      </c>
      <c r="S559" s="11">
        <f>Data!Y559-Data!Y558</f>
        <v>0</v>
      </c>
      <c r="T559" s="11">
        <f>Data!Z559-Data!Z558</f>
        <v>0</v>
      </c>
      <c r="U559" s="11">
        <f>Data!AA559-Data!AA558</f>
        <v>479</v>
      </c>
      <c r="V559" s="11">
        <f>Data!AB559-Data!AB558</f>
        <v>3</v>
      </c>
      <c r="W559" s="11">
        <f>Data!AC559-Data!AC558</f>
        <v>-1</v>
      </c>
      <c r="X559" s="11">
        <f>Data!AD559-Data!AD558</f>
        <v>152</v>
      </c>
      <c r="Y559" s="11">
        <f>Data!AE559-Data!AE558</f>
        <v>13</v>
      </c>
      <c r="Z559" s="11">
        <f>Data!AF559-Data!AF558</f>
        <v>3</v>
      </c>
      <c r="AA559" s="11">
        <f>Data!AG559-Data!AG558</f>
        <v>496</v>
      </c>
      <c r="AB559" s="11">
        <f>Data!AH559-Data!AH558</f>
        <v>0</v>
      </c>
      <c r="AC559" s="11">
        <f>Data!AI559-Data!AI558</f>
        <v>0</v>
      </c>
      <c r="AD559" s="11">
        <f>Data!AJ559-Data!AJ558</f>
        <v>451</v>
      </c>
      <c r="AE559" s="11">
        <f>Data!AK559-Data!AK558</f>
        <v>0</v>
      </c>
      <c r="AF559" s="11">
        <f>Data!AL559-Data!AL558</f>
        <v>0</v>
      </c>
      <c r="AG559" s="11">
        <f>Data!AM559-Data!AM558</f>
        <v>520</v>
      </c>
      <c r="AH559" s="11">
        <f>Data!AN559-Data!AN558</f>
        <v>3</v>
      </c>
      <c r="AI559" s="11">
        <f>Data!AO559-Data!AO558</f>
        <v>-3</v>
      </c>
      <c r="AJ559" s="11">
        <f>Data!AP559-Data!AP558</f>
        <v>193</v>
      </c>
      <c r="AK559" s="11">
        <f>Data!AQ559-Data!AQ558</f>
        <v>5</v>
      </c>
      <c r="AL559" s="11">
        <f>Data!AR559-Data!AR558</f>
        <v>0</v>
      </c>
      <c r="AM559" s="11">
        <f>Data!E559</f>
        <v>22</v>
      </c>
      <c r="AN559" s="11">
        <f>Data!B559</f>
        <v>2978</v>
      </c>
      <c r="AO559" s="11">
        <f>Data!AS559-Data!AS558</f>
        <v>19136</v>
      </c>
      <c r="AP559" s="11">
        <f>Data!AT559-Data!AT558</f>
        <v>369570</v>
      </c>
      <c r="AQ559" s="11">
        <f>Data!AV559-Data!AV558</f>
        <v>0</v>
      </c>
      <c r="AR559" s="11">
        <f>Data!AW559-Data!AW558</f>
        <v>0</v>
      </c>
      <c r="AT559" s="7" t="str">
        <f t="shared" ref="AT559" si="591">_xlfn.CONCAT(YEAR(A559),"-W",_xlfn.ISOWEEKNUM(A559))</f>
        <v>2021-W39</v>
      </c>
      <c r="AU559" s="7">
        <f t="shared" ref="AU559" si="592">WEEKDAY(A559,2)</f>
        <v>2</v>
      </c>
      <c r="AV559" s="12">
        <f>Data!G559</f>
        <v>322</v>
      </c>
      <c r="AW559" s="12">
        <f>Data!AU559+Data!C559</f>
        <v>12</v>
      </c>
      <c r="AY559" s="12"/>
      <c r="BA559" s="112"/>
    </row>
    <row r="560" spans="1:53" x14ac:dyDescent="0.3">
      <c r="A560" s="20">
        <f>Data!A560</f>
        <v>44468</v>
      </c>
      <c r="B560" s="8">
        <f t="shared" ref="B560" si="593">A560</f>
        <v>44468</v>
      </c>
      <c r="C560" s="9">
        <f>Data!I560-Data!I559</f>
        <v>583</v>
      </c>
      <c r="D560" s="9">
        <f>Data!J560-Data!J559</f>
        <v>0</v>
      </c>
      <c r="E560" s="10">
        <f>Data!K560-Data!K559</f>
        <v>0</v>
      </c>
      <c r="F560" s="11">
        <f>Data!L560-Data!L559</f>
        <v>678</v>
      </c>
      <c r="G560" s="11">
        <f>Data!M560-Data!M559</f>
        <v>0</v>
      </c>
      <c r="H560" s="11">
        <f>Data!N560-Data!N559</f>
        <v>1</v>
      </c>
      <c r="I560" s="11">
        <f>Data!O560-Data!O559</f>
        <v>658</v>
      </c>
      <c r="J560" s="11">
        <f>Data!P560-Data!P559</f>
        <v>7</v>
      </c>
      <c r="K560" s="11">
        <f>Data!Q560-Data!Q559</f>
        <v>2</v>
      </c>
      <c r="L560" s="11">
        <f>Data!R560-Data!R559</f>
        <v>238</v>
      </c>
      <c r="M560" s="11">
        <f>Data!S560-Data!S559</f>
        <v>37</v>
      </c>
      <c r="N560" s="11">
        <f>Data!T560-Data!T559</f>
        <v>-2</v>
      </c>
      <c r="O560" s="11">
        <f>Data!U560-Data!U559</f>
        <v>293</v>
      </c>
      <c r="P560" s="11">
        <f>Data!V560-Data!V559</f>
        <v>0</v>
      </c>
      <c r="Q560" s="11">
        <f>Data!W560-Data!W559</f>
        <v>0</v>
      </c>
      <c r="R560" s="11">
        <f>Data!X560-Data!X559</f>
        <v>356</v>
      </c>
      <c r="S560" s="11">
        <f>Data!Y560-Data!Y559</f>
        <v>0</v>
      </c>
      <c r="T560" s="11">
        <f>Data!Z560-Data!Z559</f>
        <v>0</v>
      </c>
      <c r="U560" s="11">
        <f>Data!AA560-Data!AA559</f>
        <v>316</v>
      </c>
      <c r="V560" s="11">
        <f>Data!AB560-Data!AB559</f>
        <v>4</v>
      </c>
      <c r="W560" s="11">
        <f>Data!AC560-Data!AC559</f>
        <v>0</v>
      </c>
      <c r="X560" s="11">
        <f>Data!AD560-Data!AD559</f>
        <v>116</v>
      </c>
      <c r="Y560" s="11">
        <f>Data!AE560-Data!AE559</f>
        <v>13</v>
      </c>
      <c r="Z560" s="11">
        <f>Data!AF560-Data!AF559</f>
        <v>-1</v>
      </c>
      <c r="AA560" s="11">
        <f>Data!AG560-Data!AG559</f>
        <v>290</v>
      </c>
      <c r="AB560" s="11">
        <f>Data!AH560-Data!AH559</f>
        <v>0</v>
      </c>
      <c r="AC560" s="11">
        <f>Data!AI560-Data!AI559</f>
        <v>0</v>
      </c>
      <c r="AD560" s="11">
        <f>Data!AJ560-Data!AJ559</f>
        <v>322</v>
      </c>
      <c r="AE560" s="11">
        <f>Data!AK560-Data!AK559</f>
        <v>0</v>
      </c>
      <c r="AF560" s="11">
        <f>Data!AL560-Data!AL559</f>
        <v>1</v>
      </c>
      <c r="AG560" s="11">
        <f>Data!AM560-Data!AM559</f>
        <v>342</v>
      </c>
      <c r="AH560" s="11">
        <f>Data!AN560-Data!AN559</f>
        <v>3</v>
      </c>
      <c r="AI560" s="11">
        <f>Data!AO560-Data!AO559</f>
        <v>2</v>
      </c>
      <c r="AJ560" s="11">
        <f>Data!AP560-Data!AP559</f>
        <v>122</v>
      </c>
      <c r="AK560" s="11">
        <f>Data!AQ560-Data!AQ559</f>
        <v>24</v>
      </c>
      <c r="AL560" s="11">
        <f>Data!AR560-Data!AR559</f>
        <v>-1</v>
      </c>
      <c r="AM560" s="11">
        <f>Data!E560</f>
        <v>44</v>
      </c>
      <c r="AN560" s="11">
        <f>Data!B560</f>
        <v>2187</v>
      </c>
      <c r="AO560" s="11">
        <f>Data!AS560-Data!AS559</f>
        <v>14135</v>
      </c>
      <c r="AP560" s="11">
        <f>Data!AT560-Data!AT559</f>
        <v>183945</v>
      </c>
      <c r="AQ560" s="11">
        <f>Data!AV560-Data!AV559</f>
        <v>0</v>
      </c>
      <c r="AR560" s="11">
        <f>Data!AW560-Data!AW559</f>
        <v>0</v>
      </c>
      <c r="AT560" s="7" t="str">
        <f t="shared" ref="AT560" si="594">_xlfn.CONCAT(YEAR(A560),"-W",_xlfn.ISOWEEKNUM(A560))</f>
        <v>2021-W39</v>
      </c>
      <c r="AU560" s="7">
        <f t="shared" ref="AU560" si="595">WEEKDAY(A560,2)</f>
        <v>3</v>
      </c>
      <c r="AV560" s="12">
        <f>Data!G560</f>
        <v>323</v>
      </c>
      <c r="AW560" s="12">
        <f>Data!AU560+Data!C560</f>
        <v>5</v>
      </c>
      <c r="AY560" s="12"/>
      <c r="BA560" s="112"/>
    </row>
    <row r="561" spans="1:53" x14ac:dyDescent="0.3">
      <c r="A561" s="20">
        <f>Data!A561</f>
        <v>44469</v>
      </c>
      <c r="B561" s="8">
        <f t="shared" ref="B561" si="596">A561</f>
        <v>44469</v>
      </c>
      <c r="C561" s="9">
        <f>Data!I561-Data!I560</f>
        <v>607</v>
      </c>
      <c r="D561" s="9">
        <f>Data!J561-Data!J560</f>
        <v>0</v>
      </c>
      <c r="E561" s="10">
        <f>Data!K561-Data!K560</f>
        <v>0</v>
      </c>
      <c r="F561" s="11">
        <f>Data!L561-Data!L560</f>
        <v>669</v>
      </c>
      <c r="G561" s="11">
        <f>Data!M561-Data!M560</f>
        <v>0</v>
      </c>
      <c r="H561" s="11">
        <f>Data!N561-Data!N560</f>
        <v>-1</v>
      </c>
      <c r="I561" s="11">
        <f>Data!O561-Data!O560</f>
        <v>702</v>
      </c>
      <c r="J561" s="11">
        <f>Data!P561-Data!P560</f>
        <v>5</v>
      </c>
      <c r="K561" s="11">
        <f>Data!Q561-Data!Q560</f>
        <v>4</v>
      </c>
      <c r="L561" s="11">
        <f>Data!R561-Data!R560</f>
        <v>253</v>
      </c>
      <c r="M561" s="11">
        <f>Data!S561-Data!S560</f>
        <v>28</v>
      </c>
      <c r="N561" s="11">
        <f>Data!T561-Data!T560</f>
        <v>0</v>
      </c>
      <c r="O561" s="11">
        <f>Data!U561-Data!U560</f>
        <v>325</v>
      </c>
      <c r="P561" s="11">
        <f>Data!V561-Data!V560</f>
        <v>0</v>
      </c>
      <c r="Q561" s="11">
        <f>Data!W561-Data!W560</f>
        <v>0</v>
      </c>
      <c r="R561" s="11">
        <f>Data!X561-Data!X560</f>
        <v>318</v>
      </c>
      <c r="S561" s="11">
        <f>Data!Y561-Data!Y560</f>
        <v>0</v>
      </c>
      <c r="T561" s="11">
        <f>Data!Z561-Data!Z560</f>
        <v>-1</v>
      </c>
      <c r="U561" s="11">
        <f>Data!AA561-Data!AA560</f>
        <v>334</v>
      </c>
      <c r="V561" s="11">
        <f>Data!AB561-Data!AB560</f>
        <v>4</v>
      </c>
      <c r="W561" s="11">
        <f>Data!AC561-Data!AC560</f>
        <v>4</v>
      </c>
      <c r="X561" s="11">
        <f>Data!AD561-Data!AD560</f>
        <v>113</v>
      </c>
      <c r="Y561" s="11">
        <f>Data!AE561-Data!AE560</f>
        <v>12</v>
      </c>
      <c r="Z561" s="11">
        <f>Data!AF561-Data!AF560</f>
        <v>4</v>
      </c>
      <c r="AA561" s="11">
        <f>Data!AG561-Data!AG560</f>
        <v>282</v>
      </c>
      <c r="AB561" s="11">
        <f>Data!AH561-Data!AH560</f>
        <v>0</v>
      </c>
      <c r="AC561" s="11">
        <f>Data!AI561-Data!AI560</f>
        <v>0</v>
      </c>
      <c r="AD561" s="11">
        <f>Data!AJ561-Data!AJ560</f>
        <v>351</v>
      </c>
      <c r="AE561" s="11">
        <f>Data!AK561-Data!AK560</f>
        <v>0</v>
      </c>
      <c r="AF561" s="11">
        <f>Data!AL561-Data!AL560</f>
        <v>0</v>
      </c>
      <c r="AG561" s="11">
        <f>Data!AM561-Data!AM560</f>
        <v>368</v>
      </c>
      <c r="AH561" s="11">
        <f>Data!AN561-Data!AN560</f>
        <v>1</v>
      </c>
      <c r="AI561" s="11">
        <f>Data!AO561-Data!AO560</f>
        <v>0</v>
      </c>
      <c r="AJ561" s="11">
        <f>Data!AP561-Data!AP560</f>
        <v>140</v>
      </c>
      <c r="AK561" s="11">
        <f>Data!AQ561-Data!AQ560</f>
        <v>16</v>
      </c>
      <c r="AL561" s="11">
        <f>Data!AR561-Data!AR560</f>
        <v>-4</v>
      </c>
      <c r="AM561" s="11">
        <f>Data!E561</f>
        <v>33</v>
      </c>
      <c r="AN561" s="11">
        <f>Data!B561</f>
        <v>2232</v>
      </c>
      <c r="AO561" s="11">
        <f>Data!AS561-Data!AS560</f>
        <v>14789</v>
      </c>
      <c r="AP561" s="11">
        <f>Data!AT561-Data!AT560</f>
        <v>135644</v>
      </c>
      <c r="AQ561" s="11">
        <f>Data!AV561-Data!AV560</f>
        <v>0</v>
      </c>
      <c r="AR561" s="11">
        <f>Data!AW561-Data!AW560</f>
        <v>0</v>
      </c>
      <c r="AT561" s="7" t="str">
        <f t="shared" ref="AT561" si="597">_xlfn.CONCAT(YEAR(A561),"-W",_xlfn.ISOWEEKNUM(A561))</f>
        <v>2021-W39</v>
      </c>
      <c r="AU561" s="7">
        <f t="shared" ref="AU561" si="598">WEEKDAY(A561,2)</f>
        <v>4</v>
      </c>
      <c r="AV561" s="12">
        <f>Data!G561</f>
        <v>326</v>
      </c>
      <c r="AW561" s="12">
        <f>Data!AU561+Data!C561</f>
        <v>7</v>
      </c>
      <c r="AY561" s="12"/>
      <c r="BA561" s="112"/>
    </row>
    <row r="562" spans="1:53" x14ac:dyDescent="0.3">
      <c r="A562" s="20">
        <f>Data!A562</f>
        <v>44470</v>
      </c>
      <c r="B562" s="8">
        <f t="shared" ref="B562" si="599">A562</f>
        <v>44470</v>
      </c>
      <c r="C562" s="9">
        <f>Data!I562-Data!I561</f>
        <v>794</v>
      </c>
      <c r="D562" s="9">
        <f>Data!J562-Data!J561</f>
        <v>0</v>
      </c>
      <c r="E562" s="10">
        <f>Data!K562-Data!K561</f>
        <v>0</v>
      </c>
      <c r="F562" s="11">
        <f>Data!L562-Data!L561</f>
        <v>698</v>
      </c>
      <c r="G562" s="11">
        <f>Data!M562-Data!M561</f>
        <v>0</v>
      </c>
      <c r="H562" s="11">
        <f>Data!N562-Data!N561</f>
        <v>0</v>
      </c>
      <c r="I562" s="11">
        <f>Data!O562-Data!O561</f>
        <v>823</v>
      </c>
      <c r="J562" s="11">
        <f>Data!P562-Data!P561</f>
        <v>4</v>
      </c>
      <c r="K562" s="11">
        <f>Data!Q562-Data!Q561</f>
        <v>3</v>
      </c>
      <c r="L562" s="11">
        <f>Data!R562-Data!R561</f>
        <v>285</v>
      </c>
      <c r="M562" s="11">
        <f>Data!S562-Data!S561</f>
        <v>28</v>
      </c>
      <c r="N562" s="11">
        <f>Data!T562-Data!T561</f>
        <v>0</v>
      </c>
      <c r="O562" s="11">
        <f>Data!U562-Data!U561</f>
        <v>427</v>
      </c>
      <c r="P562" s="11">
        <f>Data!V562-Data!V561</f>
        <v>0</v>
      </c>
      <c r="Q562" s="11">
        <f>Data!W562-Data!W561</f>
        <v>0</v>
      </c>
      <c r="R562" s="11">
        <f>Data!X562-Data!X561</f>
        <v>360</v>
      </c>
      <c r="S562" s="11">
        <f>Data!Y562-Data!Y561</f>
        <v>0</v>
      </c>
      <c r="T562" s="11">
        <f>Data!Z562-Data!Z561</f>
        <v>0</v>
      </c>
      <c r="U562" s="11">
        <f>Data!AA562-Data!AA561</f>
        <v>386</v>
      </c>
      <c r="V562" s="11">
        <f>Data!AB562-Data!AB561</f>
        <v>1</v>
      </c>
      <c r="W562" s="11">
        <f>Data!AC562-Data!AC561</f>
        <v>3</v>
      </c>
      <c r="X562" s="11">
        <f>Data!AD562-Data!AD561</f>
        <v>131</v>
      </c>
      <c r="Y562" s="11">
        <f>Data!AE562-Data!AE561</f>
        <v>13</v>
      </c>
      <c r="Z562" s="11">
        <f>Data!AF562-Data!AF561</f>
        <v>1</v>
      </c>
      <c r="AA562" s="11">
        <f>Data!AG562-Data!AG561</f>
        <v>367</v>
      </c>
      <c r="AB562" s="11">
        <f>Data!AH562-Data!AH561</f>
        <v>0</v>
      </c>
      <c r="AC562" s="11">
        <f>Data!AI562-Data!AI561</f>
        <v>0</v>
      </c>
      <c r="AD562" s="11">
        <f>Data!AJ562-Data!AJ561</f>
        <v>338</v>
      </c>
      <c r="AE562" s="11">
        <f>Data!AK562-Data!AK561</f>
        <v>0</v>
      </c>
      <c r="AF562" s="11">
        <f>Data!AL562-Data!AL561</f>
        <v>0</v>
      </c>
      <c r="AG562" s="11">
        <f>Data!AM562-Data!AM561</f>
        <v>437</v>
      </c>
      <c r="AH562" s="11">
        <f>Data!AN562-Data!AN561</f>
        <v>3</v>
      </c>
      <c r="AI562" s="11">
        <f>Data!AO562-Data!AO561</f>
        <v>0</v>
      </c>
      <c r="AJ562" s="11">
        <f>Data!AP562-Data!AP561</f>
        <v>154</v>
      </c>
      <c r="AK562" s="11">
        <f>Data!AQ562-Data!AQ561</f>
        <v>15</v>
      </c>
      <c r="AL562" s="11">
        <f>Data!AR562-Data!AR561</f>
        <v>-1</v>
      </c>
      <c r="AM562" s="11">
        <f>Data!E562</f>
        <v>32</v>
      </c>
      <c r="AN562" s="11">
        <f>Data!B562</f>
        <v>2636</v>
      </c>
      <c r="AO562" s="11">
        <f>Data!AS562-Data!AS561</f>
        <v>14065</v>
      </c>
      <c r="AP562" s="11">
        <f>Data!AT562-Data!AT561</f>
        <v>201378</v>
      </c>
      <c r="AQ562" s="11">
        <f>Data!AV562-Data!AV561</f>
        <v>0</v>
      </c>
      <c r="AR562" s="11">
        <f>Data!AW562-Data!AW561</f>
        <v>0</v>
      </c>
      <c r="AT562" s="7" t="str">
        <f t="shared" ref="AT562" si="600">_xlfn.CONCAT(YEAR(A562),"-W",_xlfn.ISOWEEKNUM(A562))</f>
        <v>2021-W39</v>
      </c>
      <c r="AU562" s="7">
        <f t="shared" ref="AU562" si="601">WEEKDAY(A562,2)</f>
        <v>5</v>
      </c>
      <c r="AV562" s="12">
        <f>Data!G562</f>
        <v>329</v>
      </c>
      <c r="AW562" s="12">
        <f>Data!AU562+Data!C562</f>
        <v>15</v>
      </c>
      <c r="AY562" s="12"/>
      <c r="BA562" s="112"/>
    </row>
    <row r="563" spans="1:53" x14ac:dyDescent="0.3">
      <c r="A563" s="20">
        <f>Data!A563</f>
        <v>44471</v>
      </c>
      <c r="B563" s="8">
        <f t="shared" ref="B563" si="602">A563</f>
        <v>44471</v>
      </c>
      <c r="C563" s="9">
        <f>Data!I563-Data!I562</f>
        <v>443</v>
      </c>
      <c r="D563" s="9">
        <f>Data!J563-Data!J562</f>
        <v>0</v>
      </c>
      <c r="E563" s="10">
        <f>Data!K563-Data!K562</f>
        <v>0</v>
      </c>
      <c r="F563" s="11">
        <f>Data!L563-Data!L562</f>
        <v>569</v>
      </c>
      <c r="G563" s="11">
        <f>Data!M563-Data!M562</f>
        <v>0</v>
      </c>
      <c r="H563" s="11">
        <f>Data!N563-Data!N562</f>
        <v>0</v>
      </c>
      <c r="I563" s="11">
        <f>Data!O563-Data!O562</f>
        <v>587</v>
      </c>
      <c r="J563" s="11">
        <f>Data!P563-Data!P562</f>
        <v>5</v>
      </c>
      <c r="K563" s="11">
        <f>Data!Q563-Data!Q562</f>
        <v>-1</v>
      </c>
      <c r="L563" s="11">
        <f>Data!R563-Data!R562</f>
        <v>199</v>
      </c>
      <c r="M563" s="11">
        <f>Data!S563-Data!S562</f>
        <v>24</v>
      </c>
      <c r="N563" s="11">
        <f>Data!T563-Data!T562</f>
        <v>4</v>
      </c>
      <c r="O563" s="11">
        <f>Data!U563-Data!U562</f>
        <v>235</v>
      </c>
      <c r="P563" s="11">
        <f>Data!V563-Data!V562</f>
        <v>0</v>
      </c>
      <c r="Q563" s="11">
        <f>Data!W563-Data!W562</f>
        <v>0</v>
      </c>
      <c r="R563" s="11">
        <f>Data!X563-Data!X562</f>
        <v>264</v>
      </c>
      <c r="S563" s="11">
        <f>Data!Y563-Data!Y562</f>
        <v>0</v>
      </c>
      <c r="T563" s="11">
        <f>Data!Z563-Data!Z562</f>
        <v>0</v>
      </c>
      <c r="U563" s="11">
        <f>Data!AA563-Data!AA562</f>
        <v>285</v>
      </c>
      <c r="V563" s="11">
        <f>Data!AB563-Data!AB562</f>
        <v>4</v>
      </c>
      <c r="W563" s="11">
        <f>Data!AC563-Data!AC562</f>
        <v>-4</v>
      </c>
      <c r="X563" s="11">
        <f>Data!AD563-Data!AD562</f>
        <v>96</v>
      </c>
      <c r="Y563" s="11">
        <f>Data!AE563-Data!AE562</f>
        <v>13</v>
      </c>
      <c r="Z563" s="11">
        <f>Data!AF563-Data!AF562</f>
        <v>0</v>
      </c>
      <c r="AA563" s="11">
        <f>Data!AG563-Data!AG562</f>
        <v>208</v>
      </c>
      <c r="AB563" s="11">
        <f>Data!AH563-Data!AH562</f>
        <v>0</v>
      </c>
      <c r="AC563" s="11">
        <f>Data!AI563-Data!AI562</f>
        <v>0</v>
      </c>
      <c r="AD563" s="11">
        <f>Data!AJ563-Data!AJ562</f>
        <v>305</v>
      </c>
      <c r="AE563" s="11">
        <f>Data!AK563-Data!AK562</f>
        <v>0</v>
      </c>
      <c r="AF563" s="11">
        <f>Data!AL563-Data!AL562</f>
        <v>0</v>
      </c>
      <c r="AG563" s="11">
        <f>Data!AM563-Data!AM562</f>
        <v>302</v>
      </c>
      <c r="AH563" s="11">
        <f>Data!AN563-Data!AN562</f>
        <v>1</v>
      </c>
      <c r="AI563" s="11">
        <f>Data!AO563-Data!AO562</f>
        <v>3</v>
      </c>
      <c r="AJ563" s="11">
        <f>Data!AP563-Data!AP562</f>
        <v>103</v>
      </c>
      <c r="AK563" s="11">
        <f>Data!AQ563-Data!AQ562</f>
        <v>11</v>
      </c>
      <c r="AL563" s="11">
        <f>Data!AR563-Data!AR562</f>
        <v>4</v>
      </c>
      <c r="AM563" s="11">
        <f>Data!E563</f>
        <v>29</v>
      </c>
      <c r="AN563" s="11">
        <f>Data!B563</f>
        <v>1837</v>
      </c>
      <c r="AO563" s="11">
        <f>Data!AS563-Data!AS562</f>
        <v>13799</v>
      </c>
      <c r="AP563" s="11">
        <f>Data!AT563-Data!AT562</f>
        <v>167178</v>
      </c>
      <c r="AQ563" s="11">
        <f>Data!AV563-Data!AV562</f>
        <v>0</v>
      </c>
      <c r="AR563" s="11">
        <f>Data!AW563-Data!AW562</f>
        <v>0</v>
      </c>
      <c r="AT563" s="7" t="str">
        <f t="shared" ref="AT563" si="603">_xlfn.CONCAT(YEAR(A563),"-W",_xlfn.ISOWEEKNUM(A563))</f>
        <v>2021-W39</v>
      </c>
      <c r="AU563" s="7">
        <f t="shared" ref="AU563" si="604">WEEKDAY(A563,2)</f>
        <v>6</v>
      </c>
      <c r="AV563" s="12">
        <f>Data!G563</f>
        <v>332</v>
      </c>
      <c r="AW563" s="12">
        <f>Data!AU563+Data!C563</f>
        <v>14</v>
      </c>
      <c r="AY563" s="12"/>
      <c r="BA563" s="112"/>
    </row>
    <row r="564" spans="1:53" x14ac:dyDescent="0.3">
      <c r="A564" s="20">
        <f>Data!A564</f>
        <v>44472</v>
      </c>
      <c r="B564" s="8">
        <f t="shared" ref="B564:B566" si="605">A564</f>
        <v>44472</v>
      </c>
      <c r="C564" s="9">
        <f>Data!I564-Data!I563</f>
        <v>308</v>
      </c>
      <c r="D564" s="9">
        <f>Data!J564-Data!J563</f>
        <v>0</v>
      </c>
      <c r="E564" s="10">
        <f>Data!K564-Data!K563</f>
        <v>0</v>
      </c>
      <c r="F564" s="11">
        <f>Data!L564-Data!L563</f>
        <v>347</v>
      </c>
      <c r="G564" s="11">
        <f>Data!M564-Data!M563</f>
        <v>0</v>
      </c>
      <c r="H564" s="11">
        <f>Data!N564-Data!N563</f>
        <v>0</v>
      </c>
      <c r="I564" s="11">
        <f>Data!O564-Data!O563</f>
        <v>376</v>
      </c>
      <c r="J564" s="11">
        <f>Data!P564-Data!P563</f>
        <v>6</v>
      </c>
      <c r="K564" s="11">
        <f>Data!Q564-Data!Q563</f>
        <v>-1</v>
      </c>
      <c r="L564" s="11">
        <f>Data!R564-Data!R563</f>
        <v>111</v>
      </c>
      <c r="M564" s="11">
        <f>Data!S564-Data!S563</f>
        <v>25</v>
      </c>
      <c r="N564" s="11">
        <f>Data!T564-Data!T563</f>
        <v>1</v>
      </c>
      <c r="O564" s="11">
        <f>Data!U564-Data!U563</f>
        <v>137</v>
      </c>
      <c r="P564" s="11">
        <f>Data!V564-Data!V563</f>
        <v>0</v>
      </c>
      <c r="Q564" s="11">
        <f>Data!W564-Data!W563</f>
        <v>0</v>
      </c>
      <c r="R564" s="11">
        <f>Data!X564-Data!X563</f>
        <v>172</v>
      </c>
      <c r="S564" s="11">
        <f>Data!Y564-Data!Y563</f>
        <v>0</v>
      </c>
      <c r="T564" s="11">
        <f>Data!Z564-Data!Z563</f>
        <v>0</v>
      </c>
      <c r="U564" s="11">
        <f>Data!AA564-Data!AA563</f>
        <v>182</v>
      </c>
      <c r="V564" s="11">
        <f>Data!AB564-Data!AB563</f>
        <v>4</v>
      </c>
      <c r="W564" s="11">
        <f>Data!AC564-Data!AC563</f>
        <v>-2</v>
      </c>
      <c r="X564" s="11">
        <f>Data!AD564-Data!AD563</f>
        <v>45</v>
      </c>
      <c r="Y564" s="11">
        <f>Data!AE564-Data!AE563</f>
        <v>12</v>
      </c>
      <c r="Z564" s="11">
        <f>Data!AF564-Data!AF563</f>
        <v>-2</v>
      </c>
      <c r="AA564" s="11">
        <f>Data!AG564-Data!AG563</f>
        <v>171</v>
      </c>
      <c r="AB564" s="11">
        <f>Data!AH564-Data!AH563</f>
        <v>0</v>
      </c>
      <c r="AC564" s="11">
        <f>Data!AI564-Data!AI563</f>
        <v>0</v>
      </c>
      <c r="AD564" s="11">
        <f>Data!AJ564-Data!AJ563</f>
        <v>175</v>
      </c>
      <c r="AE564" s="11">
        <f>Data!AK564-Data!AK563</f>
        <v>0</v>
      </c>
      <c r="AF564" s="11">
        <f>Data!AL564-Data!AL563</f>
        <v>0</v>
      </c>
      <c r="AG564" s="11">
        <f>Data!AM564-Data!AM563</f>
        <v>194</v>
      </c>
      <c r="AH564" s="11">
        <f>Data!AN564-Data!AN563</f>
        <v>2</v>
      </c>
      <c r="AI564" s="11">
        <f>Data!AO564-Data!AO563</f>
        <v>1</v>
      </c>
      <c r="AJ564" s="11">
        <f>Data!AP564-Data!AP563</f>
        <v>66</v>
      </c>
      <c r="AK564" s="11">
        <f>Data!AQ564-Data!AQ563</f>
        <v>13</v>
      </c>
      <c r="AL564" s="11">
        <f>Data!AR564-Data!AR563</f>
        <v>3</v>
      </c>
      <c r="AM564" s="11">
        <f>Data!E564</f>
        <v>31</v>
      </c>
      <c r="AN564" s="11">
        <f>Data!B564</f>
        <v>1165</v>
      </c>
      <c r="AO564" s="11">
        <f>Data!AS564-Data!AS563</f>
        <v>7113</v>
      </c>
      <c r="AP564" s="11">
        <f>Data!AT564-Data!AT563</f>
        <v>143394</v>
      </c>
      <c r="AQ564" s="11">
        <f>Data!AV564-Data!AV563</f>
        <v>0</v>
      </c>
      <c r="AR564" s="11">
        <f>Data!AW564-Data!AW563</f>
        <v>0</v>
      </c>
      <c r="AS564" s="7">
        <v>132</v>
      </c>
      <c r="AT564" s="7" t="str">
        <f t="shared" ref="AT564:AT566" si="606">_xlfn.CONCAT(YEAR(A564),"-W",_xlfn.ISOWEEKNUM(A564))</f>
        <v>2021-W39</v>
      </c>
      <c r="AU564" s="7">
        <f t="shared" ref="AU564:AU566" si="607">WEEKDAY(A564,2)</f>
        <v>7</v>
      </c>
      <c r="AV564" s="12">
        <f>Data!G564</f>
        <v>332</v>
      </c>
      <c r="AW564" s="12">
        <f>Data!AU564+Data!C564</f>
        <v>14</v>
      </c>
      <c r="AX564" s="7">
        <f>Data!BA564-Data!BA557</f>
        <v>41</v>
      </c>
      <c r="AY564" s="12">
        <f>AV557+AS564-AV564-AX564</f>
        <v>96</v>
      </c>
      <c r="AZ564" s="11">
        <f>SUM(Data!BB558:BB564)</f>
        <v>1131</v>
      </c>
      <c r="BA564" s="112">
        <f>AS564/AZ564</f>
        <v>0.11671087533156499</v>
      </c>
    </row>
    <row r="565" spans="1:53" x14ac:dyDescent="0.3">
      <c r="A565" s="21">
        <f>Data!A565</f>
        <v>44473</v>
      </c>
      <c r="B565" s="13">
        <f t="shared" si="605"/>
        <v>44473</v>
      </c>
      <c r="C565" s="14">
        <f>Data!I565-Data!I564</f>
        <v>614</v>
      </c>
      <c r="D565" s="14">
        <f>Data!J565-Data!J564</f>
        <v>0</v>
      </c>
      <c r="E565" s="15">
        <f>Data!K565-Data!K564</f>
        <v>0</v>
      </c>
      <c r="F565" s="16">
        <f>Data!L565-Data!L564</f>
        <v>613</v>
      </c>
      <c r="G565" s="16">
        <f>Data!M565-Data!M564</f>
        <v>1</v>
      </c>
      <c r="H565" s="16">
        <f>Data!N565-Data!N564</f>
        <v>0</v>
      </c>
      <c r="I565" s="16">
        <f>Data!O565-Data!O564</f>
        <v>690</v>
      </c>
      <c r="J565" s="16">
        <f>Data!P565-Data!P564</f>
        <v>8</v>
      </c>
      <c r="K565" s="16">
        <f>Data!Q565-Data!Q564</f>
        <v>2</v>
      </c>
      <c r="L565" s="16">
        <f>Data!R565-Data!R564</f>
        <v>208</v>
      </c>
      <c r="M565" s="16">
        <f>Data!S565-Data!S564</f>
        <v>27</v>
      </c>
      <c r="N565" s="16">
        <f>Data!T565-Data!T564</f>
        <v>8</v>
      </c>
      <c r="O565" s="16">
        <f>Data!U565-Data!U564</f>
        <v>336</v>
      </c>
      <c r="P565" s="16">
        <f>Data!V565-Data!V564</f>
        <v>0</v>
      </c>
      <c r="Q565" s="16">
        <f>Data!W565-Data!W564</f>
        <v>0</v>
      </c>
      <c r="R565" s="16">
        <f>Data!X565-Data!X564</f>
        <v>278</v>
      </c>
      <c r="S565" s="16">
        <f>Data!Y565-Data!Y564</f>
        <v>0</v>
      </c>
      <c r="T565" s="16">
        <f>Data!Z565-Data!Z564</f>
        <v>1</v>
      </c>
      <c r="U565" s="16">
        <f>Data!AA565-Data!AA564</f>
        <v>324</v>
      </c>
      <c r="V565" s="16">
        <f>Data!AB565-Data!AB564</f>
        <v>4</v>
      </c>
      <c r="W565" s="16">
        <f>Data!AC565-Data!AC564</f>
        <v>1</v>
      </c>
      <c r="X565" s="16">
        <f>Data!AD565-Data!AD564</f>
        <v>101</v>
      </c>
      <c r="Y565" s="16">
        <f>Data!AE565-Data!AE564</f>
        <v>13</v>
      </c>
      <c r="Z565" s="16">
        <f>Data!AF565-Data!AF564</f>
        <v>2</v>
      </c>
      <c r="AA565" s="16">
        <f>Data!AG565-Data!AG564</f>
        <v>278</v>
      </c>
      <c r="AB565" s="16">
        <f>Data!AH565-Data!AH564</f>
        <v>0</v>
      </c>
      <c r="AC565" s="16">
        <f>Data!AI565-Data!AI564</f>
        <v>0</v>
      </c>
      <c r="AD565" s="16">
        <f>Data!AJ565-Data!AJ564</f>
        <v>335</v>
      </c>
      <c r="AE565" s="16">
        <f>Data!AK565-Data!AK564</f>
        <v>1</v>
      </c>
      <c r="AF565" s="16">
        <f>Data!AL565-Data!AL564</f>
        <v>-1</v>
      </c>
      <c r="AG565" s="16">
        <f>Data!AM565-Data!AM564</f>
        <v>366</v>
      </c>
      <c r="AH565" s="16">
        <f>Data!AN565-Data!AN564</f>
        <v>4</v>
      </c>
      <c r="AI565" s="16">
        <f>Data!AO565-Data!AO564</f>
        <v>1</v>
      </c>
      <c r="AJ565" s="16">
        <f>Data!AP565-Data!AP564</f>
        <v>107</v>
      </c>
      <c r="AK565" s="16">
        <f>Data!AQ565-Data!AQ564</f>
        <v>14</v>
      </c>
      <c r="AL565" s="16">
        <f>Data!AR565-Data!AR564</f>
        <v>6</v>
      </c>
      <c r="AM565" s="16">
        <f>Data!E565</f>
        <v>36</v>
      </c>
      <c r="AN565" s="16">
        <f>Data!B565</f>
        <v>2125</v>
      </c>
      <c r="AO565" s="16">
        <f>Data!AS565-Data!AS564</f>
        <v>5064</v>
      </c>
      <c r="AP565" s="16">
        <f>Data!AT565-Data!AT564</f>
        <v>69361</v>
      </c>
      <c r="AQ565" s="16">
        <f>Data!AV565-Data!AV564</f>
        <v>0</v>
      </c>
      <c r="AR565" s="16">
        <f>Data!AW565-Data!AW564</f>
        <v>0</v>
      </c>
      <c r="AS565" s="17"/>
      <c r="AT565" s="17" t="str">
        <f t="shared" si="606"/>
        <v>2021-W40</v>
      </c>
      <c r="AU565" s="17">
        <f t="shared" si="607"/>
        <v>1</v>
      </c>
      <c r="AV565" s="18">
        <f>Data!G565</f>
        <v>342</v>
      </c>
      <c r="AW565" s="18">
        <f>Data!AU565+Data!C565</f>
        <v>14</v>
      </c>
      <c r="AX565" s="17"/>
      <c r="AY565" s="17"/>
      <c r="AZ565" s="16"/>
    </row>
    <row r="566" spans="1:53" x14ac:dyDescent="0.3">
      <c r="A566" s="20">
        <f>Data!A566</f>
        <v>44474</v>
      </c>
      <c r="B566" s="8">
        <f t="shared" si="605"/>
        <v>44474</v>
      </c>
      <c r="C566" s="9">
        <f>Data!I566-Data!I565</f>
        <v>906</v>
      </c>
      <c r="D566" s="9">
        <f>Data!J566-Data!J565</f>
        <v>0</v>
      </c>
      <c r="E566" s="10">
        <f>Data!K566-Data!K565</f>
        <v>0</v>
      </c>
      <c r="F566" s="11">
        <f>Data!L566-Data!L565</f>
        <v>877</v>
      </c>
      <c r="G566" s="11">
        <f>Data!M566-Data!M565</f>
        <v>0</v>
      </c>
      <c r="H566" s="11">
        <f>Data!N566-Data!N565</f>
        <v>0</v>
      </c>
      <c r="I566" s="11">
        <f>Data!O566-Data!O565</f>
        <v>972</v>
      </c>
      <c r="J566" s="11">
        <f>Data!P566-Data!P565</f>
        <v>5</v>
      </c>
      <c r="K566" s="11">
        <f>Data!Q566-Data!Q565</f>
        <v>-4</v>
      </c>
      <c r="L566" s="11">
        <f>Data!R566-Data!R565</f>
        <v>329</v>
      </c>
      <c r="M566" s="11">
        <f>Data!S566-Data!S565</f>
        <v>30</v>
      </c>
      <c r="N566" s="11">
        <f>Data!T566-Data!T565</f>
        <v>-4</v>
      </c>
      <c r="O566" s="11">
        <f>Data!U566-Data!U565</f>
        <v>472</v>
      </c>
      <c r="P566" s="11">
        <f>Data!V566-Data!V565</f>
        <v>0</v>
      </c>
      <c r="Q566" s="11">
        <f>Data!W566-Data!W565</f>
        <v>0</v>
      </c>
      <c r="R566" s="11">
        <f>Data!X566-Data!X565</f>
        <v>448</v>
      </c>
      <c r="S566" s="11">
        <f>Data!Y566-Data!Y565</f>
        <v>0</v>
      </c>
      <c r="T566" s="11">
        <f>Data!Z566-Data!Z565</f>
        <v>0</v>
      </c>
      <c r="U566" s="11">
        <f>Data!AA566-Data!AA565</f>
        <v>449</v>
      </c>
      <c r="V566" s="11">
        <f>Data!AB566-Data!AB565</f>
        <v>2</v>
      </c>
      <c r="W566" s="11">
        <f>Data!AC566-Data!AC565</f>
        <v>-4</v>
      </c>
      <c r="X566" s="11">
        <f>Data!AD566-Data!AD565</f>
        <v>150</v>
      </c>
      <c r="Y566" s="11">
        <f>Data!AE566-Data!AE565</f>
        <v>19</v>
      </c>
      <c r="Z566" s="11">
        <f>Data!AF566-Data!AF565</f>
        <v>-3</v>
      </c>
      <c r="AA566" s="11">
        <f>Data!AG566-Data!AG565</f>
        <v>434</v>
      </c>
      <c r="AB566" s="11">
        <f>Data!AH566-Data!AH565</f>
        <v>0</v>
      </c>
      <c r="AC566" s="11">
        <f>Data!AI566-Data!AI565</f>
        <v>0</v>
      </c>
      <c r="AD566" s="11">
        <f>Data!AJ566-Data!AJ565</f>
        <v>429</v>
      </c>
      <c r="AE566" s="11">
        <f>Data!AK566-Data!AK565</f>
        <v>0</v>
      </c>
      <c r="AF566" s="11">
        <f>Data!AL566-Data!AL565</f>
        <v>0</v>
      </c>
      <c r="AG566" s="11">
        <f>Data!AM566-Data!AM565</f>
        <v>523</v>
      </c>
      <c r="AH566" s="11">
        <f>Data!AN566-Data!AN565</f>
        <v>3</v>
      </c>
      <c r="AI566" s="11">
        <f>Data!AO566-Data!AO565</f>
        <v>0</v>
      </c>
      <c r="AJ566" s="11">
        <f>Data!AP566-Data!AP565</f>
        <v>179</v>
      </c>
      <c r="AK566" s="11">
        <f>Data!AQ566-Data!AQ565</f>
        <v>11</v>
      </c>
      <c r="AL566" s="11">
        <f>Data!AR566-Data!AR565</f>
        <v>-1</v>
      </c>
      <c r="AM566" s="11">
        <f>Data!E566</f>
        <v>34</v>
      </c>
      <c r="AN566" s="11">
        <f>Data!B566</f>
        <v>2876</v>
      </c>
      <c r="AO566" s="11">
        <f>Data!AS566-Data!AS565</f>
        <v>17941</v>
      </c>
      <c r="AP566" s="11">
        <f>Data!AT566-Data!AT565</f>
        <v>352370</v>
      </c>
      <c r="AQ566" s="11">
        <f>Data!AV566-Data!AV565</f>
        <v>0</v>
      </c>
      <c r="AR566" s="11">
        <f>Data!AW566-Data!AW565</f>
        <v>0</v>
      </c>
      <c r="AT566" s="7" t="str">
        <f t="shared" si="606"/>
        <v>2021-W40</v>
      </c>
      <c r="AU566" s="7">
        <f t="shared" si="607"/>
        <v>2</v>
      </c>
      <c r="AV566" s="12">
        <f>Data!G566</f>
        <v>334</v>
      </c>
      <c r="AW566" s="12">
        <f>Data!AU566+Data!C566</f>
        <v>14</v>
      </c>
      <c r="AY566" s="12"/>
      <c r="BA566" s="112"/>
    </row>
    <row r="567" spans="1:53" x14ac:dyDescent="0.3">
      <c r="A567" s="20">
        <f>Data!A567</f>
        <v>44475</v>
      </c>
      <c r="B567" s="8">
        <f t="shared" ref="B567" si="608">A567</f>
        <v>44475</v>
      </c>
      <c r="C567" s="9">
        <f>Data!I567-Data!I566</f>
        <v>669</v>
      </c>
      <c r="D567" s="9">
        <f>Data!J567-Data!J566</f>
        <v>0</v>
      </c>
      <c r="E567" s="10">
        <f>Data!K567-Data!K566</f>
        <v>0</v>
      </c>
      <c r="F567" s="11">
        <f>Data!L567-Data!L566</f>
        <v>632</v>
      </c>
      <c r="G567" s="11">
        <f>Data!M567-Data!M566</f>
        <v>1</v>
      </c>
      <c r="H567" s="11">
        <f>Data!N567-Data!N566</f>
        <v>0</v>
      </c>
      <c r="I567" s="11">
        <f>Data!O567-Data!O566</f>
        <v>711</v>
      </c>
      <c r="J567" s="11">
        <f>Data!P567-Data!P566</f>
        <v>5</v>
      </c>
      <c r="K567" s="11">
        <f>Data!Q567-Data!Q566</f>
        <v>0</v>
      </c>
      <c r="L567" s="11">
        <f>Data!R567-Data!R566</f>
        <v>282</v>
      </c>
      <c r="M567" s="11">
        <f>Data!S567-Data!S566</f>
        <v>15</v>
      </c>
      <c r="N567" s="11">
        <f>Data!T567-Data!T566</f>
        <v>13</v>
      </c>
      <c r="O567" s="11">
        <f>Data!U567-Data!U566</f>
        <v>346</v>
      </c>
      <c r="P567" s="11">
        <f>Data!V567-Data!V566</f>
        <v>0</v>
      </c>
      <c r="Q567" s="11">
        <f>Data!W567-Data!W566</f>
        <v>0</v>
      </c>
      <c r="R567" s="11">
        <f>Data!X567-Data!X566</f>
        <v>306</v>
      </c>
      <c r="S567" s="11">
        <f>Data!Y567-Data!Y566</f>
        <v>1</v>
      </c>
      <c r="T567" s="11">
        <f>Data!Z567-Data!Z566</f>
        <v>0</v>
      </c>
      <c r="U567" s="11">
        <f>Data!AA567-Data!AA566</f>
        <v>347</v>
      </c>
      <c r="V567" s="11">
        <f>Data!AB567-Data!AB566</f>
        <v>3</v>
      </c>
      <c r="W567" s="11">
        <f>Data!AC567-Data!AC566</f>
        <v>2</v>
      </c>
      <c r="X567" s="11">
        <f>Data!AD567-Data!AD566</f>
        <v>134</v>
      </c>
      <c r="Y567" s="11">
        <f>Data!AE567-Data!AE566</f>
        <v>10</v>
      </c>
      <c r="Z567" s="11">
        <f>Data!AF567-Data!AF566</f>
        <v>6</v>
      </c>
      <c r="AA567" s="11">
        <f>Data!AG567-Data!AG566</f>
        <v>323</v>
      </c>
      <c r="AB567" s="11">
        <f>Data!AH567-Data!AH566</f>
        <v>0</v>
      </c>
      <c r="AC567" s="11">
        <f>Data!AI567-Data!AI566</f>
        <v>0</v>
      </c>
      <c r="AD567" s="11">
        <f>Data!AJ567-Data!AJ566</f>
        <v>326</v>
      </c>
      <c r="AE567" s="11">
        <f>Data!AK567-Data!AK566</f>
        <v>0</v>
      </c>
      <c r="AF567" s="11">
        <f>Data!AL567-Data!AL566</f>
        <v>0</v>
      </c>
      <c r="AG567" s="11">
        <f>Data!AM567-Data!AM566</f>
        <v>364</v>
      </c>
      <c r="AH567" s="11">
        <f>Data!AN567-Data!AN566</f>
        <v>2</v>
      </c>
      <c r="AI567" s="11">
        <f>Data!AO567-Data!AO566</f>
        <v>-2</v>
      </c>
      <c r="AJ567" s="11">
        <f>Data!AP567-Data!AP566</f>
        <v>148</v>
      </c>
      <c r="AK567" s="11">
        <f>Data!AQ567-Data!AQ566</f>
        <v>5</v>
      </c>
      <c r="AL567" s="11">
        <f>Data!AR567-Data!AR566</f>
        <v>7</v>
      </c>
      <c r="AM567" s="11">
        <f>Data!E567</f>
        <v>21</v>
      </c>
      <c r="AN567" s="11">
        <f>Data!B567</f>
        <v>2331</v>
      </c>
      <c r="AO567" s="11">
        <f>Data!AS567-Data!AS566</f>
        <v>13759</v>
      </c>
      <c r="AP567" s="11">
        <f>Data!AT567-Data!AT566</f>
        <v>182460</v>
      </c>
      <c r="AQ567" s="11">
        <f>Data!AV567-Data!AV566</f>
        <v>0</v>
      </c>
      <c r="AR567" s="11">
        <f>Data!AW567-Data!AW566</f>
        <v>0</v>
      </c>
      <c r="AT567" s="7" t="str">
        <f t="shared" ref="AT567" si="609">_xlfn.CONCAT(YEAR(A567),"-W",_xlfn.ISOWEEKNUM(A567))</f>
        <v>2021-W40</v>
      </c>
      <c r="AU567" s="7">
        <f t="shared" ref="AU567" si="610">WEEKDAY(A567,2)</f>
        <v>3</v>
      </c>
      <c r="AV567" s="12">
        <f>Data!G567</f>
        <v>347</v>
      </c>
      <c r="AW567" s="12">
        <f>Data!AU567+Data!C567</f>
        <v>19</v>
      </c>
      <c r="AY567" s="12"/>
      <c r="BA567" s="112"/>
    </row>
    <row r="568" spans="1:53" x14ac:dyDescent="0.3">
      <c r="A568" s="20">
        <f>Data!A568</f>
        <v>44476</v>
      </c>
      <c r="B568" s="8">
        <f t="shared" ref="B568" si="611">A568</f>
        <v>44476</v>
      </c>
      <c r="C568" s="9">
        <f>Data!I568-Data!I567</f>
        <v>595</v>
      </c>
      <c r="D568" s="9">
        <f>Data!J568-Data!J567</f>
        <v>0</v>
      </c>
      <c r="E568" s="10">
        <f>Data!K568-Data!K567</f>
        <v>0</v>
      </c>
      <c r="F568" s="11">
        <f>Data!L568-Data!L567</f>
        <v>649</v>
      </c>
      <c r="G568" s="11">
        <f>Data!M568-Data!M567</f>
        <v>0</v>
      </c>
      <c r="H568" s="11">
        <f>Data!N568-Data!N567</f>
        <v>0</v>
      </c>
      <c r="I568" s="11">
        <f>Data!O568-Data!O567</f>
        <v>743</v>
      </c>
      <c r="J568" s="11">
        <f>Data!P568-Data!P567</f>
        <v>4</v>
      </c>
      <c r="K568" s="11">
        <f>Data!Q568-Data!Q567</f>
        <v>-7</v>
      </c>
      <c r="L568" s="11">
        <f>Data!R568-Data!R567</f>
        <v>242</v>
      </c>
      <c r="M568" s="11">
        <f>Data!S568-Data!S567</f>
        <v>26</v>
      </c>
      <c r="N568" s="11">
        <f>Data!T568-Data!T567</f>
        <v>-5</v>
      </c>
      <c r="O568" s="11">
        <f>Data!U568-Data!U567</f>
        <v>324</v>
      </c>
      <c r="P568" s="11">
        <f>Data!V568-Data!V567</f>
        <v>0</v>
      </c>
      <c r="Q568" s="11">
        <f>Data!W568-Data!W567</f>
        <v>0</v>
      </c>
      <c r="R568" s="11">
        <f>Data!X568-Data!X567</f>
        <v>328</v>
      </c>
      <c r="S568" s="11">
        <f>Data!Y568-Data!Y567</f>
        <v>0</v>
      </c>
      <c r="T568" s="11">
        <f>Data!Z568-Data!Z567</f>
        <v>0</v>
      </c>
      <c r="U568" s="11">
        <f>Data!AA568-Data!AA567</f>
        <v>321</v>
      </c>
      <c r="V568" s="11">
        <f>Data!AB568-Data!AB567</f>
        <v>1</v>
      </c>
      <c r="W568" s="11">
        <f>Data!AC568-Data!AC567</f>
        <v>-2</v>
      </c>
      <c r="X568" s="11">
        <f>Data!AD568-Data!AD567</f>
        <v>92</v>
      </c>
      <c r="Y568" s="11">
        <f>Data!AE568-Data!AE567</f>
        <v>16</v>
      </c>
      <c r="Z568" s="11">
        <f>Data!AF568-Data!AF567</f>
        <v>-5</v>
      </c>
      <c r="AA568" s="11">
        <f>Data!AG568-Data!AG567</f>
        <v>271</v>
      </c>
      <c r="AB568" s="11">
        <f>Data!AH568-Data!AH567</f>
        <v>0</v>
      </c>
      <c r="AC568" s="11">
        <f>Data!AI568-Data!AI567</f>
        <v>0</v>
      </c>
      <c r="AD568" s="11">
        <f>Data!AJ568-Data!AJ567</f>
        <v>321</v>
      </c>
      <c r="AE568" s="11">
        <f>Data!AK568-Data!AK567</f>
        <v>0</v>
      </c>
      <c r="AF568" s="11">
        <f>Data!AL568-Data!AL567</f>
        <v>0</v>
      </c>
      <c r="AG568" s="11">
        <f>Data!AM568-Data!AM567</f>
        <v>422</v>
      </c>
      <c r="AH568" s="11">
        <f>Data!AN568-Data!AN567</f>
        <v>3</v>
      </c>
      <c r="AI568" s="11">
        <f>Data!AO568-Data!AO567</f>
        <v>-5</v>
      </c>
      <c r="AJ568" s="11">
        <f>Data!AP568-Data!AP567</f>
        <v>150</v>
      </c>
      <c r="AK568" s="11">
        <f>Data!AQ568-Data!AQ567</f>
        <v>10</v>
      </c>
      <c r="AL568" s="11">
        <f>Data!AR568-Data!AR567</f>
        <v>0</v>
      </c>
      <c r="AM568" s="11">
        <f>Data!E568</f>
        <v>30</v>
      </c>
      <c r="AN568" s="11">
        <f>Data!B568</f>
        <v>2249</v>
      </c>
      <c r="AO568" s="11">
        <f>Data!AS568-Data!AS567</f>
        <v>13844</v>
      </c>
      <c r="AP568" s="11">
        <f>Data!AT568-Data!AT567</f>
        <v>134490</v>
      </c>
      <c r="AQ568" s="11">
        <f>Data!AV568-Data!AV567</f>
        <v>0</v>
      </c>
      <c r="AR568" s="11">
        <f>Data!AW568-Data!AW567</f>
        <v>0</v>
      </c>
      <c r="AT568" s="7" t="str">
        <f t="shared" ref="AT568" si="612">_xlfn.CONCAT(YEAR(A568),"-W",_xlfn.ISOWEEKNUM(A568))</f>
        <v>2021-W40</v>
      </c>
      <c r="AU568" s="7">
        <f t="shared" ref="AU568" si="613">WEEKDAY(A568,2)</f>
        <v>4</v>
      </c>
      <c r="AV568" s="12">
        <f>Data!G568</f>
        <v>335</v>
      </c>
      <c r="AW568" s="12">
        <f>Data!AU568+Data!C568</f>
        <v>14</v>
      </c>
      <c r="AY568" s="12"/>
      <c r="BA568" s="112"/>
    </row>
    <row r="569" spans="1:53" x14ac:dyDescent="0.3">
      <c r="A569" s="20">
        <f>Data!A569</f>
        <v>44477</v>
      </c>
      <c r="B569" s="8">
        <f t="shared" ref="B569" si="614">A569</f>
        <v>44477</v>
      </c>
      <c r="C569" s="9">
        <f>Data!I569-Data!I568</f>
        <v>635</v>
      </c>
      <c r="D569" s="9">
        <f>Data!J569-Data!J568</f>
        <v>0</v>
      </c>
      <c r="E569" s="10">
        <f>Data!K569-Data!K568</f>
        <v>0</v>
      </c>
      <c r="F569" s="11">
        <f>Data!L569-Data!L568</f>
        <v>656</v>
      </c>
      <c r="G569" s="11">
        <f>Data!M569-Data!M568</f>
        <v>0</v>
      </c>
      <c r="H569" s="11">
        <f>Data!N569-Data!N568</f>
        <v>-1</v>
      </c>
      <c r="I569" s="11">
        <f>Data!O569-Data!O568</f>
        <v>756</v>
      </c>
      <c r="J569" s="11">
        <f>Data!P569-Data!P568</f>
        <v>9</v>
      </c>
      <c r="K569" s="11">
        <f>Data!Q569-Data!Q568</f>
        <v>-7</v>
      </c>
      <c r="L569" s="11">
        <f>Data!R569-Data!R568</f>
        <v>228</v>
      </c>
      <c r="M569" s="11">
        <f>Data!S569-Data!S568</f>
        <v>18</v>
      </c>
      <c r="N569" s="11">
        <f>Data!T569-Data!T568</f>
        <v>7</v>
      </c>
      <c r="O569" s="11">
        <f>Data!U569-Data!U568</f>
        <v>314</v>
      </c>
      <c r="P569" s="11">
        <f>Data!V569-Data!V568</f>
        <v>0</v>
      </c>
      <c r="Q569" s="11">
        <f>Data!W569-Data!W568</f>
        <v>0</v>
      </c>
      <c r="R569" s="11">
        <f>Data!X569-Data!X568</f>
        <v>348</v>
      </c>
      <c r="S569" s="11">
        <f>Data!Y569-Data!Y568</f>
        <v>0</v>
      </c>
      <c r="T569" s="11">
        <f>Data!Z569-Data!Z568</f>
        <v>0</v>
      </c>
      <c r="U569" s="11">
        <f>Data!AA569-Data!AA568</f>
        <v>340</v>
      </c>
      <c r="V569" s="11">
        <f>Data!AB569-Data!AB568</f>
        <v>8</v>
      </c>
      <c r="W569" s="11">
        <f>Data!AC569-Data!AC568</f>
        <v>-10</v>
      </c>
      <c r="X569" s="11">
        <f>Data!AD569-Data!AD568</f>
        <v>106</v>
      </c>
      <c r="Y569" s="11">
        <f>Data!AE569-Data!AE568</f>
        <v>12</v>
      </c>
      <c r="Z569" s="11">
        <f>Data!AF569-Data!AF568</f>
        <v>2</v>
      </c>
      <c r="AA569" s="11">
        <f>Data!AG569-Data!AG568</f>
        <v>321</v>
      </c>
      <c r="AB569" s="11">
        <f>Data!AH569-Data!AH568</f>
        <v>0</v>
      </c>
      <c r="AC569" s="11">
        <f>Data!AI569-Data!AI568</f>
        <v>0</v>
      </c>
      <c r="AD569" s="11">
        <f>Data!AJ569-Data!AJ568</f>
        <v>308</v>
      </c>
      <c r="AE569" s="11">
        <f>Data!AK569-Data!AK568</f>
        <v>0</v>
      </c>
      <c r="AF569" s="11">
        <f>Data!AL569-Data!AL568</f>
        <v>-1</v>
      </c>
      <c r="AG569" s="11">
        <f>Data!AM569-Data!AM568</f>
        <v>416</v>
      </c>
      <c r="AH569" s="11">
        <f>Data!AN569-Data!AN568</f>
        <v>1</v>
      </c>
      <c r="AI569" s="11">
        <f>Data!AO569-Data!AO568</f>
        <v>3</v>
      </c>
      <c r="AJ569" s="11">
        <f>Data!AP569-Data!AP568</f>
        <v>122</v>
      </c>
      <c r="AK569" s="11">
        <f>Data!AQ569-Data!AQ568</f>
        <v>6</v>
      </c>
      <c r="AL569" s="11">
        <f>Data!AR569-Data!AR568</f>
        <v>5</v>
      </c>
      <c r="AM569" s="11">
        <f>Data!E569</f>
        <v>22</v>
      </c>
      <c r="AN569" s="11">
        <f>Data!B569</f>
        <v>2324</v>
      </c>
      <c r="AO569" s="11">
        <f>Data!AS569-Data!AS568</f>
        <v>12504</v>
      </c>
      <c r="AP569" s="11">
        <f>Data!AT569-Data!AT568</f>
        <v>189242</v>
      </c>
      <c r="AQ569" s="11">
        <f>Data!AV569-Data!AV568</f>
        <v>0</v>
      </c>
      <c r="AR569" s="11">
        <f>Data!AW569-Data!AW568</f>
        <v>0</v>
      </c>
      <c r="AT569" s="7" t="str">
        <f t="shared" ref="AT569" si="615">_xlfn.CONCAT(YEAR(A569),"-W",_xlfn.ISOWEEKNUM(A569))</f>
        <v>2021-W40</v>
      </c>
      <c r="AU569" s="7">
        <f t="shared" ref="AU569" si="616">WEEKDAY(A569,2)</f>
        <v>5</v>
      </c>
      <c r="AV569" s="12">
        <f>Data!G569</f>
        <v>334</v>
      </c>
      <c r="AW569" s="12">
        <f>Data!AU569+Data!C569</f>
        <v>11</v>
      </c>
      <c r="AY569" s="12"/>
      <c r="BA569" s="112"/>
    </row>
    <row r="570" spans="1:53" x14ac:dyDescent="0.3">
      <c r="A570" s="20">
        <f>Data!A570</f>
        <v>44478</v>
      </c>
      <c r="B570" s="8">
        <f t="shared" ref="B570" si="617">A570</f>
        <v>44478</v>
      </c>
      <c r="C570" s="9">
        <f>Data!I570-Data!I569</f>
        <v>528</v>
      </c>
      <c r="D570" s="9">
        <f>Data!J570-Data!J569</f>
        <v>0</v>
      </c>
      <c r="E570" s="10">
        <f>Data!K570-Data!K569</f>
        <v>0</v>
      </c>
      <c r="F570" s="11">
        <f>Data!L570-Data!L569</f>
        <v>661</v>
      </c>
      <c r="G570" s="11">
        <f>Data!M570-Data!M569</f>
        <v>0</v>
      </c>
      <c r="H570" s="11">
        <f>Data!N570-Data!N569</f>
        <v>-1</v>
      </c>
      <c r="I570" s="11">
        <f>Data!O570-Data!O569</f>
        <v>717</v>
      </c>
      <c r="J570" s="11">
        <f>Data!P570-Data!P569</f>
        <v>9</v>
      </c>
      <c r="K570" s="11">
        <f>Data!Q570-Data!Q569</f>
        <v>-6</v>
      </c>
      <c r="L570" s="11">
        <f>Data!R570-Data!R569</f>
        <v>256</v>
      </c>
      <c r="M570" s="11">
        <f>Data!S570-Data!S569</f>
        <v>27</v>
      </c>
      <c r="N570" s="11">
        <f>Data!T570-Data!T569</f>
        <v>4</v>
      </c>
      <c r="O570" s="11">
        <f>Data!U570-Data!U569</f>
        <v>290</v>
      </c>
      <c r="P570" s="11">
        <f>Data!V570-Data!V569</f>
        <v>0</v>
      </c>
      <c r="Q570" s="11">
        <f>Data!W570-Data!W569</f>
        <v>0</v>
      </c>
      <c r="R570" s="11">
        <f>Data!X570-Data!X569</f>
        <v>335</v>
      </c>
      <c r="S570" s="11">
        <f>Data!Y570-Data!Y569</f>
        <v>0</v>
      </c>
      <c r="T570" s="11">
        <f>Data!Z570-Data!Z569</f>
        <v>-1</v>
      </c>
      <c r="U570" s="11">
        <f>Data!AA570-Data!AA569</f>
        <v>345</v>
      </c>
      <c r="V570" s="11">
        <f>Data!AB570-Data!AB569</f>
        <v>6</v>
      </c>
      <c r="W570" s="11">
        <f>Data!AC570-Data!AC569</f>
        <v>-4</v>
      </c>
      <c r="X570" s="11">
        <f>Data!AD570-Data!AD569</f>
        <v>119</v>
      </c>
      <c r="Y570" s="11">
        <f>Data!AE570-Data!AE569</f>
        <v>12</v>
      </c>
      <c r="Z570" s="11">
        <f>Data!AF570-Data!AF569</f>
        <v>7</v>
      </c>
      <c r="AA570" s="11">
        <f>Data!AG570-Data!AG569</f>
        <v>238</v>
      </c>
      <c r="AB570" s="11">
        <f>Data!AH570-Data!AH569</f>
        <v>0</v>
      </c>
      <c r="AC570" s="11">
        <f>Data!AI570-Data!AI569</f>
        <v>0</v>
      </c>
      <c r="AD570" s="11">
        <f>Data!AJ570-Data!AJ569</f>
        <v>326</v>
      </c>
      <c r="AE570" s="11">
        <f>Data!AK570-Data!AK569</f>
        <v>0</v>
      </c>
      <c r="AF570" s="11">
        <f>Data!AL570-Data!AL569</f>
        <v>0</v>
      </c>
      <c r="AG570" s="11">
        <f>Data!AM570-Data!AM569</f>
        <v>372</v>
      </c>
      <c r="AH570" s="11">
        <f>Data!AN570-Data!AN569</f>
        <v>3</v>
      </c>
      <c r="AI570" s="11">
        <f>Data!AO570-Data!AO569</f>
        <v>-2</v>
      </c>
      <c r="AJ570" s="11">
        <f>Data!AP570-Data!AP569</f>
        <v>137</v>
      </c>
      <c r="AK570" s="11">
        <f>Data!AQ570-Data!AQ569</f>
        <v>15</v>
      </c>
      <c r="AL570" s="11">
        <f>Data!AR570-Data!AR569</f>
        <v>-3</v>
      </c>
      <c r="AM570" s="11">
        <f>Data!E570</f>
        <v>36</v>
      </c>
      <c r="AN570" s="11">
        <f>Data!B570</f>
        <v>2197</v>
      </c>
      <c r="AO570" s="11">
        <f>Data!AS570-Data!AS569</f>
        <v>11790</v>
      </c>
      <c r="AP570" s="11">
        <f>Data!AT570-Data!AT569</f>
        <v>152973</v>
      </c>
      <c r="AQ570" s="11">
        <f>Data!AV570-Data!AV569</f>
        <v>0</v>
      </c>
      <c r="AR570" s="11">
        <f>Data!AW570-Data!AW569</f>
        <v>0</v>
      </c>
      <c r="AT570" s="7" t="str">
        <f t="shared" ref="AT570" si="618">_xlfn.CONCAT(YEAR(A570),"-W",_xlfn.ISOWEEKNUM(A570))</f>
        <v>2021-W40</v>
      </c>
      <c r="AU570" s="7">
        <f t="shared" ref="AU570" si="619">WEEKDAY(A570,2)</f>
        <v>6</v>
      </c>
      <c r="AV570" s="12">
        <f>Data!G570</f>
        <v>331</v>
      </c>
      <c r="AW570" s="12">
        <f>Data!AU570+Data!C570</f>
        <v>12</v>
      </c>
      <c r="AY570" s="12"/>
      <c r="BA570" s="112"/>
    </row>
    <row r="571" spans="1:53" x14ac:dyDescent="0.3">
      <c r="A571" s="20">
        <f>Data!A571</f>
        <v>44479</v>
      </c>
      <c r="B571" s="8">
        <f t="shared" ref="B571" si="620">A571</f>
        <v>44479</v>
      </c>
      <c r="C571" s="9">
        <f>Data!I571-Data!I570</f>
        <v>316</v>
      </c>
      <c r="D571" s="9">
        <f>Data!J571-Data!J570</f>
        <v>0</v>
      </c>
      <c r="E571" s="10">
        <f>Data!K571-Data!K570</f>
        <v>0</v>
      </c>
      <c r="F571" s="11">
        <f>Data!L571-Data!L570</f>
        <v>412</v>
      </c>
      <c r="G571" s="11">
        <f>Data!M571-Data!M570</f>
        <v>0</v>
      </c>
      <c r="H571" s="11">
        <f>Data!N571-Data!N570</f>
        <v>0</v>
      </c>
      <c r="I571" s="11">
        <f>Data!O571-Data!O570</f>
        <v>444</v>
      </c>
      <c r="J571" s="11">
        <f>Data!P571-Data!P570</f>
        <v>4</v>
      </c>
      <c r="K571" s="11">
        <f>Data!Q571-Data!Q570</f>
        <v>4</v>
      </c>
      <c r="L571" s="11">
        <f>Data!R571-Data!R570</f>
        <v>149</v>
      </c>
      <c r="M571" s="11">
        <f>Data!S571-Data!S570</f>
        <v>26</v>
      </c>
      <c r="N571" s="11">
        <f>Data!T571-Data!T570</f>
        <v>-2</v>
      </c>
      <c r="O571" s="11">
        <f>Data!U571-Data!U570</f>
        <v>159</v>
      </c>
      <c r="P571" s="11">
        <f>Data!V571-Data!V570</f>
        <v>0</v>
      </c>
      <c r="Q571" s="11">
        <f>Data!W571-Data!W570</f>
        <v>0</v>
      </c>
      <c r="R571" s="11">
        <f>Data!X571-Data!X570</f>
        <v>219</v>
      </c>
      <c r="S571" s="11">
        <f>Data!Y571-Data!Y570</f>
        <v>0</v>
      </c>
      <c r="T571" s="11">
        <f>Data!Z571-Data!Z570</f>
        <v>0</v>
      </c>
      <c r="U571" s="11">
        <f>Data!AA571-Data!AA570</f>
        <v>217</v>
      </c>
      <c r="V571" s="11">
        <f>Data!AB571-Data!AB570</f>
        <v>2</v>
      </c>
      <c r="W571" s="11">
        <f>Data!AC571-Data!AC570</f>
        <v>2</v>
      </c>
      <c r="X571" s="11">
        <f>Data!AD571-Data!AD570</f>
        <v>69</v>
      </c>
      <c r="Y571" s="11">
        <f>Data!AE571-Data!AE570</f>
        <v>12</v>
      </c>
      <c r="Z571" s="11">
        <f>Data!AF571-Data!AF570</f>
        <v>-1</v>
      </c>
      <c r="AA571" s="11">
        <f>Data!AG571-Data!AG570</f>
        <v>157</v>
      </c>
      <c r="AB571" s="11">
        <f>Data!AH571-Data!AH570</f>
        <v>0</v>
      </c>
      <c r="AC571" s="11">
        <f>Data!AI571-Data!AI570</f>
        <v>0</v>
      </c>
      <c r="AD571" s="11">
        <f>Data!AJ571-Data!AJ570</f>
        <v>193</v>
      </c>
      <c r="AE571" s="11">
        <f>Data!AK571-Data!AK570</f>
        <v>0</v>
      </c>
      <c r="AF571" s="11">
        <f>Data!AL571-Data!AL570</f>
        <v>0</v>
      </c>
      <c r="AG571" s="11">
        <f>Data!AM571-Data!AM570</f>
        <v>227</v>
      </c>
      <c r="AH571" s="11">
        <f>Data!AN571-Data!AN570</f>
        <v>2</v>
      </c>
      <c r="AI571" s="11">
        <f>Data!AO571-Data!AO570</f>
        <v>2</v>
      </c>
      <c r="AJ571" s="11">
        <f>Data!AP571-Data!AP570</f>
        <v>80</v>
      </c>
      <c r="AK571" s="11">
        <f>Data!AQ571-Data!AQ570</f>
        <v>14</v>
      </c>
      <c r="AL571" s="11">
        <f>Data!AR571-Data!AR570</f>
        <v>-1</v>
      </c>
      <c r="AM571" s="11">
        <f>Data!E571</f>
        <v>30</v>
      </c>
      <c r="AN571" s="11">
        <f>Data!B571</f>
        <v>1358</v>
      </c>
      <c r="AO571" s="11">
        <f>Data!AS571-Data!AS570</f>
        <v>7076</v>
      </c>
      <c r="AP571" s="11">
        <f>Data!AT571-Data!AT570</f>
        <v>142552</v>
      </c>
      <c r="AQ571" s="11">
        <f>Data!AV571-Data!AV570</f>
        <v>0</v>
      </c>
      <c r="AR571" s="11">
        <f>Data!AW571-Data!AW570</f>
        <v>0</v>
      </c>
      <c r="AS571" s="7">
        <v>147</v>
      </c>
      <c r="AT571" s="7" t="str">
        <f t="shared" ref="AT571" si="621">_xlfn.CONCAT(YEAR(A571),"-W",_xlfn.ISOWEEKNUM(A571))</f>
        <v>2021-W40</v>
      </c>
      <c r="AU571" s="7">
        <f t="shared" ref="AU571" si="622">WEEKDAY(A571,2)</f>
        <v>7</v>
      </c>
      <c r="AV571" s="12">
        <f>Data!G571</f>
        <v>333</v>
      </c>
      <c r="AW571" s="12">
        <f>Data!AU571+Data!C571</f>
        <v>12</v>
      </c>
      <c r="AX571" s="7">
        <f>Data!BA571-Data!BA564</f>
        <v>40</v>
      </c>
      <c r="AY571" s="12">
        <f>AV564+AS571-AV571-AX571</f>
        <v>106</v>
      </c>
      <c r="AZ571" s="11">
        <f>SUM(Data!BB565:BB571)</f>
        <v>1302</v>
      </c>
      <c r="BA571" s="112">
        <f>AS571/AZ571</f>
        <v>0.11290322580645161</v>
      </c>
    </row>
    <row r="572" spans="1:53" x14ac:dyDescent="0.3">
      <c r="A572" s="21">
        <f>Data!A572</f>
        <v>44480</v>
      </c>
      <c r="B572" s="13">
        <f t="shared" ref="B572:B573" si="623">A572</f>
        <v>44480</v>
      </c>
      <c r="C572" s="14">
        <f>Data!I572-Data!I571</f>
        <v>607</v>
      </c>
      <c r="D572" s="14">
        <f>Data!J572-Data!J571</f>
        <v>0</v>
      </c>
      <c r="E572" s="15">
        <f>Data!K572-Data!K571</f>
        <v>0</v>
      </c>
      <c r="F572" s="16">
        <f>Data!L572-Data!L571</f>
        <v>657</v>
      </c>
      <c r="G572" s="16">
        <f>Data!M572-Data!M571</f>
        <v>0</v>
      </c>
      <c r="H572" s="16">
        <f>Data!N572-Data!N571</f>
        <v>0</v>
      </c>
      <c r="I572" s="16">
        <f>Data!O572-Data!O571</f>
        <v>827</v>
      </c>
      <c r="J572" s="16">
        <f>Data!P572-Data!P571</f>
        <v>5</v>
      </c>
      <c r="K572" s="16">
        <f>Data!Q572-Data!Q571</f>
        <v>3</v>
      </c>
      <c r="L572" s="16">
        <f>Data!R572-Data!R571</f>
        <v>267</v>
      </c>
      <c r="M572" s="16">
        <f>Data!S572-Data!S571</f>
        <v>37</v>
      </c>
      <c r="N572" s="16">
        <f>Data!T572-Data!T571</f>
        <v>-5</v>
      </c>
      <c r="O572" s="16">
        <f>Data!U572-Data!U571</f>
        <v>336</v>
      </c>
      <c r="P572" s="16">
        <f>Data!V572-Data!V571</f>
        <v>0</v>
      </c>
      <c r="Q572" s="16">
        <f>Data!W572-Data!W571</f>
        <v>0</v>
      </c>
      <c r="R572" s="16">
        <f>Data!X572-Data!X571</f>
        <v>326</v>
      </c>
      <c r="S572" s="16">
        <f>Data!Y572-Data!Y571</f>
        <v>0</v>
      </c>
      <c r="T572" s="16">
        <f>Data!Z572-Data!Z571</f>
        <v>0</v>
      </c>
      <c r="U572" s="16">
        <f>Data!AA572-Data!AA571</f>
        <v>402</v>
      </c>
      <c r="V572" s="16">
        <f>Data!AB572-Data!AB571</f>
        <v>2</v>
      </c>
      <c r="W572" s="16">
        <f>Data!AC572-Data!AC571</f>
        <v>2</v>
      </c>
      <c r="X572" s="16">
        <f>Data!AD572-Data!AD571</f>
        <v>134</v>
      </c>
      <c r="Y572" s="16">
        <f>Data!AE572-Data!AE571</f>
        <v>17</v>
      </c>
      <c r="Z572" s="16">
        <f>Data!AF572-Data!AF571</f>
        <v>-2</v>
      </c>
      <c r="AA572" s="16">
        <f>Data!AG572-Data!AG571</f>
        <v>271</v>
      </c>
      <c r="AB572" s="16">
        <f>Data!AH572-Data!AH571</f>
        <v>0</v>
      </c>
      <c r="AC572" s="16">
        <f>Data!AI572-Data!AI571</f>
        <v>0</v>
      </c>
      <c r="AD572" s="16">
        <f>Data!AJ572-Data!AJ571</f>
        <v>331</v>
      </c>
      <c r="AE572" s="16">
        <f>Data!AK572-Data!AK571</f>
        <v>0</v>
      </c>
      <c r="AF572" s="16">
        <f>Data!AL572-Data!AL571</f>
        <v>0</v>
      </c>
      <c r="AG572" s="16">
        <f>Data!AM572-Data!AM571</f>
        <v>425</v>
      </c>
      <c r="AH572" s="16">
        <f>Data!AN572-Data!AN571</f>
        <v>3</v>
      </c>
      <c r="AI572" s="16">
        <f>Data!AO572-Data!AO571</f>
        <v>1</v>
      </c>
      <c r="AJ572" s="16">
        <f>Data!AP572-Data!AP571</f>
        <v>133</v>
      </c>
      <c r="AK572" s="16">
        <f>Data!AQ572-Data!AQ571</f>
        <v>20</v>
      </c>
      <c r="AL572" s="16">
        <f>Data!AR572-Data!AR571</f>
        <v>-3</v>
      </c>
      <c r="AM572" s="16">
        <f>Data!E572</f>
        <v>41</v>
      </c>
      <c r="AN572" s="16">
        <f>Data!B572</f>
        <v>2383</v>
      </c>
      <c r="AO572" s="16">
        <f>Data!AS572-Data!AS571</f>
        <v>5049</v>
      </c>
      <c r="AP572" s="16">
        <f>Data!AT572-Data!AT571</f>
        <v>67794</v>
      </c>
      <c r="AQ572" s="16">
        <f>Data!AV572-Data!AV571</f>
        <v>0</v>
      </c>
      <c r="AR572" s="16">
        <f>Data!AW572-Data!AW571</f>
        <v>0</v>
      </c>
      <c r="AS572" s="17"/>
      <c r="AT572" s="17" t="str">
        <f t="shared" ref="AT572:AT573" si="624">_xlfn.CONCAT(YEAR(A572),"-W",_xlfn.ISOWEEKNUM(A572))</f>
        <v>2021-W41</v>
      </c>
      <c r="AU572" s="17">
        <f t="shared" ref="AU572:AU573" si="625">WEEKDAY(A572,2)</f>
        <v>1</v>
      </c>
      <c r="AV572" s="18">
        <f>Data!G572</f>
        <v>331</v>
      </c>
      <c r="AW572" s="18">
        <f>Data!AU572+Data!C572</f>
        <v>20</v>
      </c>
      <c r="AX572" s="17"/>
      <c r="AY572" s="17"/>
      <c r="AZ572" s="16"/>
    </row>
    <row r="573" spans="1:53" x14ac:dyDescent="0.3">
      <c r="A573" s="20">
        <f>Data!A573</f>
        <v>44481</v>
      </c>
      <c r="B573" s="8">
        <f t="shared" si="623"/>
        <v>44481</v>
      </c>
      <c r="C573" s="9">
        <f>Data!I573-Data!I572</f>
        <v>861</v>
      </c>
      <c r="D573" s="9">
        <f>Data!J573-Data!J572</f>
        <v>0</v>
      </c>
      <c r="E573" s="10">
        <f>Data!K573-Data!K572</f>
        <v>0</v>
      </c>
      <c r="F573" s="11">
        <f>Data!L573-Data!L572</f>
        <v>979</v>
      </c>
      <c r="G573" s="11">
        <f>Data!M573-Data!M572</f>
        <v>0</v>
      </c>
      <c r="H573" s="11">
        <f>Data!N573-Data!N572</f>
        <v>6</v>
      </c>
      <c r="I573" s="11">
        <f>Data!O573-Data!O572</f>
        <v>1037</v>
      </c>
      <c r="J573" s="11">
        <f>Data!P573-Data!P572</f>
        <v>8</v>
      </c>
      <c r="K573" s="11">
        <f>Data!Q573-Data!Q572</f>
        <v>-1</v>
      </c>
      <c r="L573" s="11">
        <f>Data!R573-Data!R572</f>
        <v>361</v>
      </c>
      <c r="M573" s="11">
        <f>Data!S573-Data!S572</f>
        <v>25</v>
      </c>
      <c r="N573" s="11">
        <f>Data!T573-Data!T572</f>
        <v>0</v>
      </c>
      <c r="O573" s="11">
        <f>Data!U573-Data!U572</f>
        <v>468</v>
      </c>
      <c r="P573" s="11">
        <f>Data!V573-Data!V572</f>
        <v>0</v>
      </c>
      <c r="Q573" s="11">
        <f>Data!W573-Data!W572</f>
        <v>0</v>
      </c>
      <c r="R573" s="11">
        <f>Data!X573-Data!X572</f>
        <v>469</v>
      </c>
      <c r="S573" s="11">
        <f>Data!Y573-Data!Y572</f>
        <v>0</v>
      </c>
      <c r="T573" s="11">
        <f>Data!Z573-Data!Z572</f>
        <v>3</v>
      </c>
      <c r="U573" s="11">
        <f>Data!AA573-Data!AA572</f>
        <v>514</v>
      </c>
      <c r="V573" s="11">
        <f>Data!AB573-Data!AB572</f>
        <v>3</v>
      </c>
      <c r="W573" s="11">
        <f>Data!AC573-Data!AC572</f>
        <v>1</v>
      </c>
      <c r="X573" s="11">
        <f>Data!AD573-Data!AD572</f>
        <v>161</v>
      </c>
      <c r="Y573" s="11">
        <f>Data!AE573-Data!AE572</f>
        <v>14</v>
      </c>
      <c r="Z573" s="11">
        <f>Data!AF573-Data!AF572</f>
        <v>1</v>
      </c>
      <c r="AA573" s="11">
        <f>Data!AG573-Data!AG572</f>
        <v>393</v>
      </c>
      <c r="AB573" s="11">
        <f>Data!AH573-Data!AH572</f>
        <v>0</v>
      </c>
      <c r="AC573" s="11">
        <f>Data!AI573-Data!AI572</f>
        <v>0</v>
      </c>
      <c r="AD573" s="11">
        <f>Data!AJ573-Data!AJ572</f>
        <v>510</v>
      </c>
      <c r="AE573" s="11">
        <f>Data!AK573-Data!AK572</f>
        <v>0</v>
      </c>
      <c r="AF573" s="11">
        <f>Data!AL573-Data!AL572</f>
        <v>3</v>
      </c>
      <c r="AG573" s="11">
        <f>Data!AM573-Data!AM572</f>
        <v>523</v>
      </c>
      <c r="AH573" s="11">
        <f>Data!AN573-Data!AN572</f>
        <v>5</v>
      </c>
      <c r="AI573" s="11">
        <f>Data!AO573-Data!AO572</f>
        <v>-2</v>
      </c>
      <c r="AJ573" s="11">
        <f>Data!AP573-Data!AP572</f>
        <v>200</v>
      </c>
      <c r="AK573" s="11">
        <f>Data!AQ573-Data!AQ572</f>
        <v>11</v>
      </c>
      <c r="AL573" s="11">
        <f>Data!AR573-Data!AR572</f>
        <v>-1</v>
      </c>
      <c r="AM573" s="11">
        <f>Data!E573</f>
        <v>32</v>
      </c>
      <c r="AN573" s="11">
        <f>Data!B573</f>
        <v>3065</v>
      </c>
      <c r="AO573" s="11">
        <f>Data!AS573-Data!AS572</f>
        <v>17006</v>
      </c>
      <c r="AP573" s="11">
        <f>Data!AT573-Data!AT572</f>
        <v>353429</v>
      </c>
      <c r="AQ573" s="11">
        <f>Data!AV573-Data!AV572</f>
        <v>0</v>
      </c>
      <c r="AR573" s="11">
        <f>Data!AW573-Data!AW572</f>
        <v>0</v>
      </c>
      <c r="AT573" s="7" t="str">
        <f t="shared" si="624"/>
        <v>2021-W41</v>
      </c>
      <c r="AU573" s="7">
        <f t="shared" si="625"/>
        <v>2</v>
      </c>
      <c r="AV573" s="12">
        <f>Data!G573</f>
        <v>336</v>
      </c>
      <c r="AW573" s="12">
        <f>Data!AU573+Data!C573</f>
        <v>14</v>
      </c>
      <c r="AY573" s="12"/>
      <c r="BA573" s="112"/>
    </row>
    <row r="574" spans="1:53" x14ac:dyDescent="0.3">
      <c r="A574" s="20">
        <f>Data!A574</f>
        <v>44482</v>
      </c>
      <c r="B574" s="8">
        <f t="shared" ref="B574" si="626">A574</f>
        <v>44482</v>
      </c>
      <c r="C574" s="9">
        <f>Data!I574-Data!I573</f>
        <v>613</v>
      </c>
      <c r="D574" s="9">
        <f>Data!J574-Data!J573</f>
        <v>0</v>
      </c>
      <c r="E574" s="10">
        <f>Data!K574-Data!K573</f>
        <v>0</v>
      </c>
      <c r="F574" s="11">
        <f>Data!L574-Data!L573</f>
        <v>687</v>
      </c>
      <c r="G574" s="11">
        <f>Data!M574-Data!M573</f>
        <v>0</v>
      </c>
      <c r="H574" s="11">
        <f>Data!N574-Data!N573</f>
        <v>0</v>
      </c>
      <c r="I574" s="11">
        <f>Data!O574-Data!O573</f>
        <v>780</v>
      </c>
      <c r="J574" s="11">
        <f>Data!P574-Data!P573</f>
        <v>5</v>
      </c>
      <c r="K574" s="11">
        <f>Data!Q574-Data!Q573</f>
        <v>0</v>
      </c>
      <c r="L574" s="11">
        <f>Data!R574-Data!R573</f>
        <v>232</v>
      </c>
      <c r="M574" s="11">
        <f>Data!S574-Data!S573</f>
        <v>26</v>
      </c>
      <c r="N574" s="11">
        <f>Data!T574-Data!T573</f>
        <v>7</v>
      </c>
      <c r="O574" s="11">
        <f>Data!U574-Data!U573</f>
        <v>302</v>
      </c>
      <c r="P574" s="11">
        <f>Data!V574-Data!V573</f>
        <v>0</v>
      </c>
      <c r="Q574" s="11">
        <f>Data!W574-Data!W573</f>
        <v>0</v>
      </c>
      <c r="R574" s="11">
        <f>Data!X574-Data!X573</f>
        <v>340</v>
      </c>
      <c r="S574" s="11">
        <f>Data!Y574-Data!Y573</f>
        <v>0</v>
      </c>
      <c r="T574" s="11">
        <f>Data!Z574-Data!Z573</f>
        <v>0</v>
      </c>
      <c r="U574" s="11">
        <f>Data!AA574-Data!AA573</f>
        <v>369</v>
      </c>
      <c r="V574" s="11">
        <f>Data!AB574-Data!AB573</f>
        <v>2</v>
      </c>
      <c r="W574" s="11">
        <f>Data!AC574-Data!AC573</f>
        <v>0</v>
      </c>
      <c r="X574" s="11">
        <f>Data!AD574-Data!AD573</f>
        <v>111</v>
      </c>
      <c r="Y574" s="11">
        <f>Data!AE574-Data!AE573</f>
        <v>15</v>
      </c>
      <c r="Z574" s="11">
        <f>Data!AF574-Data!AF573</f>
        <v>6</v>
      </c>
      <c r="AA574" s="11">
        <f>Data!AG574-Data!AG573</f>
        <v>311</v>
      </c>
      <c r="AB574" s="11">
        <f>Data!AH574-Data!AH573</f>
        <v>0</v>
      </c>
      <c r="AC574" s="11">
        <f>Data!AI574-Data!AI573</f>
        <v>0</v>
      </c>
      <c r="AD574" s="11">
        <f>Data!AJ574-Data!AJ573</f>
        <v>347</v>
      </c>
      <c r="AE574" s="11">
        <f>Data!AK574-Data!AK573</f>
        <v>0</v>
      </c>
      <c r="AF574" s="11">
        <f>Data!AL574-Data!AL573</f>
        <v>0</v>
      </c>
      <c r="AG574" s="11">
        <f>Data!AM574-Data!AM573</f>
        <v>411</v>
      </c>
      <c r="AH574" s="11">
        <f>Data!AN574-Data!AN573</f>
        <v>3</v>
      </c>
      <c r="AI574" s="11">
        <f>Data!AO574-Data!AO573</f>
        <v>0</v>
      </c>
      <c r="AJ574" s="11">
        <f>Data!AP574-Data!AP573</f>
        <v>121</v>
      </c>
      <c r="AK574" s="11">
        <f>Data!AQ574-Data!AQ573</f>
        <v>11</v>
      </c>
      <c r="AL574" s="11">
        <f>Data!AR574-Data!AR573</f>
        <v>1</v>
      </c>
      <c r="AM574" s="11">
        <f>Data!E574</f>
        <v>31</v>
      </c>
      <c r="AN574" s="11">
        <f>Data!B574</f>
        <v>2338</v>
      </c>
      <c r="AO574" s="11">
        <f>Data!AS574-Data!AS573</f>
        <v>13786</v>
      </c>
      <c r="AP574" s="11">
        <f>Data!AT574-Data!AT573</f>
        <v>178368</v>
      </c>
      <c r="AQ574" s="11">
        <f>Data!AV574-Data!AV573</f>
        <v>0</v>
      </c>
      <c r="AR574" s="11">
        <f>Data!AW574-Data!AW573</f>
        <v>0</v>
      </c>
      <c r="AT574" s="7" t="str">
        <f t="shared" ref="AT574" si="627">_xlfn.CONCAT(YEAR(A574),"-W",_xlfn.ISOWEEKNUM(A574))</f>
        <v>2021-W41</v>
      </c>
      <c r="AU574" s="7">
        <f t="shared" ref="AU574" si="628">WEEKDAY(A574,2)</f>
        <v>3</v>
      </c>
      <c r="AV574" s="12">
        <f>Data!G574</f>
        <v>343</v>
      </c>
      <c r="AW574" s="12">
        <f>Data!AU574+Data!C574</f>
        <v>19</v>
      </c>
      <c r="AY574" s="12"/>
      <c r="BA574" s="112"/>
    </row>
    <row r="575" spans="1:53" x14ac:dyDescent="0.3">
      <c r="A575" s="20">
        <f>Data!A575</f>
        <v>44483</v>
      </c>
      <c r="B575" s="8">
        <f t="shared" ref="B575" si="629">A575</f>
        <v>44483</v>
      </c>
      <c r="C575" s="9">
        <f>Data!I575-Data!I574</f>
        <v>639</v>
      </c>
      <c r="D575" s="9">
        <f>Data!J575-Data!J574</f>
        <v>0</v>
      </c>
      <c r="E575" s="10">
        <f>Data!K575-Data!K574</f>
        <v>0</v>
      </c>
      <c r="F575" s="11">
        <f>Data!L575-Data!L574</f>
        <v>765</v>
      </c>
      <c r="G575" s="11">
        <f>Data!M575-Data!M574</f>
        <v>0</v>
      </c>
      <c r="H575" s="11">
        <f>Data!N575-Data!N574</f>
        <v>-2</v>
      </c>
      <c r="I575" s="11">
        <f>Data!O575-Data!O574</f>
        <v>867</v>
      </c>
      <c r="J575" s="11">
        <f>Data!P575-Data!P574</f>
        <v>7</v>
      </c>
      <c r="K575" s="11">
        <f>Data!Q575-Data!Q574</f>
        <v>13</v>
      </c>
      <c r="L575" s="11">
        <f>Data!R575-Data!R574</f>
        <v>301</v>
      </c>
      <c r="M575" s="11">
        <f>Data!S575-Data!S574</f>
        <v>41</v>
      </c>
      <c r="N575" s="11">
        <f>Data!T575-Data!T574</f>
        <v>-7</v>
      </c>
      <c r="O575" s="11">
        <f>Data!U575-Data!U574</f>
        <v>333</v>
      </c>
      <c r="P575" s="11">
        <f>Data!V575-Data!V574</f>
        <v>0</v>
      </c>
      <c r="Q575" s="11">
        <f>Data!W575-Data!W574</f>
        <v>0</v>
      </c>
      <c r="R575" s="11">
        <f>Data!X575-Data!X574</f>
        <v>402</v>
      </c>
      <c r="S575" s="11">
        <f>Data!Y575-Data!Y574</f>
        <v>0</v>
      </c>
      <c r="T575" s="11">
        <f>Data!Z575-Data!Z574</f>
        <v>-2</v>
      </c>
      <c r="U575" s="11">
        <f>Data!AA575-Data!AA574</f>
        <v>417</v>
      </c>
      <c r="V575" s="11">
        <f>Data!AB575-Data!AB574</f>
        <v>6</v>
      </c>
      <c r="W575" s="11">
        <f>Data!AC575-Data!AC574</f>
        <v>12</v>
      </c>
      <c r="X575" s="11">
        <f>Data!AD575-Data!AD574</f>
        <v>153</v>
      </c>
      <c r="Y575" s="11">
        <f>Data!AE575-Data!AE574</f>
        <v>20</v>
      </c>
      <c r="Z575" s="11">
        <f>Data!AF575-Data!AF574</f>
        <v>-3</v>
      </c>
      <c r="AA575" s="11">
        <f>Data!AG575-Data!AG574</f>
        <v>306</v>
      </c>
      <c r="AB575" s="11">
        <f>Data!AH575-Data!AH574</f>
        <v>0</v>
      </c>
      <c r="AC575" s="11">
        <f>Data!AI575-Data!AI574</f>
        <v>0</v>
      </c>
      <c r="AD575" s="11">
        <f>Data!AJ575-Data!AJ574</f>
        <v>363</v>
      </c>
      <c r="AE575" s="11">
        <f>Data!AK575-Data!AK574</f>
        <v>0</v>
      </c>
      <c r="AF575" s="11">
        <f>Data!AL575-Data!AL574</f>
        <v>0</v>
      </c>
      <c r="AG575" s="11">
        <f>Data!AM575-Data!AM574</f>
        <v>450</v>
      </c>
      <c r="AH575" s="11">
        <f>Data!AN575-Data!AN574</f>
        <v>1</v>
      </c>
      <c r="AI575" s="11">
        <f>Data!AO575-Data!AO574</f>
        <v>1</v>
      </c>
      <c r="AJ575" s="11">
        <f>Data!AP575-Data!AP574</f>
        <v>148</v>
      </c>
      <c r="AK575" s="11">
        <f>Data!AQ575-Data!AQ574</f>
        <v>21</v>
      </c>
      <c r="AL575" s="11">
        <f>Data!AR575-Data!AR574</f>
        <v>-4</v>
      </c>
      <c r="AM575" s="11">
        <f>Data!E575</f>
        <v>46</v>
      </c>
      <c r="AN575" s="11">
        <f>Data!B575</f>
        <v>2601</v>
      </c>
      <c r="AO575" s="11">
        <f>Data!AS575-Data!AS574</f>
        <v>13527</v>
      </c>
      <c r="AP575" s="11">
        <f>Data!AT575-Data!AT574</f>
        <v>138113</v>
      </c>
      <c r="AQ575" s="11">
        <f>Data!AV575-Data!AV574</f>
        <v>0</v>
      </c>
      <c r="AR575" s="11">
        <f>Data!AW575-Data!AW574</f>
        <v>0</v>
      </c>
      <c r="AT575" s="7" t="str">
        <f t="shared" ref="AT575" si="630">_xlfn.CONCAT(YEAR(A575),"-W",_xlfn.ISOWEEKNUM(A575))</f>
        <v>2021-W41</v>
      </c>
      <c r="AU575" s="7">
        <f t="shared" ref="AU575" si="631">WEEKDAY(A575,2)</f>
        <v>4</v>
      </c>
      <c r="AV575" s="12">
        <f>Data!G575</f>
        <v>347</v>
      </c>
      <c r="AW575" s="12">
        <f>Data!AU575+Data!C575</f>
        <v>7</v>
      </c>
      <c r="AY575" s="12"/>
      <c r="BA575" s="112"/>
    </row>
    <row r="576" spans="1:53" x14ac:dyDescent="0.3">
      <c r="A576" s="20">
        <f>Data!A576</f>
        <v>44484</v>
      </c>
      <c r="B576" s="8">
        <f t="shared" ref="B576" si="632">A576</f>
        <v>44484</v>
      </c>
      <c r="C576" s="9">
        <f>Data!I576-Data!I575</f>
        <v>730</v>
      </c>
      <c r="D576" s="9">
        <f>Data!J576-Data!J575</f>
        <v>0</v>
      </c>
      <c r="E576" s="10">
        <f>Data!K576-Data!K575</f>
        <v>1</v>
      </c>
      <c r="F576" s="11">
        <f>Data!L576-Data!L575</f>
        <v>789</v>
      </c>
      <c r="G576" s="11">
        <f>Data!M576-Data!M575</f>
        <v>1</v>
      </c>
      <c r="H576" s="11">
        <f>Data!N576-Data!N575</f>
        <v>1</v>
      </c>
      <c r="I576" s="11">
        <f>Data!O576-Data!O575</f>
        <v>837</v>
      </c>
      <c r="J576" s="11">
        <f>Data!P576-Data!P575</f>
        <v>5</v>
      </c>
      <c r="K576" s="11">
        <f>Data!Q576-Data!Q575</f>
        <v>5</v>
      </c>
      <c r="L576" s="11">
        <f>Data!R576-Data!R575</f>
        <v>262</v>
      </c>
      <c r="M576" s="11">
        <f>Data!S576-Data!S575</f>
        <v>22</v>
      </c>
      <c r="N576" s="11">
        <f>Data!T576-Data!T575</f>
        <v>14</v>
      </c>
      <c r="O576" s="11">
        <f>Data!U576-Data!U575</f>
        <v>359</v>
      </c>
      <c r="P576" s="11">
        <f>Data!V576-Data!V575</f>
        <v>0</v>
      </c>
      <c r="Q576" s="11">
        <f>Data!W576-Data!W575</f>
        <v>1</v>
      </c>
      <c r="R576" s="11">
        <f>Data!X576-Data!X575</f>
        <v>411</v>
      </c>
      <c r="S576" s="11">
        <f>Data!Y576-Data!Y575</f>
        <v>1</v>
      </c>
      <c r="T576" s="11">
        <f>Data!Z576-Data!Z575</f>
        <v>0</v>
      </c>
      <c r="U576" s="11">
        <f>Data!AA576-Data!AA575</f>
        <v>391</v>
      </c>
      <c r="V576" s="11">
        <f>Data!AB576-Data!AB575</f>
        <v>3</v>
      </c>
      <c r="W576" s="11">
        <f>Data!AC576-Data!AC575</f>
        <v>1</v>
      </c>
      <c r="X576" s="11">
        <f>Data!AD576-Data!AD575</f>
        <v>125</v>
      </c>
      <c r="Y576" s="11">
        <f>Data!AE576-Data!AE575</f>
        <v>17</v>
      </c>
      <c r="Z576" s="11">
        <f>Data!AF576-Data!AF575</f>
        <v>9</v>
      </c>
      <c r="AA576" s="11">
        <f>Data!AG576-Data!AG575</f>
        <v>371</v>
      </c>
      <c r="AB576" s="11">
        <f>Data!AH576-Data!AH575</f>
        <v>0</v>
      </c>
      <c r="AC576" s="11">
        <f>Data!AI576-Data!AI575</f>
        <v>0</v>
      </c>
      <c r="AD576" s="11">
        <f>Data!AJ576-Data!AJ575</f>
        <v>378</v>
      </c>
      <c r="AE576" s="11">
        <f>Data!AK576-Data!AK575</f>
        <v>0</v>
      </c>
      <c r="AF576" s="11">
        <f>Data!AL576-Data!AL575</f>
        <v>1</v>
      </c>
      <c r="AG576" s="11">
        <f>Data!AM576-Data!AM575</f>
        <v>446</v>
      </c>
      <c r="AH576" s="11">
        <f>Data!AN576-Data!AN575</f>
        <v>2</v>
      </c>
      <c r="AI576" s="11">
        <f>Data!AO576-Data!AO575</f>
        <v>4</v>
      </c>
      <c r="AJ576" s="11">
        <f>Data!AP576-Data!AP575</f>
        <v>137</v>
      </c>
      <c r="AK576" s="11">
        <f>Data!AQ576-Data!AQ575</f>
        <v>5</v>
      </c>
      <c r="AL576" s="11">
        <f>Data!AR576-Data!AR575</f>
        <v>5</v>
      </c>
      <c r="AM576" s="11">
        <f>Data!E576</f>
        <v>27</v>
      </c>
      <c r="AN576" s="11">
        <f>Data!B576</f>
        <v>2665</v>
      </c>
      <c r="AO576" s="11">
        <f>Data!AS576-Data!AS575</f>
        <v>12317</v>
      </c>
      <c r="AP576" s="11">
        <f>Data!AT576-Data!AT575</f>
        <v>170667</v>
      </c>
      <c r="AQ576" s="11">
        <f>Data!AV576-Data!AV575</f>
        <v>0</v>
      </c>
      <c r="AR576" s="11">
        <f>Data!AW576-Data!AW575</f>
        <v>0</v>
      </c>
      <c r="AT576" s="7" t="str">
        <f t="shared" ref="AT576" si="633">_xlfn.CONCAT(YEAR(A576),"-W",_xlfn.ISOWEEKNUM(A576))</f>
        <v>2021-W41</v>
      </c>
      <c r="AU576" s="7">
        <f t="shared" ref="AU576" si="634">WEEKDAY(A576,2)</f>
        <v>5</v>
      </c>
      <c r="AV576" s="12">
        <f>Data!G576</f>
        <v>368</v>
      </c>
      <c r="AW576" s="12">
        <f>Data!AU576+Data!C576</f>
        <v>11</v>
      </c>
      <c r="AY576" s="12"/>
      <c r="BA576" s="112"/>
    </row>
    <row r="577" spans="1:53" x14ac:dyDescent="0.3">
      <c r="A577" s="20">
        <f>Data!A577</f>
        <v>44485</v>
      </c>
      <c r="B577" s="8">
        <f t="shared" ref="B577" si="635">A577</f>
        <v>44485</v>
      </c>
      <c r="C577" s="9">
        <f>Data!I577-Data!I576</f>
        <v>536</v>
      </c>
      <c r="D577" s="9">
        <f>Data!J577-Data!J576</f>
        <v>0</v>
      </c>
      <c r="E577" s="10">
        <f>Data!K577-Data!K576</f>
        <v>0</v>
      </c>
      <c r="F577" s="11">
        <f>Data!L577-Data!L576</f>
        <v>724</v>
      </c>
      <c r="G577" s="11">
        <f>Data!M577-Data!M576</f>
        <v>0</v>
      </c>
      <c r="H577" s="11">
        <f>Data!N577-Data!N576</f>
        <v>-1</v>
      </c>
      <c r="I577" s="11">
        <f>Data!O577-Data!O576</f>
        <v>763</v>
      </c>
      <c r="J577" s="11">
        <f>Data!P577-Data!P576</f>
        <v>5</v>
      </c>
      <c r="K577" s="11">
        <f>Data!Q577-Data!Q576</f>
        <v>-1</v>
      </c>
      <c r="L577" s="11">
        <f>Data!R577-Data!R576</f>
        <v>278</v>
      </c>
      <c r="M577" s="11">
        <f>Data!S577-Data!S576</f>
        <v>26</v>
      </c>
      <c r="N577" s="11">
        <f>Data!T577-Data!T576</f>
        <v>-5</v>
      </c>
      <c r="O577" s="11">
        <f>Data!U577-Data!U576</f>
        <v>299</v>
      </c>
      <c r="P577" s="11">
        <f>Data!V577-Data!V576</f>
        <v>0</v>
      </c>
      <c r="Q577" s="11">
        <f>Data!W577-Data!W576</f>
        <v>0</v>
      </c>
      <c r="R577" s="11">
        <f>Data!X577-Data!X576</f>
        <v>375</v>
      </c>
      <c r="S577" s="11">
        <f>Data!Y577-Data!Y576</f>
        <v>0</v>
      </c>
      <c r="T577" s="11">
        <f>Data!Z577-Data!Z576</f>
        <v>0</v>
      </c>
      <c r="U577" s="11">
        <f>Data!AA577-Data!AA576</f>
        <v>349</v>
      </c>
      <c r="V577" s="11">
        <f>Data!AB577-Data!AB576</f>
        <v>3</v>
      </c>
      <c r="W577" s="11">
        <f>Data!AC577-Data!AC576</f>
        <v>-1</v>
      </c>
      <c r="X577" s="11">
        <f>Data!AD577-Data!AD576</f>
        <v>124</v>
      </c>
      <c r="Y577" s="11">
        <f>Data!AE577-Data!AE576</f>
        <v>17</v>
      </c>
      <c r="Z577" s="11">
        <f>Data!AF577-Data!AF576</f>
        <v>-5</v>
      </c>
      <c r="AA577" s="11">
        <f>Data!AG577-Data!AG576</f>
        <v>237</v>
      </c>
      <c r="AB577" s="11">
        <f>Data!AH577-Data!AH576</f>
        <v>0</v>
      </c>
      <c r="AC577" s="11">
        <f>Data!AI577-Data!AI576</f>
        <v>0</v>
      </c>
      <c r="AD577" s="11">
        <f>Data!AJ577-Data!AJ576</f>
        <v>349</v>
      </c>
      <c r="AE577" s="11">
        <f>Data!AK577-Data!AK576</f>
        <v>0</v>
      </c>
      <c r="AF577" s="11">
        <f>Data!AL577-Data!AL576</f>
        <v>-1</v>
      </c>
      <c r="AG577" s="11">
        <f>Data!AM577-Data!AM576</f>
        <v>414</v>
      </c>
      <c r="AH577" s="11">
        <f>Data!AN577-Data!AN576</f>
        <v>2</v>
      </c>
      <c r="AI577" s="11">
        <f>Data!AO577-Data!AO576</f>
        <v>0</v>
      </c>
      <c r="AJ577" s="11">
        <f>Data!AP577-Data!AP576</f>
        <v>154</v>
      </c>
      <c r="AK577" s="11">
        <f>Data!AQ577-Data!AQ576</f>
        <v>9</v>
      </c>
      <c r="AL577" s="11">
        <f>Data!AR577-Data!AR576</f>
        <v>0</v>
      </c>
      <c r="AM577" s="11">
        <f>Data!E577</f>
        <v>30</v>
      </c>
      <c r="AN577" s="11">
        <f>Data!B577</f>
        <v>2313</v>
      </c>
      <c r="AO577" s="11">
        <f>Data!AS577-Data!AS576</f>
        <v>11891</v>
      </c>
      <c r="AP577" s="11">
        <f>Data!AT577-Data!AT576</f>
        <v>148508</v>
      </c>
      <c r="AQ577" s="11">
        <f>Data!AV577-Data!AV576</f>
        <v>0</v>
      </c>
      <c r="AR577" s="11">
        <f>Data!AW577-Data!AW576</f>
        <v>0</v>
      </c>
      <c r="AT577" s="7" t="str">
        <f t="shared" ref="AT577" si="636">_xlfn.CONCAT(YEAR(A577),"-W",_xlfn.ISOWEEKNUM(A577))</f>
        <v>2021-W41</v>
      </c>
      <c r="AU577" s="7">
        <f t="shared" ref="AU577" si="637">WEEKDAY(A577,2)</f>
        <v>6</v>
      </c>
      <c r="AV577" s="12">
        <f>Data!G577</f>
        <v>361</v>
      </c>
      <c r="AW577" s="12">
        <f>Data!AU577+Data!C577</f>
        <v>19</v>
      </c>
      <c r="AY577" s="12"/>
      <c r="BA577" s="112"/>
    </row>
    <row r="578" spans="1:53" x14ac:dyDescent="0.3">
      <c r="A578" s="20">
        <f>Data!A578</f>
        <v>44486</v>
      </c>
      <c r="B578" s="8">
        <f t="shared" ref="B578:B579" si="638">A578</f>
        <v>44486</v>
      </c>
      <c r="C578" s="9">
        <f>Data!I578-Data!I577</f>
        <v>440</v>
      </c>
      <c r="D578" s="9">
        <f>Data!J578-Data!J577</f>
        <v>0</v>
      </c>
      <c r="E578" s="10">
        <f>Data!K578-Data!K577</f>
        <v>0</v>
      </c>
      <c r="F578" s="11">
        <f>Data!L578-Data!L577</f>
        <v>458</v>
      </c>
      <c r="G578" s="11">
        <f>Data!M578-Data!M577</f>
        <v>3</v>
      </c>
      <c r="H578" s="11">
        <f>Data!N578-Data!N577</f>
        <v>-1</v>
      </c>
      <c r="I578" s="11">
        <f>Data!O578-Data!O577</f>
        <v>583</v>
      </c>
      <c r="J578" s="11">
        <f>Data!P578-Data!P577</f>
        <v>3</v>
      </c>
      <c r="K578" s="11">
        <f>Data!Q578-Data!Q577</f>
        <v>3</v>
      </c>
      <c r="L578" s="11">
        <f>Data!R578-Data!R577</f>
        <v>208</v>
      </c>
      <c r="M578" s="11">
        <f>Data!S578-Data!S577</f>
        <v>21</v>
      </c>
      <c r="N578" s="11">
        <f>Data!T578-Data!T577</f>
        <v>-6</v>
      </c>
      <c r="O578" s="11">
        <f>Data!U578-Data!U577</f>
        <v>232</v>
      </c>
      <c r="P578" s="11">
        <f>Data!V578-Data!V577</f>
        <v>0</v>
      </c>
      <c r="Q578" s="11">
        <f>Data!W578-Data!W577</f>
        <v>0</v>
      </c>
      <c r="R578" s="11">
        <f>Data!X578-Data!X577</f>
        <v>233</v>
      </c>
      <c r="S578" s="11">
        <f>Data!Y578-Data!Y577</f>
        <v>2</v>
      </c>
      <c r="T578" s="11">
        <f>Data!Z578-Data!Z577</f>
        <v>-1</v>
      </c>
      <c r="U578" s="11">
        <f>Data!AA578-Data!AA577</f>
        <v>273</v>
      </c>
      <c r="V578" s="11">
        <f>Data!AB578-Data!AB577</f>
        <v>3</v>
      </c>
      <c r="W578" s="11">
        <f>Data!AC578-Data!AC577</f>
        <v>2</v>
      </c>
      <c r="X578" s="11">
        <f>Data!AD578-Data!AD577</f>
        <v>96</v>
      </c>
      <c r="Y578" s="11">
        <f>Data!AE578-Data!AE577</f>
        <v>12</v>
      </c>
      <c r="Z578" s="11">
        <f>Data!AF578-Data!AF577</f>
        <v>-2</v>
      </c>
      <c r="AA578" s="11">
        <f>Data!AG578-Data!AG577</f>
        <v>208</v>
      </c>
      <c r="AB578" s="11">
        <f>Data!AH578-Data!AH577</f>
        <v>0</v>
      </c>
      <c r="AC578" s="11">
        <f>Data!AI578-Data!AI577</f>
        <v>0</v>
      </c>
      <c r="AD578" s="11">
        <f>Data!AJ578-Data!AJ577</f>
        <v>225</v>
      </c>
      <c r="AE578" s="11">
        <f>Data!AK578-Data!AK577</f>
        <v>1</v>
      </c>
      <c r="AF578" s="11">
        <f>Data!AL578-Data!AL577</f>
        <v>0</v>
      </c>
      <c r="AG578" s="11">
        <f>Data!AM578-Data!AM577</f>
        <v>310</v>
      </c>
      <c r="AH578" s="11">
        <f>Data!AN578-Data!AN577</f>
        <v>0</v>
      </c>
      <c r="AI578" s="11">
        <f>Data!AO578-Data!AO577</f>
        <v>1</v>
      </c>
      <c r="AJ578" s="11">
        <f>Data!AP578-Data!AP577</f>
        <v>112</v>
      </c>
      <c r="AK578" s="11">
        <f>Data!AQ578-Data!AQ577</f>
        <v>9</v>
      </c>
      <c r="AL578" s="11">
        <f>Data!AR578-Data!AR577</f>
        <v>-4</v>
      </c>
      <c r="AM578" s="11">
        <f>Data!E578</f>
        <v>27</v>
      </c>
      <c r="AN578" s="11">
        <f>Data!B578</f>
        <v>1712</v>
      </c>
      <c r="AO578" s="11">
        <f>Data!AS578-Data!AS577</f>
        <v>7025</v>
      </c>
      <c r="AP578" s="11">
        <f>Data!AT578-Data!AT577</f>
        <v>140293</v>
      </c>
      <c r="AQ578" s="11">
        <f>Data!AV578-Data!AV577</f>
        <v>0</v>
      </c>
      <c r="AR578" s="11">
        <f>Data!AW578-Data!AW577</f>
        <v>0</v>
      </c>
      <c r="AS578" s="7">
        <v>152</v>
      </c>
      <c r="AT578" s="7" t="str">
        <f t="shared" ref="AT578:AT579" si="639">_xlfn.CONCAT(YEAR(A578),"-W",_xlfn.ISOWEEKNUM(A578))</f>
        <v>2021-W41</v>
      </c>
      <c r="AU578" s="7">
        <f t="shared" ref="AU578:AU579" si="640">WEEKDAY(A578,2)</f>
        <v>7</v>
      </c>
      <c r="AV578" s="12">
        <f>Data!G578</f>
        <v>357</v>
      </c>
      <c r="AW578" s="12">
        <f>Data!AU578+Data!C578</f>
        <v>16</v>
      </c>
      <c r="AX578" s="7">
        <f>Data!BA578-Data!BA571</f>
        <v>33</v>
      </c>
      <c r="AY578" s="12">
        <f>AV571+AS578-AV578-AX578</f>
        <v>95</v>
      </c>
      <c r="AZ578" s="11">
        <f>SUM(Data!BB572:BB578)</f>
        <v>1427</v>
      </c>
      <c r="BA578" s="112">
        <f>AS578/AZ578</f>
        <v>0.10651716888577435</v>
      </c>
    </row>
    <row r="579" spans="1:53" x14ac:dyDescent="0.3">
      <c r="A579" s="21">
        <f>Data!A579</f>
        <v>44487</v>
      </c>
      <c r="B579" s="13">
        <f t="shared" si="638"/>
        <v>44487</v>
      </c>
      <c r="C579" s="14">
        <f>Data!I579-Data!I578</f>
        <v>868</v>
      </c>
      <c r="D579" s="14">
        <f>Data!J579-Data!J578</f>
        <v>0</v>
      </c>
      <c r="E579" s="15">
        <f>Data!K579-Data!K578</f>
        <v>0</v>
      </c>
      <c r="F579" s="16">
        <f>Data!L579-Data!L578</f>
        <v>895</v>
      </c>
      <c r="G579" s="16">
        <f>Data!M579-Data!M578</f>
        <v>2</v>
      </c>
      <c r="H579" s="16">
        <f>Data!N579-Data!N578</f>
        <v>-2</v>
      </c>
      <c r="I579" s="16">
        <f>Data!O579-Data!O578</f>
        <v>1041</v>
      </c>
      <c r="J579" s="16">
        <f>Data!P579-Data!P578</f>
        <v>8</v>
      </c>
      <c r="K579" s="16">
        <f>Data!Q579-Data!Q578</f>
        <v>-1</v>
      </c>
      <c r="L579" s="16">
        <f>Data!R579-Data!R578</f>
        <v>343</v>
      </c>
      <c r="M579" s="16">
        <f>Data!S579-Data!S578</f>
        <v>33</v>
      </c>
      <c r="N579" s="16">
        <f>Data!T579-Data!T578</f>
        <v>-7</v>
      </c>
      <c r="O579" s="16">
        <f>Data!U579-Data!U578</f>
        <v>445</v>
      </c>
      <c r="P579" s="16">
        <f>Data!V579-Data!V578</f>
        <v>0</v>
      </c>
      <c r="Q579" s="16">
        <f>Data!W579-Data!W578</f>
        <v>0</v>
      </c>
      <c r="R579" s="16">
        <f>Data!X579-Data!X578</f>
        <v>459</v>
      </c>
      <c r="S579" s="16">
        <f>Data!Y579-Data!Y578</f>
        <v>1</v>
      </c>
      <c r="T579" s="16">
        <f>Data!Z579-Data!Z578</f>
        <v>-1</v>
      </c>
      <c r="U579" s="16">
        <f>Data!AA579-Data!AA578</f>
        <v>477</v>
      </c>
      <c r="V579" s="16">
        <f>Data!AB579-Data!AB578</f>
        <v>4</v>
      </c>
      <c r="W579" s="16">
        <f>Data!AC579-Data!AC578</f>
        <v>2</v>
      </c>
      <c r="X579" s="16">
        <f>Data!AD579-Data!AD578</f>
        <v>164</v>
      </c>
      <c r="Y579" s="16">
        <f>Data!AE579-Data!AE578</f>
        <v>16</v>
      </c>
      <c r="Z579" s="16">
        <f>Data!AF579-Data!AF578</f>
        <v>-5</v>
      </c>
      <c r="AA579" s="16">
        <f>Data!AG579-Data!AG578</f>
        <v>423</v>
      </c>
      <c r="AB579" s="16">
        <f>Data!AH579-Data!AH578</f>
        <v>0</v>
      </c>
      <c r="AC579" s="16">
        <f>Data!AI579-Data!AI578</f>
        <v>0</v>
      </c>
      <c r="AD579" s="16">
        <f>Data!AJ579-Data!AJ578</f>
        <v>436</v>
      </c>
      <c r="AE579" s="16">
        <f>Data!AK579-Data!AK578</f>
        <v>1</v>
      </c>
      <c r="AF579" s="16">
        <f>Data!AL579-Data!AL578</f>
        <v>-1</v>
      </c>
      <c r="AG579" s="16">
        <f>Data!AM579-Data!AM578</f>
        <v>564</v>
      </c>
      <c r="AH579" s="16">
        <f>Data!AN579-Data!AN578</f>
        <v>4</v>
      </c>
      <c r="AI579" s="16">
        <f>Data!AO579-Data!AO578</f>
        <v>-3</v>
      </c>
      <c r="AJ579" s="16">
        <f>Data!AP579-Data!AP578</f>
        <v>179</v>
      </c>
      <c r="AK579" s="16">
        <f>Data!AQ579-Data!AQ578</f>
        <v>17</v>
      </c>
      <c r="AL579" s="16">
        <f>Data!AR579-Data!AR578</f>
        <v>-2</v>
      </c>
      <c r="AM579" s="16">
        <f>Data!E579</f>
        <v>43</v>
      </c>
      <c r="AN579" s="16">
        <f>Data!B579</f>
        <v>3164</v>
      </c>
      <c r="AO579" s="16">
        <f>Data!AS579-Data!AS578</f>
        <v>5496</v>
      </c>
      <c r="AP579" s="16">
        <f>Data!AT579-Data!AT578</f>
        <v>70191</v>
      </c>
      <c r="AQ579" s="16">
        <f>Data!AV579-Data!AV578</f>
        <v>0</v>
      </c>
      <c r="AR579" s="16">
        <f>Data!AW579-Data!AW578</f>
        <v>0</v>
      </c>
      <c r="AS579" s="17"/>
      <c r="AT579" s="17" t="str">
        <f t="shared" si="639"/>
        <v>2021-W42</v>
      </c>
      <c r="AU579" s="17">
        <f t="shared" si="640"/>
        <v>1</v>
      </c>
      <c r="AV579" s="18">
        <f>Data!G579</f>
        <v>347</v>
      </c>
      <c r="AW579" s="18">
        <f>Data!AU579+Data!C579</f>
        <v>25</v>
      </c>
      <c r="AX579" s="17"/>
      <c r="AY579" s="17"/>
      <c r="AZ579" s="16"/>
    </row>
    <row r="580" spans="1:53" x14ac:dyDescent="0.3">
      <c r="A580" s="20">
        <f>Data!A580</f>
        <v>44488</v>
      </c>
      <c r="B580" s="8">
        <f t="shared" ref="B580" si="641">A580</f>
        <v>44488</v>
      </c>
      <c r="C580" s="9">
        <f>Data!I580-Data!I579</f>
        <v>1094</v>
      </c>
      <c r="D580" s="9">
        <f>Data!J580-Data!J579</f>
        <v>0</v>
      </c>
      <c r="E580" s="10">
        <f>Data!K580-Data!K579</f>
        <v>0</v>
      </c>
      <c r="F580" s="11">
        <f>Data!L580-Data!L579</f>
        <v>1121</v>
      </c>
      <c r="G580" s="11">
        <f>Data!M580-Data!M579</f>
        <v>0</v>
      </c>
      <c r="H580" s="11">
        <f>Data!N580-Data!N579</f>
        <v>0</v>
      </c>
      <c r="I580" s="11">
        <f>Data!O580-Data!O579</f>
        <v>1282</v>
      </c>
      <c r="J580" s="11">
        <f>Data!P580-Data!P579</f>
        <v>3</v>
      </c>
      <c r="K580" s="11">
        <f>Data!Q580-Data!Q579</f>
        <v>5</v>
      </c>
      <c r="L580" s="11">
        <f>Data!R580-Data!R579</f>
        <v>426</v>
      </c>
      <c r="M580" s="11">
        <f>Data!S580-Data!S579</f>
        <v>26</v>
      </c>
      <c r="N580" s="11">
        <f>Data!T580-Data!T579</f>
        <v>4</v>
      </c>
      <c r="O580" s="11">
        <f>Data!U580-Data!U579</f>
        <v>553</v>
      </c>
      <c r="P580" s="11">
        <f>Data!V580-Data!V579</f>
        <v>0</v>
      </c>
      <c r="Q580" s="11">
        <f>Data!W580-Data!W579</f>
        <v>0</v>
      </c>
      <c r="R580" s="11">
        <f>Data!X580-Data!X579</f>
        <v>562</v>
      </c>
      <c r="S580" s="11">
        <f>Data!Y580-Data!Y579</f>
        <v>0</v>
      </c>
      <c r="T580" s="11">
        <f>Data!Z580-Data!Z579</f>
        <v>0</v>
      </c>
      <c r="U580" s="11">
        <f>Data!AA580-Data!AA579</f>
        <v>632</v>
      </c>
      <c r="V580" s="11">
        <f>Data!AB580-Data!AB579</f>
        <v>1</v>
      </c>
      <c r="W580" s="11">
        <f>Data!AC580-Data!AC579</f>
        <v>4</v>
      </c>
      <c r="X580" s="11">
        <f>Data!AD580-Data!AD579</f>
        <v>192</v>
      </c>
      <c r="Y580" s="11">
        <f>Data!AE580-Data!AE579</f>
        <v>14</v>
      </c>
      <c r="Z580" s="11">
        <f>Data!AF580-Data!AF579</f>
        <v>2</v>
      </c>
      <c r="AA580" s="11">
        <f>Data!AG580-Data!AG579</f>
        <v>541</v>
      </c>
      <c r="AB580" s="11">
        <f>Data!AH580-Data!AH579</f>
        <v>0</v>
      </c>
      <c r="AC580" s="11">
        <f>Data!AI580-Data!AI579</f>
        <v>0</v>
      </c>
      <c r="AD580" s="11">
        <f>Data!AJ580-Data!AJ579</f>
        <v>559</v>
      </c>
      <c r="AE580" s="11">
        <f>Data!AK580-Data!AK579</f>
        <v>0</v>
      </c>
      <c r="AF580" s="11">
        <f>Data!AL580-Data!AL579</f>
        <v>0</v>
      </c>
      <c r="AG580" s="11">
        <f>Data!AM580-Data!AM579</f>
        <v>650</v>
      </c>
      <c r="AH580" s="11">
        <f>Data!AN580-Data!AN579</f>
        <v>2</v>
      </c>
      <c r="AI580" s="11">
        <f>Data!AO580-Data!AO579</f>
        <v>1</v>
      </c>
      <c r="AJ580" s="11">
        <f>Data!AP580-Data!AP579</f>
        <v>234</v>
      </c>
      <c r="AK580" s="11">
        <f>Data!AQ580-Data!AQ579</f>
        <v>12</v>
      </c>
      <c r="AL580" s="11">
        <f>Data!AR580-Data!AR579</f>
        <v>2</v>
      </c>
      <c r="AM580" s="11">
        <f>Data!E580</f>
        <v>29</v>
      </c>
      <c r="AN580" s="11">
        <f>Data!B580</f>
        <v>3739</v>
      </c>
      <c r="AO580" s="11">
        <f>Data!AS580-Data!AS579</f>
        <v>17790</v>
      </c>
      <c r="AP580" s="11">
        <f>Data!AT580-Data!AT579</f>
        <v>358594</v>
      </c>
      <c r="AQ580" s="11">
        <f>Data!AV580-Data!AV579</f>
        <v>0</v>
      </c>
      <c r="AR580" s="11">
        <f>Data!AW580-Data!AW579</f>
        <v>0</v>
      </c>
      <c r="AT580" s="7" t="str">
        <f t="shared" ref="AT580" si="642">_xlfn.CONCAT(YEAR(A580),"-W",_xlfn.ISOWEEKNUM(A580))</f>
        <v>2021-W42</v>
      </c>
      <c r="AU580" s="7">
        <f t="shared" ref="AU580" si="643">WEEKDAY(A580,2)</f>
        <v>2</v>
      </c>
      <c r="AV580" s="12">
        <f>Data!G580</f>
        <v>356</v>
      </c>
      <c r="AW580" s="12">
        <f>Data!AU580+Data!C580</f>
        <v>21</v>
      </c>
      <c r="AY580" s="12"/>
      <c r="BA580" s="112"/>
    </row>
    <row r="581" spans="1:53" x14ac:dyDescent="0.3">
      <c r="A581" s="20">
        <f>Data!A581</f>
        <v>44489</v>
      </c>
      <c r="B581" s="8">
        <f t="shared" ref="B581" si="644">A581</f>
        <v>44489</v>
      </c>
      <c r="C581" s="9">
        <f>Data!I581-Data!I580</f>
        <v>882</v>
      </c>
      <c r="D581" s="9">
        <f>Data!J581-Data!J580</f>
        <v>0</v>
      </c>
      <c r="E581" s="10">
        <f>Data!K581-Data!K580</f>
        <v>0</v>
      </c>
      <c r="F581" s="11">
        <f>Data!L581-Data!L580</f>
        <v>922</v>
      </c>
      <c r="G581" s="11">
        <f>Data!M581-Data!M580</f>
        <v>0</v>
      </c>
      <c r="H581" s="11">
        <f>Data!N581-Data!N580</f>
        <v>-1</v>
      </c>
      <c r="I581" s="11">
        <f>Data!O581-Data!O580</f>
        <v>1072</v>
      </c>
      <c r="J581" s="11">
        <f>Data!P581-Data!P580</f>
        <v>9</v>
      </c>
      <c r="K581" s="11">
        <f>Data!Q581-Data!Q580</f>
        <v>-2</v>
      </c>
      <c r="L581" s="11">
        <f>Data!R581-Data!R580</f>
        <v>376</v>
      </c>
      <c r="M581" s="11">
        <f>Data!S581-Data!S580</f>
        <v>29</v>
      </c>
      <c r="N581" s="11">
        <f>Data!T581-Data!T580</f>
        <v>-2</v>
      </c>
      <c r="O581" s="11">
        <f>Data!U581-Data!U580</f>
        <v>489</v>
      </c>
      <c r="P581" s="11">
        <f>Data!V581-Data!V580</f>
        <v>0</v>
      </c>
      <c r="Q581" s="11">
        <f>Data!W581-Data!W580</f>
        <v>0</v>
      </c>
      <c r="R581" s="11">
        <f>Data!X581-Data!X580</f>
        <v>457</v>
      </c>
      <c r="S581" s="11">
        <f>Data!Y581-Data!Y580</f>
        <v>0</v>
      </c>
      <c r="T581" s="11">
        <f>Data!Z581-Data!Z580</f>
        <v>-1</v>
      </c>
      <c r="U581" s="11">
        <f>Data!AA581-Data!AA580</f>
        <v>505</v>
      </c>
      <c r="V581" s="11">
        <f>Data!AB581-Data!AB580</f>
        <v>6</v>
      </c>
      <c r="W581" s="11">
        <f>Data!AC581-Data!AC580</f>
        <v>-4</v>
      </c>
      <c r="X581" s="11">
        <f>Data!AD581-Data!AD580</f>
        <v>174</v>
      </c>
      <c r="Y581" s="11">
        <f>Data!AE581-Data!AE580</f>
        <v>8</v>
      </c>
      <c r="Z581" s="11">
        <f>Data!AF581-Data!AF580</f>
        <v>4</v>
      </c>
      <c r="AA581" s="11">
        <f>Data!AG581-Data!AG580</f>
        <v>393</v>
      </c>
      <c r="AB581" s="11">
        <f>Data!AH581-Data!AH580</f>
        <v>0</v>
      </c>
      <c r="AC581" s="11">
        <f>Data!AI581-Data!AI580</f>
        <v>0</v>
      </c>
      <c r="AD581" s="11">
        <f>Data!AJ581-Data!AJ580</f>
        <v>465</v>
      </c>
      <c r="AE581" s="11">
        <f>Data!AK581-Data!AK580</f>
        <v>0</v>
      </c>
      <c r="AF581" s="11">
        <f>Data!AL581-Data!AL580</f>
        <v>0</v>
      </c>
      <c r="AG581" s="11">
        <f>Data!AM581-Data!AM580</f>
        <v>567</v>
      </c>
      <c r="AH581" s="11">
        <f>Data!AN581-Data!AN580</f>
        <v>3</v>
      </c>
      <c r="AI581" s="11">
        <f>Data!AO581-Data!AO580</f>
        <v>2</v>
      </c>
      <c r="AJ581" s="11">
        <f>Data!AP581-Data!AP580</f>
        <v>202</v>
      </c>
      <c r="AK581" s="11">
        <f>Data!AQ581-Data!AQ580</f>
        <v>21</v>
      </c>
      <c r="AL581" s="11">
        <f>Data!AR581-Data!AR580</f>
        <v>-6</v>
      </c>
      <c r="AM581" s="11">
        <f>Data!E581</f>
        <v>38</v>
      </c>
      <c r="AN581" s="11">
        <f>Data!B581</f>
        <v>3279</v>
      </c>
      <c r="AO581" s="11">
        <f>Data!AS581-Data!AS580</f>
        <v>14296</v>
      </c>
      <c r="AP581" s="11">
        <f>Data!AT581-Data!AT580</f>
        <v>190647</v>
      </c>
      <c r="AQ581" s="11">
        <f>Data!AV581-Data!AV580</f>
        <v>0</v>
      </c>
      <c r="AR581" s="11">
        <f>Data!AW581-Data!AW580</f>
        <v>0</v>
      </c>
      <c r="AT581" s="7" t="str">
        <f t="shared" ref="AT581" si="645">_xlfn.CONCAT(YEAR(A581),"-W",_xlfn.ISOWEEKNUM(A581))</f>
        <v>2021-W42</v>
      </c>
      <c r="AU581" s="7">
        <f t="shared" ref="AU581" si="646">WEEKDAY(A581,2)</f>
        <v>3</v>
      </c>
      <c r="AV581" s="12">
        <f>Data!G581</f>
        <v>351</v>
      </c>
      <c r="AW581" s="12">
        <f>Data!AU581+Data!C581</f>
        <v>18</v>
      </c>
      <c r="AY581" s="12"/>
      <c r="BA581" s="112"/>
    </row>
    <row r="582" spans="1:53" x14ac:dyDescent="0.3">
      <c r="A582" s="20">
        <f>Data!A582</f>
        <v>44490</v>
      </c>
      <c r="B582" s="8">
        <f t="shared" ref="B582" si="647">A582</f>
        <v>44490</v>
      </c>
      <c r="C582" s="9">
        <f>Data!I582-Data!I581</f>
        <v>810</v>
      </c>
      <c r="D582" s="9">
        <f>Data!J582-Data!J581</f>
        <v>0</v>
      </c>
      <c r="E582" s="10">
        <f>Data!K582-Data!K581</f>
        <v>-1</v>
      </c>
      <c r="F582" s="11">
        <f>Data!L582-Data!L581</f>
        <v>1038</v>
      </c>
      <c r="G582" s="11">
        <f>Data!M582-Data!M581</f>
        <v>0</v>
      </c>
      <c r="H582" s="11">
        <f>Data!N582-Data!N581</f>
        <v>0</v>
      </c>
      <c r="I582" s="11">
        <f>Data!O582-Data!O581</f>
        <v>1122</v>
      </c>
      <c r="J582" s="11">
        <f>Data!P582-Data!P581</f>
        <v>9</v>
      </c>
      <c r="K582" s="11">
        <f>Data!Q582-Data!Q581</f>
        <v>-4</v>
      </c>
      <c r="L582" s="11">
        <f>Data!R582-Data!R581</f>
        <v>408</v>
      </c>
      <c r="M582" s="11">
        <f>Data!S582-Data!S581</f>
        <v>25</v>
      </c>
      <c r="N582" s="11">
        <f>Data!T582-Data!T581</f>
        <v>1</v>
      </c>
      <c r="O582" s="11">
        <f>Data!U582-Data!U581</f>
        <v>409</v>
      </c>
      <c r="P582" s="11">
        <f>Data!V582-Data!V581</f>
        <v>0</v>
      </c>
      <c r="Q582" s="11">
        <f>Data!W582-Data!W581</f>
        <v>-1</v>
      </c>
      <c r="R582" s="11">
        <f>Data!X582-Data!X581</f>
        <v>520</v>
      </c>
      <c r="S582" s="11">
        <f>Data!Y582-Data!Y581</f>
        <v>0</v>
      </c>
      <c r="T582" s="11">
        <f>Data!Z582-Data!Z581</f>
        <v>0</v>
      </c>
      <c r="U582" s="11">
        <f>Data!AA582-Data!AA581</f>
        <v>559</v>
      </c>
      <c r="V582" s="11">
        <f>Data!AB582-Data!AB581</f>
        <v>7</v>
      </c>
      <c r="W582" s="11">
        <f>Data!AC582-Data!AC581</f>
        <v>-3</v>
      </c>
      <c r="X582" s="11">
        <f>Data!AD582-Data!AD581</f>
        <v>217</v>
      </c>
      <c r="Y582" s="11">
        <f>Data!AE582-Data!AE581</f>
        <v>17</v>
      </c>
      <c r="Z582" s="11">
        <f>Data!AF582-Data!AF581</f>
        <v>-3</v>
      </c>
      <c r="AA582" s="11">
        <f>Data!AG582-Data!AG581</f>
        <v>401</v>
      </c>
      <c r="AB582" s="11">
        <f>Data!AH582-Data!AH581</f>
        <v>0</v>
      </c>
      <c r="AC582" s="11">
        <f>Data!AI582-Data!AI581</f>
        <v>0</v>
      </c>
      <c r="AD582" s="11">
        <f>Data!AJ582-Data!AJ581</f>
        <v>518</v>
      </c>
      <c r="AE582" s="11">
        <f>Data!AK582-Data!AK581</f>
        <v>0</v>
      </c>
      <c r="AF582" s="11">
        <f>Data!AL582-Data!AL581</f>
        <v>0</v>
      </c>
      <c r="AG582" s="11">
        <f>Data!AM582-Data!AM581</f>
        <v>563</v>
      </c>
      <c r="AH582" s="11">
        <f>Data!AN582-Data!AN581</f>
        <v>2</v>
      </c>
      <c r="AI582" s="11">
        <f>Data!AO582-Data!AO581</f>
        <v>-1</v>
      </c>
      <c r="AJ582" s="11">
        <f>Data!AP582-Data!AP581</f>
        <v>191</v>
      </c>
      <c r="AK582" s="11">
        <f>Data!AQ582-Data!AQ581</f>
        <v>8</v>
      </c>
      <c r="AL582" s="11">
        <f>Data!AR582-Data!AR581</f>
        <v>4</v>
      </c>
      <c r="AM582" s="11">
        <f>Data!E582</f>
        <v>34</v>
      </c>
      <c r="AN582" s="11">
        <f>Data!B582</f>
        <v>3407</v>
      </c>
      <c r="AO582" s="11">
        <f>Data!AS582-Data!AS581</f>
        <v>14509</v>
      </c>
      <c r="AP582" s="11">
        <f>Data!AT582-Data!AT581</f>
        <v>150952</v>
      </c>
      <c r="AQ582" s="11">
        <f>Data!AV582-Data!AV581</f>
        <v>0</v>
      </c>
      <c r="AR582" s="11">
        <f>Data!AW582-Data!AW581</f>
        <v>0</v>
      </c>
      <c r="AT582" s="7" t="str">
        <f t="shared" ref="AT582" si="648">_xlfn.CONCAT(YEAR(A582),"-W",_xlfn.ISOWEEKNUM(A582))</f>
        <v>2021-W42</v>
      </c>
      <c r="AU582" s="7">
        <f t="shared" ref="AU582" si="649">WEEKDAY(A582,2)</f>
        <v>4</v>
      </c>
      <c r="AV582" s="12">
        <f>Data!G582</f>
        <v>347</v>
      </c>
      <c r="AW582" s="12">
        <f>Data!AU582+Data!C582</f>
        <v>20</v>
      </c>
      <c r="AY582" s="12"/>
      <c r="BA582" s="112"/>
    </row>
    <row r="583" spans="1:53" x14ac:dyDescent="0.3">
      <c r="A583" s="20">
        <f>Data!A583</f>
        <v>44491</v>
      </c>
      <c r="B583" s="8">
        <f t="shared" ref="B583" si="650">A583</f>
        <v>44491</v>
      </c>
      <c r="C583" s="9">
        <f>Data!I583-Data!I582</f>
        <v>964</v>
      </c>
      <c r="D583" s="9">
        <f>Data!J583-Data!J582</f>
        <v>0</v>
      </c>
      <c r="E583" s="10">
        <f>Data!K583-Data!K582</f>
        <v>0</v>
      </c>
      <c r="F583" s="11">
        <f>Data!L583-Data!L582</f>
        <v>1060</v>
      </c>
      <c r="G583" s="11">
        <f>Data!M583-Data!M582</f>
        <v>0</v>
      </c>
      <c r="H583" s="11">
        <f>Data!N583-Data!N582</f>
        <v>0</v>
      </c>
      <c r="I583" s="11">
        <f>Data!O583-Data!O582</f>
        <v>1118</v>
      </c>
      <c r="J583" s="11">
        <f>Data!P583-Data!P582</f>
        <v>5</v>
      </c>
      <c r="K583" s="11">
        <f>Data!Q583-Data!Q582</f>
        <v>2</v>
      </c>
      <c r="L583" s="11">
        <f>Data!R583-Data!R582</f>
        <v>399</v>
      </c>
      <c r="M583" s="11">
        <f>Data!S583-Data!S582</f>
        <v>31</v>
      </c>
      <c r="N583" s="11">
        <f>Data!T583-Data!T582</f>
        <v>-1</v>
      </c>
      <c r="O583" s="11">
        <f>Data!U583-Data!U582</f>
        <v>504</v>
      </c>
      <c r="P583" s="11">
        <f>Data!V583-Data!V582</f>
        <v>0</v>
      </c>
      <c r="Q583" s="11">
        <f>Data!W583-Data!W582</f>
        <v>0</v>
      </c>
      <c r="R583" s="11">
        <f>Data!X583-Data!X582</f>
        <v>576</v>
      </c>
      <c r="S583" s="11">
        <f>Data!Y583-Data!Y582</f>
        <v>0</v>
      </c>
      <c r="T583" s="11">
        <f>Data!Z583-Data!Z582</f>
        <v>0</v>
      </c>
      <c r="U583" s="11">
        <f>Data!AA583-Data!AA582</f>
        <v>504</v>
      </c>
      <c r="V583" s="11">
        <f>Data!AB583-Data!AB582</f>
        <v>2</v>
      </c>
      <c r="W583" s="11">
        <f>Data!AC583-Data!AC582</f>
        <v>-1</v>
      </c>
      <c r="X583" s="11">
        <f>Data!AD583-Data!AD582</f>
        <v>202</v>
      </c>
      <c r="Y583" s="11">
        <f>Data!AE583-Data!AE582</f>
        <v>14</v>
      </c>
      <c r="Z583" s="11">
        <f>Data!AF583-Data!AF582</f>
        <v>-2</v>
      </c>
      <c r="AA583" s="11">
        <f>Data!AG583-Data!AG582</f>
        <v>460</v>
      </c>
      <c r="AB583" s="11">
        <f>Data!AH583-Data!AH582</f>
        <v>0</v>
      </c>
      <c r="AC583" s="11">
        <f>Data!AI583-Data!AI582</f>
        <v>0</v>
      </c>
      <c r="AD583" s="11">
        <f>Data!AJ583-Data!AJ582</f>
        <v>484</v>
      </c>
      <c r="AE583" s="11">
        <f>Data!AK583-Data!AK582</f>
        <v>0</v>
      </c>
      <c r="AF583" s="11">
        <f>Data!AL583-Data!AL582</f>
        <v>0</v>
      </c>
      <c r="AG583" s="11">
        <f>Data!AM583-Data!AM582</f>
        <v>614</v>
      </c>
      <c r="AH583" s="11">
        <f>Data!AN583-Data!AN582</f>
        <v>3</v>
      </c>
      <c r="AI583" s="11">
        <f>Data!AO583-Data!AO582</f>
        <v>3</v>
      </c>
      <c r="AJ583" s="11">
        <f>Data!AP583-Data!AP582</f>
        <v>197</v>
      </c>
      <c r="AK583" s="11">
        <f>Data!AQ583-Data!AQ582</f>
        <v>17</v>
      </c>
      <c r="AL583" s="11">
        <f>Data!AR583-Data!AR582</f>
        <v>1</v>
      </c>
      <c r="AM583" s="11">
        <f>Data!E583</f>
        <v>36</v>
      </c>
      <c r="AN583" s="11">
        <f>Data!B583</f>
        <v>3585</v>
      </c>
      <c r="AO583" s="11">
        <f>Data!AS583-Data!AS582</f>
        <v>13925</v>
      </c>
      <c r="AP583" s="11">
        <f>Data!AT583-Data!AT582</f>
        <v>213021</v>
      </c>
      <c r="AQ583" s="11">
        <f>Data!AV583-Data!AV582</f>
        <v>0</v>
      </c>
      <c r="AR583" s="11">
        <f>Data!AW583-Data!AW582</f>
        <v>0</v>
      </c>
      <c r="AT583" s="7" t="str">
        <f t="shared" ref="AT583" si="651">_xlfn.CONCAT(YEAR(A583),"-W",_xlfn.ISOWEEKNUM(A583))</f>
        <v>2021-W42</v>
      </c>
      <c r="AU583" s="7">
        <f t="shared" ref="AU583" si="652">WEEKDAY(A583,2)</f>
        <v>5</v>
      </c>
      <c r="AV583" s="12">
        <f>Data!G583</f>
        <v>348</v>
      </c>
      <c r="AW583" s="12">
        <f>Data!AU583+Data!C583</f>
        <v>25</v>
      </c>
      <c r="AY583" s="12"/>
      <c r="BA583" s="112"/>
    </row>
    <row r="584" spans="1:53" x14ac:dyDescent="0.3">
      <c r="A584" s="20">
        <f>Data!A584</f>
        <v>44492</v>
      </c>
      <c r="B584" s="8">
        <f t="shared" ref="B584" si="653">A584</f>
        <v>44492</v>
      </c>
      <c r="C584" s="9">
        <f>Data!I584-Data!I583</f>
        <v>757</v>
      </c>
      <c r="D584" s="9">
        <f>Data!J584-Data!J583</f>
        <v>0</v>
      </c>
      <c r="E584" s="10">
        <f>Data!K584-Data!K583</f>
        <v>0</v>
      </c>
      <c r="F584" s="11">
        <f>Data!L584-Data!L583</f>
        <v>932</v>
      </c>
      <c r="G584" s="11">
        <f>Data!M584-Data!M583</f>
        <v>0</v>
      </c>
      <c r="H584" s="11">
        <f>Data!N584-Data!N583</f>
        <v>2</v>
      </c>
      <c r="I584" s="11">
        <f>Data!O584-Data!O583</f>
        <v>1059</v>
      </c>
      <c r="J584" s="11">
        <f>Data!P584-Data!P583</f>
        <v>6</v>
      </c>
      <c r="K584" s="11">
        <f>Data!Q584-Data!Q583</f>
        <v>3</v>
      </c>
      <c r="L584" s="11">
        <f>Data!R584-Data!R583</f>
        <v>407</v>
      </c>
      <c r="M584" s="11">
        <f>Data!S584-Data!S583</f>
        <v>37</v>
      </c>
      <c r="N584" s="11">
        <f>Data!T584-Data!T583</f>
        <v>0</v>
      </c>
      <c r="O584" s="11">
        <f>Data!U584-Data!U583</f>
        <v>414</v>
      </c>
      <c r="P584" s="11">
        <f>Data!V584-Data!V583</f>
        <v>0</v>
      </c>
      <c r="Q584" s="11">
        <f>Data!W584-Data!W583</f>
        <v>0</v>
      </c>
      <c r="R584" s="11">
        <f>Data!X584-Data!X583</f>
        <v>476</v>
      </c>
      <c r="S584" s="11">
        <f>Data!Y584-Data!Y583</f>
        <v>0</v>
      </c>
      <c r="T584" s="11">
        <f>Data!Z584-Data!Z583</f>
        <v>1</v>
      </c>
      <c r="U584" s="11">
        <f>Data!AA584-Data!AA583</f>
        <v>514</v>
      </c>
      <c r="V584" s="11">
        <f>Data!AB584-Data!AB583</f>
        <v>3</v>
      </c>
      <c r="W584" s="11">
        <f>Data!AC584-Data!AC583</f>
        <v>1</v>
      </c>
      <c r="X584" s="11">
        <f>Data!AD584-Data!AD583</f>
        <v>186</v>
      </c>
      <c r="Y584" s="11">
        <f>Data!AE584-Data!AE583</f>
        <v>17</v>
      </c>
      <c r="Z584" s="11">
        <f>Data!AF584-Data!AF583</f>
        <v>-2</v>
      </c>
      <c r="AA584" s="11">
        <f>Data!AG584-Data!AG583</f>
        <v>343</v>
      </c>
      <c r="AB584" s="11">
        <f>Data!AH584-Data!AH583</f>
        <v>0</v>
      </c>
      <c r="AC584" s="11">
        <f>Data!AI584-Data!AI583</f>
        <v>0</v>
      </c>
      <c r="AD584" s="11">
        <f>Data!AJ584-Data!AJ583</f>
        <v>456</v>
      </c>
      <c r="AE584" s="11">
        <f>Data!AK584-Data!AK583</f>
        <v>0</v>
      </c>
      <c r="AF584" s="11">
        <f>Data!AL584-Data!AL583</f>
        <v>1</v>
      </c>
      <c r="AG584" s="11">
        <f>Data!AM584-Data!AM583</f>
        <v>545</v>
      </c>
      <c r="AH584" s="11">
        <f>Data!AN584-Data!AN583</f>
        <v>3</v>
      </c>
      <c r="AI584" s="11">
        <f>Data!AO584-Data!AO583</f>
        <v>2</v>
      </c>
      <c r="AJ584" s="11">
        <f>Data!AP584-Data!AP583</f>
        <v>221</v>
      </c>
      <c r="AK584" s="11">
        <f>Data!AQ584-Data!AQ583</f>
        <v>20</v>
      </c>
      <c r="AL584" s="11">
        <f>Data!AR584-Data!AR583</f>
        <v>2</v>
      </c>
      <c r="AM584" s="11">
        <f>Data!E584</f>
        <v>43</v>
      </c>
      <c r="AN584" s="11">
        <f>Data!B584</f>
        <v>3199</v>
      </c>
      <c r="AO584" s="11">
        <f>Data!AS584-Data!AS583</f>
        <v>13428</v>
      </c>
      <c r="AP584" s="11">
        <f>Data!AT584-Data!AT583</f>
        <v>180633</v>
      </c>
      <c r="AQ584" s="11">
        <f>Data!AV584-Data!AV583</f>
        <v>0</v>
      </c>
      <c r="AR584" s="11">
        <f>Data!AW584-Data!AW583</f>
        <v>0</v>
      </c>
      <c r="AT584" s="7" t="str">
        <f t="shared" ref="AT584" si="654">_xlfn.CONCAT(YEAR(A584),"-W",_xlfn.ISOWEEKNUM(A584))</f>
        <v>2021-W42</v>
      </c>
      <c r="AU584" s="7">
        <f t="shared" ref="AU584" si="655">WEEKDAY(A584,2)</f>
        <v>6</v>
      </c>
      <c r="AV584" s="12">
        <f>Data!G584</f>
        <v>353</v>
      </c>
      <c r="AW584" s="12">
        <f>Data!AU584+Data!C584</f>
        <v>13</v>
      </c>
      <c r="AY584" s="12"/>
      <c r="BA584" s="112"/>
    </row>
    <row r="585" spans="1:53" x14ac:dyDescent="0.3">
      <c r="A585" s="20">
        <f>Data!A585</f>
        <v>44493</v>
      </c>
      <c r="B585" s="8">
        <f t="shared" ref="B585" si="656">A585</f>
        <v>44493</v>
      </c>
      <c r="C585" s="9">
        <f>Data!I585-Data!I584</f>
        <v>541</v>
      </c>
      <c r="D585" s="9">
        <f>Data!J585-Data!J584</f>
        <v>0</v>
      </c>
      <c r="E585" s="10">
        <f>Data!K585-Data!K584</f>
        <v>0</v>
      </c>
      <c r="F585" s="11">
        <f>Data!L585-Data!L584</f>
        <v>611</v>
      </c>
      <c r="G585" s="11">
        <f>Data!M585-Data!M584</f>
        <v>0</v>
      </c>
      <c r="H585" s="11">
        <f>Data!N585-Data!N584</f>
        <v>0</v>
      </c>
      <c r="I585" s="11">
        <f>Data!O585-Data!O584</f>
        <v>718</v>
      </c>
      <c r="J585" s="11">
        <f>Data!P585-Data!P584</f>
        <v>3</v>
      </c>
      <c r="K585" s="11">
        <f>Data!Q585-Data!Q584</f>
        <v>5</v>
      </c>
      <c r="L585" s="11">
        <f>Data!R585-Data!R584</f>
        <v>205</v>
      </c>
      <c r="M585" s="11">
        <f>Data!S585-Data!S584</f>
        <v>27</v>
      </c>
      <c r="N585" s="11">
        <f>Data!T585-Data!T584</f>
        <v>7</v>
      </c>
      <c r="O585" s="11">
        <f>Data!U585-Data!U584</f>
        <v>290</v>
      </c>
      <c r="P585" s="11">
        <f>Data!V585-Data!V584</f>
        <v>0</v>
      </c>
      <c r="Q585" s="11">
        <f>Data!W585-Data!W584</f>
        <v>0</v>
      </c>
      <c r="R585" s="11">
        <f>Data!X585-Data!X584</f>
        <v>304</v>
      </c>
      <c r="S585" s="11">
        <f>Data!Y585-Data!Y584</f>
        <v>0</v>
      </c>
      <c r="T585" s="11">
        <f>Data!Z585-Data!Z584</f>
        <v>0</v>
      </c>
      <c r="U585" s="11">
        <f>Data!AA585-Data!AA584</f>
        <v>346</v>
      </c>
      <c r="V585" s="11">
        <f>Data!AB585-Data!AB584</f>
        <v>3</v>
      </c>
      <c r="W585" s="11">
        <f>Data!AC585-Data!AC584</f>
        <v>3</v>
      </c>
      <c r="X585" s="11">
        <f>Data!AD585-Data!AD584</f>
        <v>96</v>
      </c>
      <c r="Y585" s="11">
        <f>Data!AE585-Data!AE584</f>
        <v>17</v>
      </c>
      <c r="Z585" s="11">
        <f>Data!AF585-Data!AF584</f>
        <v>4</v>
      </c>
      <c r="AA585" s="11">
        <f>Data!AG585-Data!AG584</f>
        <v>251</v>
      </c>
      <c r="AB585" s="11">
        <f>Data!AH585-Data!AH584</f>
        <v>0</v>
      </c>
      <c r="AC585" s="11">
        <f>Data!AI585-Data!AI584</f>
        <v>0</v>
      </c>
      <c r="AD585" s="11">
        <f>Data!AJ585-Data!AJ584</f>
        <v>307</v>
      </c>
      <c r="AE585" s="11">
        <f>Data!AK585-Data!AK584</f>
        <v>0</v>
      </c>
      <c r="AF585" s="11">
        <f>Data!AL585-Data!AL584</f>
        <v>0</v>
      </c>
      <c r="AG585" s="11">
        <f>Data!AM585-Data!AM584</f>
        <v>372</v>
      </c>
      <c r="AH585" s="11">
        <f>Data!AN585-Data!AN584</f>
        <v>0</v>
      </c>
      <c r="AI585" s="11">
        <f>Data!AO585-Data!AO584</f>
        <v>2</v>
      </c>
      <c r="AJ585" s="11">
        <f>Data!AP585-Data!AP584</f>
        <v>109</v>
      </c>
      <c r="AK585" s="11">
        <f>Data!AQ585-Data!AQ584</f>
        <v>10</v>
      </c>
      <c r="AL585" s="11">
        <f>Data!AR585-Data!AR584</f>
        <v>3</v>
      </c>
      <c r="AM585" s="11">
        <f>Data!E585</f>
        <v>30</v>
      </c>
      <c r="AN585" s="11">
        <f>Data!B585</f>
        <v>2098</v>
      </c>
      <c r="AO585" s="11">
        <f>Data!AS585-Data!AS584</f>
        <v>7333</v>
      </c>
      <c r="AP585" s="11">
        <f>Data!AT585-Data!AT584</f>
        <v>141605</v>
      </c>
      <c r="AQ585" s="11">
        <f>Data!AV585-Data!AV584</f>
        <v>0</v>
      </c>
      <c r="AR585" s="11">
        <f>Data!AW585-Data!AW584</f>
        <v>0</v>
      </c>
      <c r="AS585" s="7">
        <v>152</v>
      </c>
      <c r="AT585" s="7" t="str">
        <f t="shared" ref="AT585" si="657">_xlfn.CONCAT(YEAR(A585),"-W",_xlfn.ISOWEEKNUM(A585))</f>
        <v>2021-W42</v>
      </c>
      <c r="AU585" s="7">
        <f t="shared" ref="AU585" si="658">WEEKDAY(A585,2)</f>
        <v>7</v>
      </c>
      <c r="AV585" s="12">
        <f>Data!G585</f>
        <v>365</v>
      </c>
      <c r="AW585" s="12">
        <f>Data!AU585+Data!C585</f>
        <v>12</v>
      </c>
      <c r="AX585" s="7">
        <f>Data!BA585-Data!BA578</f>
        <v>39</v>
      </c>
      <c r="AY585" s="12">
        <f>AV578+AS585-AV585-AX585</f>
        <v>105</v>
      </c>
      <c r="AZ585" s="11">
        <f>SUM(Data!BB579:BB585)</f>
        <v>1586</v>
      </c>
      <c r="BA585" s="112">
        <f>AS585/AZ585</f>
        <v>9.5838587641866327E-2</v>
      </c>
    </row>
    <row r="586" spans="1:53" x14ac:dyDescent="0.3">
      <c r="A586" s="21">
        <f>Data!A586</f>
        <v>44494</v>
      </c>
      <c r="B586" s="13">
        <f t="shared" ref="B586:B587" si="659">A586</f>
        <v>44494</v>
      </c>
      <c r="C586" s="14">
        <f>Data!I586-Data!I585</f>
        <v>1049</v>
      </c>
      <c r="D586" s="14">
        <f>Data!J586-Data!J585</f>
        <v>0</v>
      </c>
      <c r="E586" s="15">
        <f>Data!K586-Data!K585</f>
        <v>0</v>
      </c>
      <c r="F586" s="16">
        <f>Data!L586-Data!L585</f>
        <v>1026</v>
      </c>
      <c r="G586" s="16">
        <f>Data!M586-Data!M585</f>
        <v>0</v>
      </c>
      <c r="H586" s="16">
        <f>Data!N586-Data!N585</f>
        <v>1</v>
      </c>
      <c r="I586" s="16">
        <f>Data!O586-Data!O585</f>
        <v>1397</v>
      </c>
      <c r="J586" s="16">
        <f>Data!P586-Data!P585</f>
        <v>9</v>
      </c>
      <c r="K586" s="16">
        <f>Data!Q586-Data!Q585</f>
        <v>-5</v>
      </c>
      <c r="L586" s="16">
        <f>Data!R586-Data!R585</f>
        <v>468</v>
      </c>
      <c r="M586" s="16">
        <f>Data!S586-Data!S585</f>
        <v>45</v>
      </c>
      <c r="N586" s="16">
        <f>Data!T586-Data!T585</f>
        <v>-7</v>
      </c>
      <c r="O586" s="16">
        <f>Data!U586-Data!U585</f>
        <v>568</v>
      </c>
      <c r="P586" s="16">
        <f>Data!V586-Data!V585</f>
        <v>0</v>
      </c>
      <c r="Q586" s="16">
        <f>Data!W586-Data!W585</f>
        <v>0</v>
      </c>
      <c r="R586" s="16">
        <f>Data!X586-Data!X585</f>
        <v>520</v>
      </c>
      <c r="S586" s="16">
        <f>Data!Y586-Data!Y585</f>
        <v>0</v>
      </c>
      <c r="T586" s="16">
        <f>Data!Z586-Data!Z585</f>
        <v>1</v>
      </c>
      <c r="U586" s="16">
        <f>Data!AA586-Data!AA585</f>
        <v>658</v>
      </c>
      <c r="V586" s="16">
        <f>Data!AB586-Data!AB585</f>
        <v>6</v>
      </c>
      <c r="W586" s="16">
        <f>Data!AC586-Data!AC585</f>
        <v>-5</v>
      </c>
      <c r="X586" s="16">
        <f>Data!AD586-Data!AD585</f>
        <v>227</v>
      </c>
      <c r="Y586" s="16">
        <f>Data!AE586-Data!AE585</f>
        <v>23</v>
      </c>
      <c r="Z586" s="16">
        <f>Data!AF586-Data!AF585</f>
        <v>-3</v>
      </c>
      <c r="AA586" s="16">
        <f>Data!AG586-Data!AG585</f>
        <v>481</v>
      </c>
      <c r="AB586" s="16">
        <f>Data!AH586-Data!AH585</f>
        <v>0</v>
      </c>
      <c r="AC586" s="16">
        <f>Data!AI586-Data!AI585</f>
        <v>0</v>
      </c>
      <c r="AD586" s="16">
        <f>Data!AJ586-Data!AJ585</f>
        <v>506</v>
      </c>
      <c r="AE586" s="16">
        <f>Data!AK586-Data!AK585</f>
        <v>0</v>
      </c>
      <c r="AF586" s="16">
        <f>Data!AL586-Data!AL585</f>
        <v>0</v>
      </c>
      <c r="AG586" s="16">
        <f>Data!AM586-Data!AM585</f>
        <v>739</v>
      </c>
      <c r="AH586" s="16">
        <f>Data!AN586-Data!AN585</f>
        <v>3</v>
      </c>
      <c r="AI586" s="16">
        <f>Data!AO586-Data!AO585</f>
        <v>0</v>
      </c>
      <c r="AJ586" s="16">
        <f>Data!AP586-Data!AP585</f>
        <v>241</v>
      </c>
      <c r="AK586" s="16">
        <f>Data!AQ586-Data!AQ585</f>
        <v>22</v>
      </c>
      <c r="AL586" s="16">
        <f>Data!AR586-Data!AR585</f>
        <v>-4</v>
      </c>
      <c r="AM586" s="16">
        <f>Data!E586</f>
        <v>54</v>
      </c>
      <c r="AN586" s="16">
        <f>Data!B586</f>
        <v>3937</v>
      </c>
      <c r="AO586" s="16">
        <f>Data!AS586-Data!AS585</f>
        <v>5970</v>
      </c>
      <c r="AP586" s="16">
        <f>Data!AT586-Data!AT585</f>
        <v>70823</v>
      </c>
      <c r="AQ586" s="16">
        <f>Data!AV586-Data!AV585</f>
        <v>0</v>
      </c>
      <c r="AR586" s="16">
        <f>Data!AW586-Data!AW585</f>
        <v>0</v>
      </c>
      <c r="AS586" s="17"/>
      <c r="AT586" s="17" t="str">
        <f t="shared" ref="AT586:AT587" si="660">_xlfn.CONCAT(YEAR(A586),"-W",_xlfn.ISOWEEKNUM(A586))</f>
        <v>2021-W43</v>
      </c>
      <c r="AU586" s="17">
        <f t="shared" ref="AU586:AU587" si="661">WEEKDAY(A586,2)</f>
        <v>1</v>
      </c>
      <c r="AV586" s="18">
        <f>Data!G586</f>
        <v>354</v>
      </c>
      <c r="AW586" s="18">
        <f>Data!AU586+Data!C586</f>
        <v>16</v>
      </c>
      <c r="AX586" s="17"/>
      <c r="AY586" s="17"/>
      <c r="AZ586" s="16"/>
    </row>
    <row r="587" spans="1:53" x14ac:dyDescent="0.3">
      <c r="A587" s="20">
        <f>Data!A587</f>
        <v>44495</v>
      </c>
      <c r="B587" s="8">
        <f t="shared" si="659"/>
        <v>44495</v>
      </c>
      <c r="C587" s="9">
        <f>Data!I587-Data!I586</f>
        <v>1183</v>
      </c>
      <c r="D587" s="9">
        <f>Data!J587-Data!J586</f>
        <v>0</v>
      </c>
      <c r="E587" s="10">
        <f>Data!K587-Data!K586</f>
        <v>0</v>
      </c>
      <c r="F587" s="11">
        <f>Data!L587-Data!L586</f>
        <v>1207</v>
      </c>
      <c r="G587" s="11">
        <f>Data!M587-Data!M586</f>
        <v>0</v>
      </c>
      <c r="H587" s="11">
        <f>Data!N587-Data!N586</f>
        <v>2</v>
      </c>
      <c r="I587" s="11">
        <f>Data!O587-Data!O586</f>
        <v>1429</v>
      </c>
      <c r="J587" s="11">
        <f>Data!P587-Data!P586</f>
        <v>5</v>
      </c>
      <c r="K587" s="11">
        <f>Data!Q587-Data!Q586</f>
        <v>8</v>
      </c>
      <c r="L587" s="11">
        <f>Data!R587-Data!R586</f>
        <v>455</v>
      </c>
      <c r="M587" s="11">
        <f>Data!S587-Data!S586</f>
        <v>20</v>
      </c>
      <c r="N587" s="11">
        <f>Data!T587-Data!T586</f>
        <v>16</v>
      </c>
      <c r="O587" s="11">
        <f>Data!U587-Data!U586</f>
        <v>606</v>
      </c>
      <c r="P587" s="11">
        <f>Data!V587-Data!V586</f>
        <v>0</v>
      </c>
      <c r="Q587" s="11">
        <f>Data!W587-Data!W586</f>
        <v>0</v>
      </c>
      <c r="R587" s="11">
        <f>Data!X587-Data!X586</f>
        <v>623</v>
      </c>
      <c r="S587" s="11">
        <f>Data!Y587-Data!Y586</f>
        <v>0</v>
      </c>
      <c r="T587" s="11">
        <f>Data!Z587-Data!Z586</f>
        <v>2</v>
      </c>
      <c r="U587" s="11">
        <f>Data!AA587-Data!AA586</f>
        <v>675</v>
      </c>
      <c r="V587" s="11">
        <f>Data!AB587-Data!AB586</f>
        <v>5</v>
      </c>
      <c r="W587" s="11">
        <f>Data!AC587-Data!AC586</f>
        <v>7</v>
      </c>
      <c r="X587" s="11">
        <f>Data!AD587-Data!AD586</f>
        <v>215</v>
      </c>
      <c r="Y587" s="11">
        <f>Data!AE587-Data!AE586</f>
        <v>10</v>
      </c>
      <c r="Z587" s="11">
        <f>Data!AF587-Data!AF586</f>
        <v>9</v>
      </c>
      <c r="AA587" s="11">
        <f>Data!AG587-Data!AG586</f>
        <v>577</v>
      </c>
      <c r="AB587" s="11">
        <f>Data!AH587-Data!AH586</f>
        <v>0</v>
      </c>
      <c r="AC587" s="11">
        <f>Data!AI587-Data!AI586</f>
        <v>0</v>
      </c>
      <c r="AD587" s="11">
        <f>Data!AJ587-Data!AJ586</f>
        <v>584</v>
      </c>
      <c r="AE587" s="11">
        <f>Data!AK587-Data!AK586</f>
        <v>0</v>
      </c>
      <c r="AF587" s="11">
        <f>Data!AL587-Data!AL586</f>
        <v>0</v>
      </c>
      <c r="AG587" s="11">
        <f>Data!AM587-Data!AM586</f>
        <v>754</v>
      </c>
      <c r="AH587" s="11">
        <f>Data!AN587-Data!AN586</f>
        <v>0</v>
      </c>
      <c r="AI587" s="11">
        <f>Data!AO587-Data!AO586</f>
        <v>1</v>
      </c>
      <c r="AJ587" s="11">
        <f>Data!AP587-Data!AP586</f>
        <v>240</v>
      </c>
      <c r="AK587" s="11">
        <f>Data!AQ587-Data!AQ586</f>
        <v>10</v>
      </c>
      <c r="AL587" s="11">
        <f>Data!AR587-Data!AR586</f>
        <v>7</v>
      </c>
      <c r="AM587" s="11">
        <f>Data!E587</f>
        <v>25</v>
      </c>
      <c r="AN587" s="11">
        <f>Data!B587</f>
        <v>4165</v>
      </c>
      <c r="AO587" s="11">
        <f>Data!AS587-Data!AS586</f>
        <v>18001</v>
      </c>
      <c r="AP587" s="11">
        <f>Data!AT587-Data!AT586</f>
        <v>366966</v>
      </c>
      <c r="AQ587" s="11">
        <f>Data!AV587-Data!AV586</f>
        <v>0</v>
      </c>
      <c r="AR587" s="11">
        <f>Data!AW587-Data!AW586</f>
        <v>0</v>
      </c>
      <c r="AT587" s="7" t="str">
        <f t="shared" si="660"/>
        <v>2021-W43</v>
      </c>
      <c r="AU587" s="7">
        <f t="shared" si="661"/>
        <v>2</v>
      </c>
      <c r="AV587" s="12">
        <f>Data!G587</f>
        <v>380</v>
      </c>
      <c r="AW587" s="12">
        <f>Data!AU587+Data!C587</f>
        <v>26</v>
      </c>
      <c r="AY587" s="12"/>
      <c r="BA587" s="112"/>
    </row>
    <row r="588" spans="1:53" x14ac:dyDescent="0.3">
      <c r="A588" s="20">
        <f>Data!A588</f>
        <v>44496</v>
      </c>
      <c r="B588" s="8">
        <f t="shared" ref="B588" si="662">A588</f>
        <v>44496</v>
      </c>
      <c r="C588" s="9">
        <f>Data!I588-Data!I587</f>
        <v>934</v>
      </c>
      <c r="D588" s="9">
        <f>Data!J588-Data!J587</f>
        <v>0</v>
      </c>
      <c r="E588" s="10">
        <f>Data!K588-Data!K587</f>
        <v>0</v>
      </c>
      <c r="F588" s="11">
        <f>Data!L588-Data!L587</f>
        <v>983</v>
      </c>
      <c r="G588" s="11">
        <f>Data!M588-Data!M587</f>
        <v>1</v>
      </c>
      <c r="H588" s="11">
        <f>Data!N588-Data!N587</f>
        <v>-1</v>
      </c>
      <c r="I588" s="11">
        <f>Data!O588-Data!O587</f>
        <v>1268</v>
      </c>
      <c r="J588" s="11">
        <f>Data!P588-Data!P587</f>
        <v>11</v>
      </c>
      <c r="K588" s="11">
        <f>Data!Q588-Data!Q587</f>
        <v>5</v>
      </c>
      <c r="L588" s="11">
        <f>Data!R588-Data!R587</f>
        <v>454</v>
      </c>
      <c r="M588" s="11">
        <f>Data!S588-Data!S587</f>
        <v>51</v>
      </c>
      <c r="N588" s="11">
        <f>Data!T588-Data!T587</f>
        <v>3</v>
      </c>
      <c r="O588" s="11">
        <f>Data!U588-Data!U587</f>
        <v>493</v>
      </c>
      <c r="P588" s="11">
        <f>Data!V588-Data!V587</f>
        <v>0</v>
      </c>
      <c r="Q588" s="11">
        <f>Data!W588-Data!W587</f>
        <v>0</v>
      </c>
      <c r="R588" s="11">
        <f>Data!X588-Data!X587</f>
        <v>517</v>
      </c>
      <c r="S588" s="11">
        <f>Data!Y588-Data!Y587</f>
        <v>0</v>
      </c>
      <c r="T588" s="11">
        <f>Data!Z588-Data!Z587</f>
        <v>0</v>
      </c>
      <c r="U588" s="11">
        <f>Data!AA588-Data!AA587</f>
        <v>625</v>
      </c>
      <c r="V588" s="11">
        <f>Data!AB588-Data!AB587</f>
        <v>8</v>
      </c>
      <c r="W588" s="11">
        <f>Data!AC588-Data!AC587</f>
        <v>0</v>
      </c>
      <c r="X588" s="11">
        <f>Data!AD588-Data!AD587</f>
        <v>240</v>
      </c>
      <c r="Y588" s="11">
        <f>Data!AE588-Data!AE587</f>
        <v>30</v>
      </c>
      <c r="Z588" s="11">
        <f>Data!AF588-Data!AF587</f>
        <v>-4</v>
      </c>
      <c r="AA588" s="11">
        <f>Data!AG588-Data!AG587</f>
        <v>441</v>
      </c>
      <c r="AB588" s="11">
        <f>Data!AH588-Data!AH587</f>
        <v>0</v>
      </c>
      <c r="AC588" s="11">
        <f>Data!AI588-Data!AI587</f>
        <v>0</v>
      </c>
      <c r="AD588" s="11">
        <f>Data!AJ588-Data!AJ587</f>
        <v>466</v>
      </c>
      <c r="AE588" s="11">
        <f>Data!AK588-Data!AK587</f>
        <v>1</v>
      </c>
      <c r="AF588" s="11">
        <f>Data!AL588-Data!AL587</f>
        <v>-1</v>
      </c>
      <c r="AG588" s="11">
        <f>Data!AM588-Data!AM587</f>
        <v>643</v>
      </c>
      <c r="AH588" s="11">
        <f>Data!AN588-Data!AN587</f>
        <v>3</v>
      </c>
      <c r="AI588" s="11">
        <f>Data!AO588-Data!AO587</f>
        <v>5</v>
      </c>
      <c r="AJ588" s="11">
        <f>Data!AP588-Data!AP587</f>
        <v>214</v>
      </c>
      <c r="AK588" s="11">
        <f>Data!AQ588-Data!AQ587</f>
        <v>21</v>
      </c>
      <c r="AL588" s="11">
        <f>Data!AR588-Data!AR587</f>
        <v>7</v>
      </c>
      <c r="AM588" s="11">
        <f>Data!E588</f>
        <v>63</v>
      </c>
      <c r="AN588" s="11">
        <f>Data!B588</f>
        <v>3651</v>
      </c>
      <c r="AO588" s="11">
        <f>Data!AS588-Data!AS587</f>
        <v>12412</v>
      </c>
      <c r="AP588" s="11">
        <f>Data!AT588-Data!AT587</f>
        <v>182293</v>
      </c>
      <c r="AQ588" s="11">
        <f>Data!AV588-Data!AV587</f>
        <v>0</v>
      </c>
      <c r="AR588" s="11">
        <f>Data!AW588-Data!AW587</f>
        <v>0</v>
      </c>
      <c r="AT588" s="7" t="str">
        <f t="shared" ref="AT588" si="663">_xlfn.CONCAT(YEAR(A588),"-W",_xlfn.ISOWEEKNUM(A588))</f>
        <v>2021-W43</v>
      </c>
      <c r="AU588" s="7">
        <f t="shared" ref="AU588" si="664">WEEKDAY(A588,2)</f>
        <v>3</v>
      </c>
      <c r="AV588" s="12">
        <f>Data!G588</f>
        <v>387</v>
      </c>
      <c r="AW588" s="12">
        <f>Data!AU588+Data!C588</f>
        <v>25</v>
      </c>
      <c r="AY588" s="12"/>
      <c r="BA588" s="112"/>
    </row>
    <row r="589" spans="1:53" x14ac:dyDescent="0.3">
      <c r="A589" s="20">
        <f>Data!A589</f>
        <v>44497</v>
      </c>
      <c r="B589" s="8">
        <f t="shared" ref="B589" si="665">A589</f>
        <v>44497</v>
      </c>
      <c r="C589" s="9">
        <f>Data!I589-Data!I588</f>
        <v>689</v>
      </c>
      <c r="D589" s="9">
        <f>Data!J589-Data!J588</f>
        <v>0</v>
      </c>
      <c r="E589" s="10">
        <f>Data!K589-Data!K588</f>
        <v>0</v>
      </c>
      <c r="F589" s="11">
        <f>Data!L589-Data!L588</f>
        <v>914</v>
      </c>
      <c r="G589" s="11">
        <f>Data!M589-Data!M588</f>
        <v>0</v>
      </c>
      <c r="H589" s="11">
        <f>Data!N589-Data!N588</f>
        <v>3</v>
      </c>
      <c r="I589" s="11">
        <f>Data!O589-Data!O588</f>
        <v>1013</v>
      </c>
      <c r="J589" s="11">
        <f>Data!P589-Data!P588</f>
        <v>7</v>
      </c>
      <c r="K589" s="11">
        <f>Data!Q589-Data!Q588</f>
        <v>-3</v>
      </c>
      <c r="L589" s="11">
        <f>Data!R589-Data!R588</f>
        <v>341</v>
      </c>
      <c r="M589" s="11">
        <f>Data!S589-Data!S588</f>
        <v>24</v>
      </c>
      <c r="N589" s="11">
        <f>Data!T589-Data!T588</f>
        <v>4</v>
      </c>
      <c r="O589" s="11">
        <f>Data!U589-Data!U588</f>
        <v>369</v>
      </c>
      <c r="P589" s="11">
        <f>Data!V589-Data!V588</f>
        <v>0</v>
      </c>
      <c r="Q589" s="11">
        <f>Data!W589-Data!W588</f>
        <v>0</v>
      </c>
      <c r="R589" s="11">
        <f>Data!X589-Data!X588</f>
        <v>460</v>
      </c>
      <c r="S589" s="11">
        <f>Data!Y589-Data!Y588</f>
        <v>0</v>
      </c>
      <c r="T589" s="11">
        <f>Data!Z589-Data!Z588</f>
        <v>2</v>
      </c>
      <c r="U589" s="11">
        <f>Data!AA589-Data!AA588</f>
        <v>510</v>
      </c>
      <c r="V589" s="11">
        <f>Data!AB589-Data!AB588</f>
        <v>4</v>
      </c>
      <c r="W589" s="11">
        <f>Data!AC589-Data!AC588</f>
        <v>0</v>
      </c>
      <c r="X589" s="11">
        <f>Data!AD589-Data!AD588</f>
        <v>165</v>
      </c>
      <c r="Y589" s="11">
        <f>Data!AE589-Data!AE588</f>
        <v>11</v>
      </c>
      <c r="Z589" s="11">
        <f>Data!AF589-Data!AF588</f>
        <v>1</v>
      </c>
      <c r="AA589" s="11">
        <f>Data!AG589-Data!AG588</f>
        <v>320</v>
      </c>
      <c r="AB589" s="11">
        <f>Data!AH589-Data!AH588</f>
        <v>0</v>
      </c>
      <c r="AC589" s="11">
        <f>Data!AI589-Data!AI588</f>
        <v>0</v>
      </c>
      <c r="AD589" s="11">
        <f>Data!AJ589-Data!AJ588</f>
        <v>454</v>
      </c>
      <c r="AE589" s="11">
        <f>Data!AK589-Data!AK588</f>
        <v>0</v>
      </c>
      <c r="AF589" s="11">
        <f>Data!AL589-Data!AL588</f>
        <v>1</v>
      </c>
      <c r="AG589" s="11">
        <f>Data!AM589-Data!AM588</f>
        <v>503</v>
      </c>
      <c r="AH589" s="11">
        <f>Data!AN589-Data!AN588</f>
        <v>3</v>
      </c>
      <c r="AI589" s="11">
        <f>Data!AO589-Data!AO588</f>
        <v>-3</v>
      </c>
      <c r="AJ589" s="11">
        <f>Data!AP589-Data!AP588</f>
        <v>176</v>
      </c>
      <c r="AK589" s="11">
        <f>Data!AQ589-Data!AQ588</f>
        <v>13</v>
      </c>
      <c r="AL589" s="11">
        <f>Data!AR589-Data!AR588</f>
        <v>3</v>
      </c>
      <c r="AM589" s="11">
        <f>Data!E589</f>
        <v>31</v>
      </c>
      <c r="AN589" s="11">
        <f>Data!B589</f>
        <v>2984</v>
      </c>
      <c r="AO589" s="11">
        <f>Data!AS589-Data!AS588</f>
        <v>12905</v>
      </c>
      <c r="AP589" s="11">
        <f>Data!AT589-Data!AT588</f>
        <v>180223</v>
      </c>
      <c r="AQ589" s="11">
        <f>Data!AV589-Data!AV588</f>
        <v>0</v>
      </c>
      <c r="AR589" s="11">
        <f>Data!AW589-Data!AW588</f>
        <v>0</v>
      </c>
      <c r="AT589" s="7" t="str">
        <f t="shared" ref="AT589" si="666">_xlfn.CONCAT(YEAR(A589),"-W",_xlfn.ISOWEEKNUM(A589))</f>
        <v>2021-W43</v>
      </c>
      <c r="AU589" s="7">
        <f t="shared" ref="AU589" si="667">WEEKDAY(A589,2)</f>
        <v>4</v>
      </c>
      <c r="AV589" s="12">
        <f>Data!G589</f>
        <v>391</v>
      </c>
      <c r="AW589" s="12">
        <f>Data!AU589+Data!C589</f>
        <v>25</v>
      </c>
      <c r="AY589" s="12"/>
      <c r="BA589" s="112"/>
    </row>
    <row r="590" spans="1:53" x14ac:dyDescent="0.3">
      <c r="A590" s="20">
        <f>Data!A590</f>
        <v>44498</v>
      </c>
      <c r="B590" s="8">
        <f t="shared" ref="B590" si="668">A590</f>
        <v>44498</v>
      </c>
      <c r="C590" s="9">
        <f>Data!I590-Data!I589</f>
        <v>977</v>
      </c>
      <c r="D590" s="9">
        <f>Data!J590-Data!J589</f>
        <v>0</v>
      </c>
      <c r="E590" s="10">
        <f>Data!K590-Data!K589</f>
        <v>0</v>
      </c>
      <c r="F590" s="11">
        <f>Data!L590-Data!L589</f>
        <v>1026</v>
      </c>
      <c r="G590" s="11">
        <f>Data!M590-Data!M589</f>
        <v>1</v>
      </c>
      <c r="H590" s="11">
        <f>Data!N590-Data!N589</f>
        <v>3</v>
      </c>
      <c r="I590" s="11">
        <f>Data!O590-Data!O589</f>
        <v>1202</v>
      </c>
      <c r="J590" s="11">
        <f>Data!P590-Data!P589</f>
        <v>7</v>
      </c>
      <c r="K590" s="11">
        <f>Data!Q590-Data!Q589</f>
        <v>3</v>
      </c>
      <c r="L590" s="11">
        <f>Data!R590-Data!R589</f>
        <v>406</v>
      </c>
      <c r="M590" s="11">
        <f>Data!S590-Data!S589</f>
        <v>47</v>
      </c>
      <c r="N590" s="11">
        <f>Data!T590-Data!T589</f>
        <v>-5</v>
      </c>
      <c r="O590" s="11">
        <f>Data!U590-Data!U589</f>
        <v>537</v>
      </c>
      <c r="P590" s="11">
        <f>Data!V590-Data!V589</f>
        <v>0</v>
      </c>
      <c r="Q590" s="11">
        <f>Data!W590-Data!W589</f>
        <v>0</v>
      </c>
      <c r="R590" s="11">
        <f>Data!X590-Data!X589</f>
        <v>535</v>
      </c>
      <c r="S590" s="11">
        <f>Data!Y590-Data!Y589</f>
        <v>1</v>
      </c>
      <c r="T590" s="11">
        <f>Data!Z590-Data!Z589</f>
        <v>-1</v>
      </c>
      <c r="U590" s="11">
        <f>Data!AA590-Data!AA589</f>
        <v>560</v>
      </c>
      <c r="V590" s="11">
        <f>Data!AB590-Data!AB589</f>
        <v>4</v>
      </c>
      <c r="W590" s="11">
        <f>Data!AC590-Data!AC589</f>
        <v>0</v>
      </c>
      <c r="X590" s="11">
        <f>Data!AD590-Data!AD589</f>
        <v>186</v>
      </c>
      <c r="Y590" s="11">
        <f>Data!AE590-Data!AE589</f>
        <v>23</v>
      </c>
      <c r="Z590" s="11">
        <f>Data!AF590-Data!AF589</f>
        <v>2</v>
      </c>
      <c r="AA590" s="11">
        <f>Data!AG590-Data!AG589</f>
        <v>440</v>
      </c>
      <c r="AB590" s="11">
        <f>Data!AH590-Data!AH589</f>
        <v>0</v>
      </c>
      <c r="AC590" s="11">
        <f>Data!AI590-Data!AI589</f>
        <v>0</v>
      </c>
      <c r="AD590" s="11">
        <f>Data!AJ590-Data!AJ589</f>
        <v>491</v>
      </c>
      <c r="AE590" s="11">
        <f>Data!AK590-Data!AK589</f>
        <v>0</v>
      </c>
      <c r="AF590" s="11">
        <f>Data!AL590-Data!AL589</f>
        <v>4</v>
      </c>
      <c r="AG590" s="11">
        <f>Data!AM590-Data!AM589</f>
        <v>642</v>
      </c>
      <c r="AH590" s="11">
        <f>Data!AN590-Data!AN589</f>
        <v>3</v>
      </c>
      <c r="AI590" s="11">
        <f>Data!AO590-Data!AO589</f>
        <v>3</v>
      </c>
      <c r="AJ590" s="11">
        <f>Data!AP590-Data!AP589</f>
        <v>220</v>
      </c>
      <c r="AK590" s="11">
        <f>Data!AQ590-Data!AQ589</f>
        <v>24</v>
      </c>
      <c r="AL590" s="11">
        <f>Data!AR590-Data!AR589</f>
        <v>-7</v>
      </c>
      <c r="AM590" s="11">
        <f>Data!E590</f>
        <v>55</v>
      </c>
      <c r="AN590" s="11">
        <f>Data!B590</f>
        <v>3643</v>
      </c>
      <c r="AO590" s="11">
        <f>Data!AS590-Data!AS589</f>
        <v>5482</v>
      </c>
      <c r="AP590" s="11">
        <f>Data!AT590-Data!AT589</f>
        <v>56003</v>
      </c>
      <c r="AQ590" s="11">
        <f>Data!AV590-Data!AV589</f>
        <v>0</v>
      </c>
      <c r="AR590" s="11">
        <f>Data!AW590-Data!AW589</f>
        <v>0</v>
      </c>
      <c r="AT590" s="7" t="str">
        <f t="shared" ref="AT590" si="669">_xlfn.CONCAT(YEAR(A590),"-W",_xlfn.ISOWEEKNUM(A590))</f>
        <v>2021-W43</v>
      </c>
      <c r="AU590" s="7">
        <f t="shared" ref="AU590" si="670">WEEKDAY(A590,2)</f>
        <v>5</v>
      </c>
      <c r="AV590" s="12">
        <f>Data!G590</f>
        <v>392</v>
      </c>
      <c r="AW590" s="12">
        <f>Data!AU590+Data!C590</f>
        <v>12</v>
      </c>
      <c r="AY590" s="12"/>
      <c r="BA590" s="112"/>
    </row>
    <row r="591" spans="1:53" x14ac:dyDescent="0.3">
      <c r="A591" s="20">
        <f>Data!A591</f>
        <v>44499</v>
      </c>
      <c r="B591" s="8">
        <f t="shared" ref="B591" si="671">A591</f>
        <v>44499</v>
      </c>
      <c r="C591" s="9">
        <f>Data!I591-Data!I590</f>
        <v>1078</v>
      </c>
      <c r="D591" s="9">
        <f>Data!J591-Data!J590</f>
        <v>0</v>
      </c>
      <c r="E591" s="10">
        <f>Data!K591-Data!K590</f>
        <v>0</v>
      </c>
      <c r="F591" s="11">
        <f>Data!L591-Data!L590</f>
        <v>1432</v>
      </c>
      <c r="G591" s="11">
        <f>Data!M591-Data!M590</f>
        <v>0</v>
      </c>
      <c r="H591" s="11">
        <f>Data!N591-Data!N590</f>
        <v>1</v>
      </c>
      <c r="I591" s="11">
        <f>Data!O591-Data!O590</f>
        <v>1637</v>
      </c>
      <c r="J591" s="11">
        <f>Data!P591-Data!P590</f>
        <v>3</v>
      </c>
      <c r="K591" s="11">
        <f>Data!Q591-Data!Q590</f>
        <v>8</v>
      </c>
      <c r="L591" s="11">
        <f>Data!R591-Data!R590</f>
        <v>523</v>
      </c>
      <c r="M591" s="11">
        <f>Data!S591-Data!S590</f>
        <v>35</v>
      </c>
      <c r="N591" s="11">
        <f>Data!T591-Data!T590</f>
        <v>3</v>
      </c>
      <c r="O591" s="11">
        <f>Data!U591-Data!U590</f>
        <v>578</v>
      </c>
      <c r="P591" s="11">
        <f>Data!V591-Data!V590</f>
        <v>0</v>
      </c>
      <c r="Q591" s="11">
        <f>Data!W591-Data!W590</f>
        <v>0</v>
      </c>
      <c r="R591" s="11">
        <f>Data!X591-Data!X590</f>
        <v>711</v>
      </c>
      <c r="S591" s="11">
        <f>Data!Y591-Data!Y590</f>
        <v>0</v>
      </c>
      <c r="T591" s="11">
        <f>Data!Z591-Data!Z590</f>
        <v>1</v>
      </c>
      <c r="U591" s="11">
        <f>Data!AA591-Data!AA590</f>
        <v>762</v>
      </c>
      <c r="V591" s="11">
        <f>Data!AB591-Data!AB590</f>
        <v>3</v>
      </c>
      <c r="W591" s="11">
        <f>Data!AC591-Data!AC590</f>
        <v>6</v>
      </c>
      <c r="X591" s="11">
        <f>Data!AD591-Data!AD590</f>
        <v>232</v>
      </c>
      <c r="Y591" s="11">
        <f>Data!AE591-Data!AE590</f>
        <v>19</v>
      </c>
      <c r="Z591" s="11">
        <f>Data!AF591-Data!AF590</f>
        <v>1</v>
      </c>
      <c r="AA591" s="11">
        <f>Data!AG591-Data!AG590</f>
        <v>500</v>
      </c>
      <c r="AB591" s="11">
        <f>Data!AH591-Data!AH590</f>
        <v>0</v>
      </c>
      <c r="AC591" s="11">
        <f>Data!AI591-Data!AI590</f>
        <v>0</v>
      </c>
      <c r="AD591" s="11">
        <f>Data!AJ591-Data!AJ590</f>
        <v>721</v>
      </c>
      <c r="AE591" s="11">
        <f>Data!AK591-Data!AK590</f>
        <v>0</v>
      </c>
      <c r="AF591" s="11">
        <f>Data!AL591-Data!AL590</f>
        <v>0</v>
      </c>
      <c r="AG591" s="11">
        <f>Data!AM591-Data!AM590</f>
        <v>875</v>
      </c>
      <c r="AH591" s="11">
        <f>Data!AN591-Data!AN590</f>
        <v>0</v>
      </c>
      <c r="AI591" s="11">
        <f>Data!AO591-Data!AO590</f>
        <v>2</v>
      </c>
      <c r="AJ591" s="11">
        <f>Data!AP591-Data!AP590</f>
        <v>291</v>
      </c>
      <c r="AK591" s="11">
        <f>Data!AQ591-Data!AQ590</f>
        <v>16</v>
      </c>
      <c r="AL591" s="11">
        <f>Data!AR591-Data!AR590</f>
        <v>2</v>
      </c>
      <c r="AM591" s="11">
        <f>Data!E591</f>
        <v>38</v>
      </c>
      <c r="AN591" s="11">
        <f>Data!B591</f>
        <v>4696</v>
      </c>
      <c r="AO591" s="11">
        <f>Data!AS591-Data!AS590</f>
        <v>16366</v>
      </c>
      <c r="AP591" s="11">
        <f>Data!AT591-Data!AT590</f>
        <v>260618</v>
      </c>
      <c r="AQ591" s="11">
        <f>Data!AV591-Data!AV590</f>
        <v>0</v>
      </c>
      <c r="AR591" s="11">
        <f>Data!AW591-Data!AW590</f>
        <v>0</v>
      </c>
      <c r="AT591" s="7" t="str">
        <f t="shared" ref="AT591" si="672">_xlfn.CONCAT(YEAR(A591),"-W",_xlfn.ISOWEEKNUM(A591))</f>
        <v>2021-W43</v>
      </c>
      <c r="AU591" s="7">
        <f t="shared" ref="AU591" si="673">WEEKDAY(A591,2)</f>
        <v>6</v>
      </c>
      <c r="AV591" s="12">
        <f>Data!G591</f>
        <v>404</v>
      </c>
      <c r="AW591" s="12">
        <f>Data!AU591+Data!C591</f>
        <v>16</v>
      </c>
      <c r="AY591" s="12"/>
      <c r="BA591" s="112"/>
    </row>
    <row r="592" spans="1:53" x14ac:dyDescent="0.3">
      <c r="A592" s="20">
        <f>Data!A592</f>
        <v>44500</v>
      </c>
      <c r="B592" s="8">
        <f t="shared" ref="B592" si="674">A592</f>
        <v>44500</v>
      </c>
      <c r="C592" s="9">
        <f>Data!I592-Data!I591</f>
        <v>625</v>
      </c>
      <c r="D592" s="9">
        <f>Data!J592-Data!J591</f>
        <v>0</v>
      </c>
      <c r="E592" s="10">
        <f>Data!K592-Data!K591</f>
        <v>0</v>
      </c>
      <c r="F592" s="11">
        <f>Data!L592-Data!L591</f>
        <v>872</v>
      </c>
      <c r="G592" s="11">
        <f>Data!M592-Data!M591</f>
        <v>0</v>
      </c>
      <c r="H592" s="11">
        <f>Data!N592-Data!N591</f>
        <v>-1</v>
      </c>
      <c r="I592" s="11">
        <f>Data!O592-Data!O591</f>
        <v>922</v>
      </c>
      <c r="J592" s="11">
        <f>Data!P592-Data!P591</f>
        <v>7</v>
      </c>
      <c r="K592" s="11">
        <f>Data!Q592-Data!Q591</f>
        <v>7</v>
      </c>
      <c r="L592" s="11">
        <f>Data!R592-Data!R591</f>
        <v>303</v>
      </c>
      <c r="M592" s="11">
        <f>Data!S592-Data!S591</f>
        <v>37</v>
      </c>
      <c r="N592" s="11">
        <f>Data!T592-Data!T591</f>
        <v>11</v>
      </c>
      <c r="O592" s="11">
        <f>Data!U592-Data!U591</f>
        <v>326</v>
      </c>
      <c r="P592" s="11">
        <f>Data!V592-Data!V591</f>
        <v>0</v>
      </c>
      <c r="Q592" s="11">
        <f>Data!W592-Data!W591</f>
        <v>0</v>
      </c>
      <c r="R592" s="11">
        <f>Data!X592-Data!X591</f>
        <v>413</v>
      </c>
      <c r="S592" s="11">
        <f>Data!Y592-Data!Y591</f>
        <v>0</v>
      </c>
      <c r="T592" s="11">
        <f>Data!Z592-Data!Z591</f>
        <v>0</v>
      </c>
      <c r="U592" s="11">
        <f>Data!AA592-Data!AA591</f>
        <v>433</v>
      </c>
      <c r="V592" s="11">
        <f>Data!AB592-Data!AB591</f>
        <v>4</v>
      </c>
      <c r="W592" s="11">
        <f>Data!AC592-Data!AC591</f>
        <v>2</v>
      </c>
      <c r="X592" s="11">
        <f>Data!AD592-Data!AD591</f>
        <v>151</v>
      </c>
      <c r="Y592" s="11">
        <f>Data!AE592-Data!AE591</f>
        <v>20</v>
      </c>
      <c r="Z592" s="11">
        <f>Data!AF592-Data!AF591</f>
        <v>3</v>
      </c>
      <c r="AA592" s="11">
        <f>Data!AG592-Data!AG591</f>
        <v>299</v>
      </c>
      <c r="AB592" s="11">
        <f>Data!AH592-Data!AH591</f>
        <v>0</v>
      </c>
      <c r="AC592" s="11">
        <f>Data!AI592-Data!AI591</f>
        <v>0</v>
      </c>
      <c r="AD592" s="11">
        <f>Data!AJ592-Data!AJ591</f>
        <v>459</v>
      </c>
      <c r="AE592" s="11">
        <f>Data!AK592-Data!AK591</f>
        <v>0</v>
      </c>
      <c r="AF592" s="11">
        <f>Data!AL592-Data!AL591</f>
        <v>-1</v>
      </c>
      <c r="AG592" s="11">
        <f>Data!AM592-Data!AM591</f>
        <v>489</v>
      </c>
      <c r="AH592" s="11">
        <f>Data!AN592-Data!AN591</f>
        <v>3</v>
      </c>
      <c r="AI592" s="11">
        <f>Data!AO592-Data!AO591</f>
        <v>5</v>
      </c>
      <c r="AJ592" s="11">
        <f>Data!AP592-Data!AP591</f>
        <v>152</v>
      </c>
      <c r="AK592" s="11">
        <f>Data!AQ592-Data!AQ591</f>
        <v>17</v>
      </c>
      <c r="AL592" s="11">
        <f>Data!AR592-Data!AR591</f>
        <v>8</v>
      </c>
      <c r="AM592" s="11">
        <f>Data!E592</f>
        <v>44</v>
      </c>
      <c r="AN592" s="11">
        <f>Data!B592</f>
        <v>2727</v>
      </c>
      <c r="AO592" s="11">
        <f>Data!AS592-Data!AS591</f>
        <v>8110</v>
      </c>
      <c r="AP592" s="11">
        <f>Data!AT592-Data!AT591</f>
        <v>150152</v>
      </c>
      <c r="AQ592" s="11">
        <f>Data!AV592-Data!AV591</f>
        <v>0</v>
      </c>
      <c r="AR592" s="11">
        <f>Data!AW592-Data!AW591</f>
        <v>0</v>
      </c>
      <c r="AS592" s="7">
        <v>209</v>
      </c>
      <c r="AT592" s="7" t="str">
        <f t="shared" ref="AT592" si="675">_xlfn.CONCAT(YEAR(A592),"-W",_xlfn.ISOWEEKNUM(A592))</f>
        <v>2021-W43</v>
      </c>
      <c r="AU592" s="7">
        <f t="shared" ref="AU592" si="676">WEEKDAY(A592,2)</f>
        <v>7</v>
      </c>
      <c r="AV592" s="12">
        <f>Data!G592</f>
        <v>421</v>
      </c>
      <c r="AW592" s="12">
        <f>Data!AU592+Data!C592</f>
        <v>9</v>
      </c>
      <c r="AX592" s="7">
        <f>Data!BA592-Data!BA585</f>
        <v>31</v>
      </c>
      <c r="AY592" s="12">
        <f>AV585+AS592-AV592-AX592</f>
        <v>122</v>
      </c>
      <c r="AZ592" s="11">
        <f>SUM(Data!BB586:BB592)</f>
        <v>1940</v>
      </c>
      <c r="BA592" s="112">
        <f>AS592/AZ592</f>
        <v>0.1077319587628866</v>
      </c>
    </row>
    <row r="593" spans="1:53" x14ac:dyDescent="0.3">
      <c r="A593" s="21">
        <f>Data!A593</f>
        <v>44501</v>
      </c>
      <c r="B593" s="13">
        <f t="shared" ref="B593:B594" si="677">A593</f>
        <v>44501</v>
      </c>
      <c r="C593" s="14">
        <f>Data!I593-Data!I592</f>
        <v>1330</v>
      </c>
      <c r="D593" s="14">
        <f>Data!J593-Data!J592</f>
        <v>0</v>
      </c>
      <c r="E593" s="15">
        <f>Data!K593-Data!K592</f>
        <v>0</v>
      </c>
      <c r="F593" s="16">
        <f>Data!L593-Data!L592</f>
        <v>1633</v>
      </c>
      <c r="G593" s="16">
        <f>Data!M593-Data!M592</f>
        <v>0</v>
      </c>
      <c r="H593" s="16">
        <f>Data!N593-Data!N592</f>
        <v>1</v>
      </c>
      <c r="I593" s="16">
        <f>Data!O593-Data!O592</f>
        <v>1887</v>
      </c>
      <c r="J593" s="16">
        <f>Data!P593-Data!P592</f>
        <v>2</v>
      </c>
      <c r="K593" s="16">
        <f>Data!Q593-Data!Q592</f>
        <v>10</v>
      </c>
      <c r="L593" s="16">
        <f>Data!R593-Data!R592</f>
        <v>575</v>
      </c>
      <c r="M593" s="16">
        <f>Data!S593-Data!S592</f>
        <v>50</v>
      </c>
      <c r="N593" s="16">
        <f>Data!T593-Data!T592</f>
        <v>-2</v>
      </c>
      <c r="O593" s="16">
        <f>Data!U593-Data!U592</f>
        <v>678</v>
      </c>
      <c r="P593" s="16">
        <f>Data!V593-Data!V592</f>
        <v>0</v>
      </c>
      <c r="Q593" s="16">
        <f>Data!W593-Data!W592</f>
        <v>0</v>
      </c>
      <c r="R593" s="16">
        <f>Data!X593-Data!X592</f>
        <v>811</v>
      </c>
      <c r="S593" s="16">
        <f>Data!Y593-Data!Y592</f>
        <v>0</v>
      </c>
      <c r="T593" s="16">
        <f>Data!Z593-Data!Z592</f>
        <v>0</v>
      </c>
      <c r="U593" s="16">
        <f>Data!AA593-Data!AA592</f>
        <v>909</v>
      </c>
      <c r="V593" s="16">
        <f>Data!AB593-Data!AB592</f>
        <v>1</v>
      </c>
      <c r="W593" s="16">
        <f>Data!AC593-Data!AC592</f>
        <v>9</v>
      </c>
      <c r="X593" s="16">
        <f>Data!AD593-Data!AD592</f>
        <v>293</v>
      </c>
      <c r="Y593" s="16">
        <f>Data!AE593-Data!AE592</f>
        <v>24</v>
      </c>
      <c r="Z593" s="16">
        <f>Data!AF593-Data!AF592</f>
        <v>2</v>
      </c>
      <c r="AA593" s="16">
        <f>Data!AG593-Data!AG592</f>
        <v>652</v>
      </c>
      <c r="AB593" s="16">
        <f>Data!AH593-Data!AH592</f>
        <v>0</v>
      </c>
      <c r="AC593" s="16">
        <f>Data!AI593-Data!AI592</f>
        <v>0</v>
      </c>
      <c r="AD593" s="16">
        <f>Data!AJ593-Data!AJ592</f>
        <v>822</v>
      </c>
      <c r="AE593" s="16">
        <f>Data!AK593-Data!AK592</f>
        <v>0</v>
      </c>
      <c r="AF593" s="16">
        <f>Data!AL593-Data!AL592</f>
        <v>1</v>
      </c>
      <c r="AG593" s="16">
        <f>Data!AM593-Data!AM592</f>
        <v>978</v>
      </c>
      <c r="AH593" s="16">
        <f>Data!AN593-Data!AN592</f>
        <v>1</v>
      </c>
      <c r="AI593" s="16">
        <f>Data!AO593-Data!AO592</f>
        <v>1</v>
      </c>
      <c r="AJ593" s="16">
        <f>Data!AP593-Data!AP592</f>
        <v>282</v>
      </c>
      <c r="AK593" s="16">
        <f>Data!AQ593-Data!AQ592</f>
        <v>26</v>
      </c>
      <c r="AL593" s="16">
        <f>Data!AR593-Data!AR592</f>
        <v>-4</v>
      </c>
      <c r="AM593" s="16">
        <f>Data!E593</f>
        <v>52</v>
      </c>
      <c r="AN593" s="16">
        <f>Data!B593</f>
        <v>5449</v>
      </c>
      <c r="AO593" s="16">
        <f>Data!AS593-Data!AS592</f>
        <v>6090</v>
      </c>
      <c r="AP593" s="16">
        <f>Data!AT593-Data!AT592</f>
        <v>76503</v>
      </c>
      <c r="AQ593" s="16">
        <f>Data!AV593-Data!AV592</f>
        <v>0</v>
      </c>
      <c r="AR593" s="16">
        <f>Data!AW593-Data!AW592</f>
        <v>0</v>
      </c>
      <c r="AS593" s="17"/>
      <c r="AT593" s="17" t="str">
        <f t="shared" ref="AT593:AT594" si="678">_xlfn.CONCAT(YEAR(A593),"-W",_xlfn.ISOWEEKNUM(A593))</f>
        <v>2021-W44</v>
      </c>
      <c r="AU593" s="17">
        <f t="shared" ref="AU593:AU594" si="679">WEEKDAY(A593,2)</f>
        <v>1</v>
      </c>
      <c r="AV593" s="18">
        <f>Data!G593</f>
        <v>430</v>
      </c>
      <c r="AW593" s="18">
        <f>Data!AU593+Data!C593</f>
        <v>27</v>
      </c>
      <c r="AX593" s="17"/>
      <c r="AY593" s="17"/>
      <c r="AZ593" s="16"/>
    </row>
    <row r="594" spans="1:53" x14ac:dyDescent="0.3">
      <c r="A594" s="20">
        <f>Data!A594</f>
        <v>44502</v>
      </c>
      <c r="B594" s="8">
        <f t="shared" si="677"/>
        <v>44502</v>
      </c>
      <c r="C594" s="9">
        <f>Data!I594-Data!I593</f>
        <v>1643</v>
      </c>
      <c r="D594" s="9">
        <f>Data!J594-Data!J593</f>
        <v>0</v>
      </c>
      <c r="E594" s="10">
        <f>Data!K594-Data!K593</f>
        <v>0</v>
      </c>
      <c r="F594" s="11">
        <f>Data!L594-Data!L593</f>
        <v>2219</v>
      </c>
      <c r="G594" s="11">
        <f>Data!M594-Data!M593</f>
        <v>2</v>
      </c>
      <c r="H594" s="11">
        <f>Data!N594-Data!N593</f>
        <v>-1</v>
      </c>
      <c r="I594" s="11">
        <f>Data!O594-Data!O593</f>
        <v>2219</v>
      </c>
      <c r="J594" s="11">
        <f>Data!P594-Data!P593</f>
        <v>10</v>
      </c>
      <c r="K594" s="11">
        <f>Data!Q594-Data!Q593</f>
        <v>6</v>
      </c>
      <c r="L594" s="11">
        <f>Data!R594-Data!R593</f>
        <v>775</v>
      </c>
      <c r="M594" s="11">
        <f>Data!S594-Data!S593</f>
        <v>48</v>
      </c>
      <c r="N594" s="11">
        <f>Data!T594-Data!T593</f>
        <v>-1</v>
      </c>
      <c r="O594" s="11">
        <f>Data!U594-Data!U593</f>
        <v>832</v>
      </c>
      <c r="P594" s="11">
        <f>Data!V594-Data!V593</f>
        <v>0</v>
      </c>
      <c r="Q594" s="11">
        <f>Data!W594-Data!W593</f>
        <v>0</v>
      </c>
      <c r="R594" s="11">
        <f>Data!X594-Data!X593</f>
        <v>1116</v>
      </c>
      <c r="S594" s="11">
        <f>Data!Y594-Data!Y593</f>
        <v>0</v>
      </c>
      <c r="T594" s="11">
        <f>Data!Z594-Data!Z593</f>
        <v>0</v>
      </c>
      <c r="U594" s="11">
        <f>Data!AA594-Data!AA593</f>
        <v>1034</v>
      </c>
      <c r="V594" s="11">
        <f>Data!AB594-Data!AB593</f>
        <v>6</v>
      </c>
      <c r="W594" s="11">
        <f>Data!AC594-Data!AC593</f>
        <v>5</v>
      </c>
      <c r="X594" s="11">
        <f>Data!AD594-Data!AD593</f>
        <v>374</v>
      </c>
      <c r="Y594" s="11">
        <f>Data!AE594-Data!AE593</f>
        <v>24</v>
      </c>
      <c r="Z594" s="11">
        <f>Data!AF594-Data!AF593</f>
        <v>-1</v>
      </c>
      <c r="AA594" s="11">
        <f>Data!AG594-Data!AG593</f>
        <v>811</v>
      </c>
      <c r="AB594" s="11">
        <f>Data!AH594-Data!AH593</f>
        <v>0</v>
      </c>
      <c r="AC594" s="11">
        <f>Data!AI594-Data!AI593</f>
        <v>0</v>
      </c>
      <c r="AD594" s="11">
        <f>Data!AJ594-Data!AJ593</f>
        <v>1103</v>
      </c>
      <c r="AE594" s="11">
        <f>Data!AK594-Data!AK593</f>
        <v>2</v>
      </c>
      <c r="AF594" s="11">
        <f>Data!AL594-Data!AL593</f>
        <v>-1</v>
      </c>
      <c r="AG594" s="11">
        <f>Data!AM594-Data!AM593</f>
        <v>1185</v>
      </c>
      <c r="AH594" s="11">
        <f>Data!AN594-Data!AN593</f>
        <v>4</v>
      </c>
      <c r="AI594" s="11">
        <f>Data!AO594-Data!AO593</f>
        <v>1</v>
      </c>
      <c r="AJ594" s="11">
        <f>Data!AP594-Data!AP593</f>
        <v>401</v>
      </c>
      <c r="AK594" s="11">
        <f>Data!AQ594-Data!AQ593</f>
        <v>24</v>
      </c>
      <c r="AL594" s="11">
        <f>Data!AR594-Data!AR593</f>
        <v>0</v>
      </c>
      <c r="AM594" s="11">
        <f>Data!E594</f>
        <v>59</v>
      </c>
      <c r="AN594" s="11">
        <f>Data!B594</f>
        <v>6700</v>
      </c>
      <c r="AO594" s="11">
        <f>Data!AS594-Data!AS593</f>
        <v>22008</v>
      </c>
      <c r="AP594" s="11">
        <f>Data!AT594-Data!AT593</f>
        <v>397400</v>
      </c>
      <c r="AQ594" s="11">
        <f>Data!AV594-Data!AV593</f>
        <v>0</v>
      </c>
      <c r="AR594" s="11">
        <f>Data!AW594-Data!AW593</f>
        <v>0</v>
      </c>
      <c r="AT594" s="7" t="str">
        <f t="shared" si="678"/>
        <v>2021-W44</v>
      </c>
      <c r="AU594" s="7">
        <f t="shared" si="679"/>
        <v>2</v>
      </c>
      <c r="AV594" s="12">
        <f>Data!G594</f>
        <v>434</v>
      </c>
      <c r="AW594" s="12">
        <f>Data!AU594+Data!C594</f>
        <v>26</v>
      </c>
      <c r="AY594" s="12"/>
      <c r="BA594" s="112"/>
    </row>
    <row r="595" spans="1:53" x14ac:dyDescent="0.3">
      <c r="A595" s="20">
        <f>Data!A595</f>
        <v>44503</v>
      </c>
      <c r="B595" s="8">
        <f t="shared" ref="B595" si="680">A595</f>
        <v>44503</v>
      </c>
      <c r="C595" s="9">
        <f>Data!I595-Data!I594</f>
        <v>1330</v>
      </c>
      <c r="D595" s="9">
        <f>Data!J595-Data!J594</f>
        <v>0</v>
      </c>
      <c r="E595" s="10">
        <f>Data!K595-Data!K594</f>
        <v>0</v>
      </c>
      <c r="F595" s="11">
        <f>Data!L595-Data!L594</f>
        <v>2085</v>
      </c>
      <c r="G595" s="11">
        <f>Data!M595-Data!M594</f>
        <v>1</v>
      </c>
      <c r="H595" s="11">
        <f>Data!N595-Data!N594</f>
        <v>-3</v>
      </c>
      <c r="I595" s="11">
        <f>Data!O595-Data!O594</f>
        <v>2046</v>
      </c>
      <c r="J595" s="11">
        <f>Data!P595-Data!P594</f>
        <v>4</v>
      </c>
      <c r="K595" s="11">
        <f>Data!Q595-Data!Q594</f>
        <v>1</v>
      </c>
      <c r="L595" s="11">
        <f>Data!R595-Data!R594</f>
        <v>680</v>
      </c>
      <c r="M595" s="11">
        <f>Data!S595-Data!S594</f>
        <v>54</v>
      </c>
      <c r="N595" s="11">
        <f>Data!T595-Data!T594</f>
        <v>-1</v>
      </c>
      <c r="O595" s="11">
        <f>Data!U595-Data!U594</f>
        <v>693</v>
      </c>
      <c r="P595" s="11">
        <f>Data!V595-Data!V594</f>
        <v>0</v>
      </c>
      <c r="Q595" s="11">
        <f>Data!W595-Data!W594</f>
        <v>0</v>
      </c>
      <c r="R595" s="11">
        <f>Data!X595-Data!X594</f>
        <v>1091</v>
      </c>
      <c r="S595" s="11">
        <f>Data!Y595-Data!Y594</f>
        <v>1</v>
      </c>
      <c r="T595" s="11">
        <f>Data!Z595-Data!Z594</f>
        <v>-3</v>
      </c>
      <c r="U595" s="11">
        <f>Data!AA595-Data!AA594</f>
        <v>1004</v>
      </c>
      <c r="V595" s="11">
        <f>Data!AB595-Data!AB594</f>
        <v>1</v>
      </c>
      <c r="W595" s="11">
        <f>Data!AC595-Data!AC594</f>
        <v>3</v>
      </c>
      <c r="X595" s="11">
        <f>Data!AD595-Data!AD594</f>
        <v>320</v>
      </c>
      <c r="Y595" s="11">
        <f>Data!AE595-Data!AE594</f>
        <v>31</v>
      </c>
      <c r="Z595" s="11">
        <f>Data!AF595-Data!AF594</f>
        <v>-4</v>
      </c>
      <c r="AA595" s="11">
        <f>Data!AG595-Data!AG594</f>
        <v>637</v>
      </c>
      <c r="AB595" s="11">
        <f>Data!AH595-Data!AH594</f>
        <v>0</v>
      </c>
      <c r="AC595" s="11">
        <f>Data!AI595-Data!AI594</f>
        <v>0</v>
      </c>
      <c r="AD595" s="11">
        <f>Data!AJ595-Data!AJ594</f>
        <v>994</v>
      </c>
      <c r="AE595" s="11">
        <f>Data!AK595-Data!AK594</f>
        <v>0</v>
      </c>
      <c r="AF595" s="11">
        <f>Data!AL595-Data!AL594</f>
        <v>0</v>
      </c>
      <c r="AG595" s="11">
        <f>Data!AM595-Data!AM594</f>
        <v>1042</v>
      </c>
      <c r="AH595" s="11">
        <f>Data!AN595-Data!AN594</f>
        <v>3</v>
      </c>
      <c r="AI595" s="11">
        <f>Data!AO595-Data!AO594</f>
        <v>-2</v>
      </c>
      <c r="AJ595" s="11">
        <f>Data!AP595-Data!AP594</f>
        <v>360</v>
      </c>
      <c r="AK595" s="11">
        <f>Data!AQ595-Data!AQ594</f>
        <v>23</v>
      </c>
      <c r="AL595" s="11">
        <f>Data!AR595-Data!AR594</f>
        <v>3</v>
      </c>
      <c r="AM595" s="11">
        <f>Data!E595</f>
        <v>49</v>
      </c>
      <c r="AN595" s="11">
        <f>Data!B595</f>
        <v>6150</v>
      </c>
      <c r="AO595" s="11">
        <f>Data!AS595-Data!AS594</f>
        <v>16652</v>
      </c>
      <c r="AP595" s="11">
        <f>Data!AT595-Data!AT594</f>
        <v>215757</v>
      </c>
      <c r="AQ595" s="11">
        <f>Data!AV595-Data!AV594</f>
        <v>0</v>
      </c>
      <c r="AR595" s="11">
        <f>Data!AW595-Data!AW594</f>
        <v>0</v>
      </c>
      <c r="AT595" s="7" t="str">
        <f t="shared" ref="AT595" si="681">_xlfn.CONCAT(YEAR(A595),"-W",_xlfn.ISOWEEKNUM(A595))</f>
        <v>2021-W44</v>
      </c>
      <c r="AU595" s="7">
        <f t="shared" ref="AU595" si="682">WEEKDAY(A595,2)</f>
        <v>3</v>
      </c>
      <c r="AV595" s="12">
        <f>Data!G595</f>
        <v>431</v>
      </c>
      <c r="AW595" s="12">
        <f>Data!AU595+Data!C595</f>
        <v>16</v>
      </c>
      <c r="AY595" s="12"/>
      <c r="BA595" s="112"/>
    </row>
    <row r="596" spans="1:53" x14ac:dyDescent="0.3">
      <c r="A596" s="20">
        <f>Data!A596</f>
        <v>44504</v>
      </c>
      <c r="B596" s="8">
        <f t="shared" ref="B596" si="683">A596</f>
        <v>44504</v>
      </c>
      <c r="C596" s="9">
        <f>Data!I596-Data!I595</f>
        <v>1389</v>
      </c>
      <c r="D596" s="9">
        <f>Data!J596-Data!J595</f>
        <v>0</v>
      </c>
      <c r="E596" s="10">
        <f>Data!K596-Data!K595</f>
        <v>0</v>
      </c>
      <c r="F596" s="11">
        <f>Data!L596-Data!L595</f>
        <v>2420</v>
      </c>
      <c r="G596" s="11">
        <f>Data!M596-Data!M595</f>
        <v>1</v>
      </c>
      <c r="H596" s="11">
        <f>Data!N596-Data!N595</f>
        <v>1</v>
      </c>
      <c r="I596" s="11">
        <f>Data!O596-Data!O595</f>
        <v>2234</v>
      </c>
      <c r="J596" s="11">
        <f>Data!P596-Data!P595</f>
        <v>7</v>
      </c>
      <c r="K596" s="11">
        <f>Data!Q596-Data!Q595</f>
        <v>4</v>
      </c>
      <c r="L596" s="11">
        <f>Data!R596-Data!R595</f>
        <v>741</v>
      </c>
      <c r="M596" s="11">
        <f>Data!S596-Data!S595</f>
        <v>34</v>
      </c>
      <c r="N596" s="11">
        <f>Data!T596-Data!T595</f>
        <v>5</v>
      </c>
      <c r="O596" s="11">
        <f>Data!U596-Data!U595</f>
        <v>737</v>
      </c>
      <c r="P596" s="11">
        <f>Data!V596-Data!V595</f>
        <v>0</v>
      </c>
      <c r="Q596" s="11">
        <f>Data!W596-Data!W595</f>
        <v>0</v>
      </c>
      <c r="R596" s="11">
        <f>Data!X596-Data!X595</f>
        <v>1240</v>
      </c>
      <c r="S596" s="11">
        <f>Data!Y596-Data!Y595</f>
        <v>1</v>
      </c>
      <c r="T596" s="11">
        <f>Data!Z596-Data!Z595</f>
        <v>1</v>
      </c>
      <c r="U596" s="11">
        <f>Data!AA596-Data!AA595</f>
        <v>1092</v>
      </c>
      <c r="V596" s="11">
        <f>Data!AB596-Data!AB595</f>
        <v>2</v>
      </c>
      <c r="W596" s="11">
        <f>Data!AC596-Data!AC595</f>
        <v>3</v>
      </c>
      <c r="X596" s="11">
        <f>Data!AD596-Data!AD595</f>
        <v>335</v>
      </c>
      <c r="Y596" s="11">
        <f>Data!AE596-Data!AE595</f>
        <v>18</v>
      </c>
      <c r="Z596" s="11">
        <f>Data!AF596-Data!AF595</f>
        <v>2</v>
      </c>
      <c r="AA596" s="11">
        <f>Data!AG596-Data!AG595</f>
        <v>652</v>
      </c>
      <c r="AB596" s="11">
        <f>Data!AH596-Data!AH595</f>
        <v>0</v>
      </c>
      <c r="AC596" s="11">
        <f>Data!AI596-Data!AI595</f>
        <v>0</v>
      </c>
      <c r="AD596" s="11">
        <f>Data!AJ596-Data!AJ595</f>
        <v>1180</v>
      </c>
      <c r="AE596" s="11">
        <f>Data!AK596-Data!AK595</f>
        <v>0</v>
      </c>
      <c r="AF596" s="11">
        <f>Data!AL596-Data!AL595</f>
        <v>0</v>
      </c>
      <c r="AG596" s="11">
        <f>Data!AM596-Data!AM595</f>
        <v>1142</v>
      </c>
      <c r="AH596" s="11">
        <f>Data!AN596-Data!AN595</f>
        <v>5</v>
      </c>
      <c r="AI596" s="11">
        <f>Data!AO596-Data!AO595</f>
        <v>1</v>
      </c>
      <c r="AJ596" s="11">
        <f>Data!AP596-Data!AP595</f>
        <v>406</v>
      </c>
      <c r="AK596" s="11">
        <f>Data!AQ596-Data!AQ595</f>
        <v>16</v>
      </c>
      <c r="AL596" s="11">
        <f>Data!AR596-Data!AR595</f>
        <v>3</v>
      </c>
      <c r="AM596" s="11">
        <f>Data!E596</f>
        <v>42</v>
      </c>
      <c r="AN596" s="11">
        <f>Data!B596</f>
        <v>6808</v>
      </c>
      <c r="AO596" s="11">
        <f>Data!AS596-Data!AS595</f>
        <v>16937</v>
      </c>
      <c r="AP596" s="11">
        <f>Data!AT596-Data!AT595</f>
        <v>186121</v>
      </c>
      <c r="AQ596" s="11">
        <f>Data!AV596-Data!AV595</f>
        <v>0</v>
      </c>
      <c r="AR596" s="11">
        <f>Data!AW596-Data!AW595</f>
        <v>0</v>
      </c>
      <c r="AT596" s="7" t="str">
        <f t="shared" ref="AT596" si="684">_xlfn.CONCAT(YEAR(A596),"-W",_xlfn.ISOWEEKNUM(A596))</f>
        <v>2021-W44</v>
      </c>
      <c r="AU596" s="7">
        <f t="shared" ref="AU596" si="685">WEEKDAY(A596,2)</f>
        <v>4</v>
      </c>
      <c r="AV596" s="12">
        <f>Data!G596</f>
        <v>441</v>
      </c>
      <c r="AW596" s="12">
        <f>Data!AU596+Data!C596</f>
        <v>17</v>
      </c>
      <c r="AY596" s="12"/>
      <c r="BA596" s="112"/>
    </row>
    <row r="597" spans="1:53" x14ac:dyDescent="0.3">
      <c r="A597" s="20">
        <f>Data!A597</f>
        <v>44505</v>
      </c>
      <c r="B597" s="8">
        <f t="shared" ref="B597" si="686">A597</f>
        <v>44505</v>
      </c>
      <c r="C597" s="9">
        <f>Data!I597-Data!I596</f>
        <v>1559</v>
      </c>
      <c r="D597" s="9">
        <f>Data!J597-Data!J596</f>
        <v>0</v>
      </c>
      <c r="E597" s="10">
        <f>Data!K597-Data!K596</f>
        <v>0</v>
      </c>
      <c r="F597" s="11">
        <f>Data!L597-Data!L596</f>
        <v>2311</v>
      </c>
      <c r="G597" s="11">
        <f>Data!M597-Data!M596</f>
        <v>0</v>
      </c>
      <c r="H597" s="11">
        <f>Data!N597-Data!N596</f>
        <v>1</v>
      </c>
      <c r="I597" s="11">
        <f>Data!O597-Data!O596</f>
        <v>2201</v>
      </c>
      <c r="J597" s="11">
        <f>Data!P597-Data!P596</f>
        <v>16</v>
      </c>
      <c r="K597" s="11">
        <f>Data!Q597-Data!Q596</f>
        <v>-2</v>
      </c>
      <c r="L597" s="11">
        <f>Data!R597-Data!R596</f>
        <v>819</v>
      </c>
      <c r="M597" s="11">
        <f>Data!S597-Data!S596</f>
        <v>33</v>
      </c>
      <c r="N597" s="11">
        <f>Data!T597-Data!T596</f>
        <v>10</v>
      </c>
      <c r="O597" s="11">
        <f>Data!U597-Data!U596</f>
        <v>813</v>
      </c>
      <c r="P597" s="11">
        <f>Data!V597-Data!V596</f>
        <v>0</v>
      </c>
      <c r="Q597" s="11">
        <f>Data!W597-Data!W596</f>
        <v>0</v>
      </c>
      <c r="R597" s="11">
        <f>Data!X597-Data!X596</f>
        <v>1201</v>
      </c>
      <c r="S597" s="11">
        <f>Data!Y597-Data!Y596</f>
        <v>0</v>
      </c>
      <c r="T597" s="11">
        <f>Data!Z597-Data!Z596</f>
        <v>1</v>
      </c>
      <c r="U597" s="11">
        <f>Data!AA597-Data!AA596</f>
        <v>1047</v>
      </c>
      <c r="V597" s="11">
        <f>Data!AB597-Data!AB596</f>
        <v>12</v>
      </c>
      <c r="W597" s="11">
        <f>Data!AC597-Data!AC596</f>
        <v>-2</v>
      </c>
      <c r="X597" s="11">
        <f>Data!AD597-Data!AD596</f>
        <v>399</v>
      </c>
      <c r="Y597" s="11">
        <f>Data!AE597-Data!AE596</f>
        <v>18</v>
      </c>
      <c r="Z597" s="11">
        <f>Data!AF597-Data!AF596</f>
        <v>5</v>
      </c>
      <c r="AA597" s="11">
        <f>Data!AG597-Data!AG596</f>
        <v>746</v>
      </c>
      <c r="AB597" s="11">
        <f>Data!AH597-Data!AH596</f>
        <v>0</v>
      </c>
      <c r="AC597" s="11">
        <f>Data!AI597-Data!AI596</f>
        <v>0</v>
      </c>
      <c r="AD597" s="11">
        <f>Data!AJ597-Data!AJ596</f>
        <v>1110</v>
      </c>
      <c r="AE597" s="11">
        <f>Data!AK597-Data!AK596</f>
        <v>0</v>
      </c>
      <c r="AF597" s="11">
        <f>Data!AL597-Data!AL596</f>
        <v>0</v>
      </c>
      <c r="AG597" s="11">
        <f>Data!AM597-Data!AM596</f>
        <v>1154</v>
      </c>
      <c r="AH597" s="11">
        <f>Data!AN597-Data!AN596</f>
        <v>4</v>
      </c>
      <c r="AI597" s="11">
        <f>Data!AO597-Data!AO596</f>
        <v>0</v>
      </c>
      <c r="AJ597" s="11">
        <f>Data!AP597-Data!AP596</f>
        <v>420</v>
      </c>
      <c r="AK597" s="11">
        <f>Data!AQ597-Data!AQ596</f>
        <v>15</v>
      </c>
      <c r="AL597" s="11">
        <f>Data!AR597-Data!AR596</f>
        <v>5</v>
      </c>
      <c r="AM597" s="11">
        <f>Data!E597</f>
        <v>48</v>
      </c>
      <c r="AN597" s="11">
        <f>Data!B597</f>
        <v>6909</v>
      </c>
      <c r="AO597" s="11">
        <f>Data!AS597-Data!AS596</f>
        <v>16764</v>
      </c>
      <c r="AP597" s="11">
        <f>Data!AT597-Data!AT596</f>
        <v>246386</v>
      </c>
      <c r="AQ597" s="11">
        <f>Data!AV597-Data!AV596</f>
        <v>0</v>
      </c>
      <c r="AR597" s="11">
        <f>Data!AW597-Data!AW596</f>
        <v>0</v>
      </c>
      <c r="AT597" s="7" t="str">
        <f t="shared" ref="AT597" si="687">_xlfn.CONCAT(YEAR(A597),"-W",_xlfn.ISOWEEKNUM(A597))</f>
        <v>2021-W44</v>
      </c>
      <c r="AU597" s="7">
        <f t="shared" ref="AU597" si="688">WEEKDAY(A597,2)</f>
        <v>5</v>
      </c>
      <c r="AV597" s="12">
        <f>Data!G597</f>
        <v>450</v>
      </c>
      <c r="AW597" s="12">
        <f>Data!AU597+Data!C597</f>
        <v>13</v>
      </c>
      <c r="AY597" s="12"/>
      <c r="BA597" s="112"/>
    </row>
    <row r="598" spans="1:53" x14ac:dyDescent="0.3">
      <c r="A598" s="20">
        <f>Data!A598</f>
        <v>44506</v>
      </c>
      <c r="B598" s="8">
        <f t="shared" ref="B598" si="689">A598</f>
        <v>44506</v>
      </c>
      <c r="C598" s="9">
        <f>Data!I598-Data!I597</f>
        <v>1295</v>
      </c>
      <c r="D598" s="9">
        <f>Data!J598-Data!J597</f>
        <v>0</v>
      </c>
      <c r="E598" s="10">
        <f>Data!K598-Data!K597</f>
        <v>0</v>
      </c>
      <c r="F598" s="11">
        <f>Data!L598-Data!L597</f>
        <v>2146</v>
      </c>
      <c r="G598" s="11">
        <f>Data!M598-Data!M597</f>
        <v>1</v>
      </c>
      <c r="H598" s="11">
        <f>Data!N598-Data!N597</f>
        <v>1</v>
      </c>
      <c r="I598" s="11">
        <f>Data!O598-Data!O597</f>
        <v>2210</v>
      </c>
      <c r="J598" s="11">
        <f>Data!P598-Data!P597</f>
        <v>5</v>
      </c>
      <c r="K598" s="11">
        <f>Data!Q598-Data!Q597</f>
        <v>6</v>
      </c>
      <c r="L598" s="11">
        <f>Data!R598-Data!R597</f>
        <v>705</v>
      </c>
      <c r="M598" s="11">
        <f>Data!S598-Data!S597</f>
        <v>37</v>
      </c>
      <c r="N598" s="11">
        <f>Data!T598-Data!T597</f>
        <v>2</v>
      </c>
      <c r="O598" s="11">
        <f>Data!U598-Data!U597</f>
        <v>681</v>
      </c>
      <c r="P598" s="11">
        <f>Data!V598-Data!V597</f>
        <v>0</v>
      </c>
      <c r="Q598" s="11">
        <f>Data!W598-Data!W597</f>
        <v>0</v>
      </c>
      <c r="R598" s="11">
        <f>Data!X598-Data!X597</f>
        <v>1143</v>
      </c>
      <c r="S598" s="11">
        <f>Data!Y598-Data!Y597</f>
        <v>0</v>
      </c>
      <c r="T598" s="11">
        <f>Data!Z598-Data!Z597</f>
        <v>0</v>
      </c>
      <c r="U598" s="11">
        <f>Data!AA598-Data!AA597</f>
        <v>1033</v>
      </c>
      <c r="V598" s="11">
        <f>Data!AB598-Data!AB597</f>
        <v>2</v>
      </c>
      <c r="W598" s="11">
        <f>Data!AC598-Data!AC597</f>
        <v>3</v>
      </c>
      <c r="X598" s="11">
        <f>Data!AD598-Data!AD597</f>
        <v>366</v>
      </c>
      <c r="Y598" s="11">
        <f>Data!AE598-Data!AE597</f>
        <v>23</v>
      </c>
      <c r="Z598" s="11">
        <f>Data!AF598-Data!AF597</f>
        <v>2</v>
      </c>
      <c r="AA598" s="11">
        <f>Data!AG598-Data!AG597</f>
        <v>614</v>
      </c>
      <c r="AB598" s="11">
        <f>Data!AH598-Data!AH597</f>
        <v>0</v>
      </c>
      <c r="AC598" s="11">
        <f>Data!AI598-Data!AI597</f>
        <v>0</v>
      </c>
      <c r="AD598" s="11">
        <f>Data!AJ598-Data!AJ597</f>
        <v>1003</v>
      </c>
      <c r="AE598" s="11">
        <f>Data!AK598-Data!AK597</f>
        <v>1</v>
      </c>
      <c r="AF598" s="11">
        <f>Data!AL598-Data!AL597</f>
        <v>1</v>
      </c>
      <c r="AG598" s="11">
        <f>Data!AM598-Data!AM597</f>
        <v>1177</v>
      </c>
      <c r="AH598" s="11">
        <f>Data!AN598-Data!AN597</f>
        <v>3</v>
      </c>
      <c r="AI598" s="11">
        <f>Data!AO598-Data!AO597</f>
        <v>3</v>
      </c>
      <c r="AJ598" s="11">
        <f>Data!AP598-Data!AP597</f>
        <v>339</v>
      </c>
      <c r="AK598" s="11">
        <f>Data!AQ598-Data!AQ597</f>
        <v>14</v>
      </c>
      <c r="AL598" s="11">
        <f>Data!AR598-Data!AR597</f>
        <v>0</v>
      </c>
      <c r="AM598" s="11">
        <f>Data!E598</f>
        <v>43</v>
      </c>
      <c r="AN598" s="11">
        <f>Data!B598</f>
        <v>6393</v>
      </c>
      <c r="AO598" s="11">
        <f>Data!AS598-Data!AS597</f>
        <v>17920</v>
      </c>
      <c r="AP598" s="11">
        <f>Data!AT598-Data!AT597</f>
        <v>266532</v>
      </c>
      <c r="AQ598" s="11">
        <f>Data!AV598-Data!AV597</f>
        <v>0</v>
      </c>
      <c r="AR598" s="11">
        <f>Data!AW598-Data!AW597</f>
        <v>0</v>
      </c>
      <c r="AT598" s="7" t="str">
        <f t="shared" ref="AT598" si="690">_xlfn.CONCAT(YEAR(A598),"-W",_xlfn.ISOWEEKNUM(A598))</f>
        <v>2021-W44</v>
      </c>
      <c r="AU598" s="7">
        <f t="shared" ref="AU598" si="691">WEEKDAY(A598,2)</f>
        <v>6</v>
      </c>
      <c r="AV598" s="12">
        <f>Data!G598</f>
        <v>459</v>
      </c>
      <c r="AW598" s="12">
        <f>Data!AU598+Data!C598</f>
        <v>23</v>
      </c>
      <c r="AY598" s="12"/>
      <c r="BA598" s="112"/>
    </row>
  </sheetData>
  <autoFilter ref="A1:BA570" xr:uid="{F4109BE9-D155-44AF-A31A-EFFA9C82967B}"/>
  <hyperlinks>
    <hyperlink ref="AT1" r:id="rId1" xr:uid="{D9A414D0-6404-4E2D-B0B6-43ADD5F6A789}"/>
  </hyperlinks>
  <pageMargins left="0.7" right="0.7" top="0.75" bottom="0.75" header="0.3" footer="0.3"/>
  <pageSetup paperSize="9" orientation="portrait" r:id="rId2"/>
  <ignoredErrors>
    <ignoredError sqref="AZ396 AZ389 AZ38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87C4-D384-44CE-AC22-6FBC810F1714}">
  <dimension ref="A1:B366"/>
  <sheetViews>
    <sheetView topLeftCell="A337" workbookViewId="0">
      <selection activeCell="H19" sqref="H19"/>
    </sheetView>
  </sheetViews>
  <sheetFormatPr defaultRowHeight="14.5" x14ac:dyDescent="0.35"/>
  <cols>
    <col min="2" max="2" width="10.81640625" bestFit="1" customWidth="1"/>
  </cols>
  <sheetData>
    <row r="1" spans="1:2" x14ac:dyDescent="0.35">
      <c r="A1" t="str">
        <f>_xlfn.CONCAT(YEAR(B1),"-W",_xlfn.ISOWEEKNUM(B1))</f>
        <v>2020-W1</v>
      </c>
      <c r="B1" s="1">
        <v>43831</v>
      </c>
    </row>
    <row r="2" spans="1:2" x14ac:dyDescent="0.35">
      <c r="A2" t="str">
        <f t="shared" ref="A2:A65" si="0">_xlfn.CONCAT(YEAR(B2),"-W",_xlfn.ISOWEEKNUM(B2))</f>
        <v>2020-W1</v>
      </c>
      <c r="B2" s="1">
        <v>43832</v>
      </c>
    </row>
    <row r="3" spans="1:2" x14ac:dyDescent="0.35">
      <c r="A3" t="str">
        <f t="shared" si="0"/>
        <v>2020-W1</v>
      </c>
      <c r="B3" s="1">
        <v>43833</v>
      </c>
    </row>
    <row r="4" spans="1:2" x14ac:dyDescent="0.35">
      <c r="A4" t="str">
        <f t="shared" si="0"/>
        <v>2020-W1</v>
      </c>
      <c r="B4" s="1">
        <v>43834</v>
      </c>
    </row>
    <row r="5" spans="1:2" x14ac:dyDescent="0.35">
      <c r="A5" t="str">
        <f t="shared" si="0"/>
        <v>2020-W1</v>
      </c>
      <c r="B5" s="1">
        <v>43835</v>
      </c>
    </row>
    <row r="6" spans="1:2" x14ac:dyDescent="0.35">
      <c r="A6" t="str">
        <f t="shared" si="0"/>
        <v>2020-W2</v>
      </c>
      <c r="B6" s="1">
        <v>43836</v>
      </c>
    </row>
    <row r="7" spans="1:2" x14ac:dyDescent="0.35">
      <c r="A7" t="str">
        <f t="shared" si="0"/>
        <v>2020-W2</v>
      </c>
      <c r="B7" s="1">
        <v>43837</v>
      </c>
    </row>
    <row r="8" spans="1:2" x14ac:dyDescent="0.35">
      <c r="A8" t="str">
        <f t="shared" si="0"/>
        <v>2020-W2</v>
      </c>
      <c r="B8" s="1">
        <v>43838</v>
      </c>
    </row>
    <row r="9" spans="1:2" x14ac:dyDescent="0.35">
      <c r="A9" t="str">
        <f t="shared" si="0"/>
        <v>2020-W2</v>
      </c>
      <c r="B9" s="1">
        <v>43839</v>
      </c>
    </row>
    <row r="10" spans="1:2" x14ac:dyDescent="0.35">
      <c r="A10" t="str">
        <f t="shared" si="0"/>
        <v>2020-W2</v>
      </c>
      <c r="B10" s="1">
        <v>43840</v>
      </c>
    </row>
    <row r="11" spans="1:2" x14ac:dyDescent="0.35">
      <c r="A11" t="str">
        <f t="shared" si="0"/>
        <v>2020-W2</v>
      </c>
      <c r="B11" s="1">
        <v>43841</v>
      </c>
    </row>
    <row r="12" spans="1:2" x14ac:dyDescent="0.35">
      <c r="A12" t="str">
        <f t="shared" si="0"/>
        <v>2020-W2</v>
      </c>
      <c r="B12" s="1">
        <v>43842</v>
      </c>
    </row>
    <row r="13" spans="1:2" x14ac:dyDescent="0.35">
      <c r="A13" t="str">
        <f t="shared" si="0"/>
        <v>2020-W3</v>
      </c>
      <c r="B13" s="1">
        <v>43843</v>
      </c>
    </row>
    <row r="14" spans="1:2" x14ac:dyDescent="0.35">
      <c r="A14" t="str">
        <f t="shared" si="0"/>
        <v>2020-W3</v>
      </c>
      <c r="B14" s="1">
        <v>43844</v>
      </c>
    </row>
    <row r="15" spans="1:2" x14ac:dyDescent="0.35">
      <c r="A15" t="str">
        <f t="shared" si="0"/>
        <v>2020-W3</v>
      </c>
      <c r="B15" s="1">
        <v>43845</v>
      </c>
    </row>
    <row r="16" spans="1:2" x14ac:dyDescent="0.35">
      <c r="A16" t="str">
        <f t="shared" si="0"/>
        <v>2020-W3</v>
      </c>
      <c r="B16" s="1">
        <v>43846</v>
      </c>
    </row>
    <row r="17" spans="1:2" x14ac:dyDescent="0.35">
      <c r="A17" t="str">
        <f t="shared" si="0"/>
        <v>2020-W3</v>
      </c>
      <c r="B17" s="1">
        <v>43847</v>
      </c>
    </row>
    <row r="18" spans="1:2" x14ac:dyDescent="0.35">
      <c r="A18" t="str">
        <f t="shared" si="0"/>
        <v>2020-W3</v>
      </c>
      <c r="B18" s="1">
        <v>43848</v>
      </c>
    </row>
    <row r="19" spans="1:2" x14ac:dyDescent="0.35">
      <c r="A19" t="str">
        <f t="shared" si="0"/>
        <v>2020-W3</v>
      </c>
      <c r="B19" s="1">
        <v>43849</v>
      </c>
    </row>
    <row r="20" spans="1:2" x14ac:dyDescent="0.35">
      <c r="A20" t="str">
        <f t="shared" si="0"/>
        <v>2020-W4</v>
      </c>
      <c r="B20" s="1">
        <v>43850</v>
      </c>
    </row>
    <row r="21" spans="1:2" x14ac:dyDescent="0.35">
      <c r="A21" t="str">
        <f t="shared" si="0"/>
        <v>2020-W4</v>
      </c>
      <c r="B21" s="1">
        <v>43851</v>
      </c>
    </row>
    <row r="22" spans="1:2" x14ac:dyDescent="0.35">
      <c r="A22" t="str">
        <f t="shared" si="0"/>
        <v>2020-W4</v>
      </c>
      <c r="B22" s="1">
        <v>43852</v>
      </c>
    </row>
    <row r="23" spans="1:2" x14ac:dyDescent="0.35">
      <c r="A23" t="str">
        <f t="shared" si="0"/>
        <v>2020-W4</v>
      </c>
      <c r="B23" s="1">
        <v>43853</v>
      </c>
    </row>
    <row r="24" spans="1:2" x14ac:dyDescent="0.35">
      <c r="A24" t="str">
        <f t="shared" si="0"/>
        <v>2020-W4</v>
      </c>
      <c r="B24" s="1">
        <v>43854</v>
      </c>
    </row>
    <row r="25" spans="1:2" x14ac:dyDescent="0.35">
      <c r="A25" t="str">
        <f t="shared" si="0"/>
        <v>2020-W4</v>
      </c>
      <c r="B25" s="1">
        <v>43855</v>
      </c>
    </row>
    <row r="26" spans="1:2" x14ac:dyDescent="0.35">
      <c r="A26" t="str">
        <f t="shared" si="0"/>
        <v>2020-W4</v>
      </c>
      <c r="B26" s="1">
        <v>43856</v>
      </c>
    </row>
    <row r="27" spans="1:2" x14ac:dyDescent="0.35">
      <c r="A27" t="str">
        <f t="shared" si="0"/>
        <v>2020-W5</v>
      </c>
      <c r="B27" s="1">
        <v>43857</v>
      </c>
    </row>
    <row r="28" spans="1:2" x14ac:dyDescent="0.35">
      <c r="A28" t="str">
        <f t="shared" si="0"/>
        <v>2020-W5</v>
      </c>
      <c r="B28" s="1">
        <v>43858</v>
      </c>
    </row>
    <row r="29" spans="1:2" x14ac:dyDescent="0.35">
      <c r="A29" t="str">
        <f t="shared" si="0"/>
        <v>2020-W5</v>
      </c>
      <c r="B29" s="1">
        <v>43859</v>
      </c>
    </row>
    <row r="30" spans="1:2" x14ac:dyDescent="0.35">
      <c r="A30" t="str">
        <f t="shared" si="0"/>
        <v>2020-W5</v>
      </c>
      <c r="B30" s="1">
        <v>43860</v>
      </c>
    </row>
    <row r="31" spans="1:2" x14ac:dyDescent="0.35">
      <c r="A31" t="str">
        <f t="shared" si="0"/>
        <v>2020-W5</v>
      </c>
      <c r="B31" s="1">
        <v>43861</v>
      </c>
    </row>
    <row r="32" spans="1:2" x14ac:dyDescent="0.35">
      <c r="A32" t="str">
        <f t="shared" si="0"/>
        <v>2020-W5</v>
      </c>
      <c r="B32" s="1">
        <v>43862</v>
      </c>
    </row>
    <row r="33" spans="1:2" x14ac:dyDescent="0.35">
      <c r="A33" t="str">
        <f t="shared" si="0"/>
        <v>2020-W5</v>
      </c>
      <c r="B33" s="1">
        <v>43863</v>
      </c>
    </row>
    <row r="34" spans="1:2" x14ac:dyDescent="0.35">
      <c r="A34" t="str">
        <f t="shared" si="0"/>
        <v>2020-W6</v>
      </c>
      <c r="B34" s="1">
        <v>43864</v>
      </c>
    </row>
    <row r="35" spans="1:2" x14ac:dyDescent="0.35">
      <c r="A35" t="str">
        <f t="shared" si="0"/>
        <v>2020-W6</v>
      </c>
      <c r="B35" s="1">
        <v>43865</v>
      </c>
    </row>
    <row r="36" spans="1:2" x14ac:dyDescent="0.35">
      <c r="A36" t="str">
        <f t="shared" si="0"/>
        <v>2020-W6</v>
      </c>
      <c r="B36" s="1">
        <v>43866</v>
      </c>
    </row>
    <row r="37" spans="1:2" x14ac:dyDescent="0.35">
      <c r="A37" t="str">
        <f t="shared" si="0"/>
        <v>2020-W6</v>
      </c>
      <c r="B37" s="1">
        <v>43867</v>
      </c>
    </row>
    <row r="38" spans="1:2" x14ac:dyDescent="0.35">
      <c r="A38" t="str">
        <f t="shared" si="0"/>
        <v>2020-W6</v>
      </c>
      <c r="B38" s="1">
        <v>43868</v>
      </c>
    </row>
    <row r="39" spans="1:2" x14ac:dyDescent="0.35">
      <c r="A39" t="str">
        <f t="shared" si="0"/>
        <v>2020-W6</v>
      </c>
      <c r="B39" s="1">
        <v>43869</v>
      </c>
    </row>
    <row r="40" spans="1:2" x14ac:dyDescent="0.35">
      <c r="A40" t="str">
        <f t="shared" si="0"/>
        <v>2020-W6</v>
      </c>
      <c r="B40" s="1">
        <v>43870</v>
      </c>
    </row>
    <row r="41" spans="1:2" x14ac:dyDescent="0.35">
      <c r="A41" t="str">
        <f t="shared" si="0"/>
        <v>2020-W7</v>
      </c>
      <c r="B41" s="1">
        <v>43871</v>
      </c>
    </row>
    <row r="42" spans="1:2" x14ac:dyDescent="0.35">
      <c r="A42" t="str">
        <f t="shared" si="0"/>
        <v>2020-W7</v>
      </c>
      <c r="B42" s="1">
        <v>43872</v>
      </c>
    </row>
    <row r="43" spans="1:2" x14ac:dyDescent="0.35">
      <c r="A43" t="str">
        <f t="shared" si="0"/>
        <v>2020-W7</v>
      </c>
      <c r="B43" s="1">
        <v>43873</v>
      </c>
    </row>
    <row r="44" spans="1:2" x14ac:dyDescent="0.35">
      <c r="A44" t="str">
        <f t="shared" si="0"/>
        <v>2020-W7</v>
      </c>
      <c r="B44" s="1">
        <v>43874</v>
      </c>
    </row>
    <row r="45" spans="1:2" x14ac:dyDescent="0.35">
      <c r="A45" t="str">
        <f t="shared" si="0"/>
        <v>2020-W7</v>
      </c>
      <c r="B45" s="1">
        <v>43875</v>
      </c>
    </row>
    <row r="46" spans="1:2" x14ac:dyDescent="0.35">
      <c r="A46" t="str">
        <f t="shared" si="0"/>
        <v>2020-W7</v>
      </c>
      <c r="B46" s="1">
        <v>43876</v>
      </c>
    </row>
    <row r="47" spans="1:2" x14ac:dyDescent="0.35">
      <c r="A47" t="str">
        <f t="shared" si="0"/>
        <v>2020-W7</v>
      </c>
      <c r="B47" s="1">
        <v>43877</v>
      </c>
    </row>
    <row r="48" spans="1:2" x14ac:dyDescent="0.35">
      <c r="A48" t="str">
        <f t="shared" si="0"/>
        <v>2020-W8</v>
      </c>
      <c r="B48" s="1">
        <v>43878</v>
      </c>
    </row>
    <row r="49" spans="1:2" x14ac:dyDescent="0.35">
      <c r="A49" t="str">
        <f t="shared" si="0"/>
        <v>2020-W8</v>
      </c>
      <c r="B49" s="1">
        <v>43879</v>
      </c>
    </row>
    <row r="50" spans="1:2" x14ac:dyDescent="0.35">
      <c r="A50" t="str">
        <f t="shared" si="0"/>
        <v>2020-W8</v>
      </c>
      <c r="B50" s="1">
        <v>43880</v>
      </c>
    </row>
    <row r="51" spans="1:2" x14ac:dyDescent="0.35">
      <c r="A51" t="str">
        <f t="shared" si="0"/>
        <v>2020-W8</v>
      </c>
      <c r="B51" s="1">
        <v>43881</v>
      </c>
    </row>
    <row r="52" spans="1:2" x14ac:dyDescent="0.35">
      <c r="A52" t="str">
        <f t="shared" si="0"/>
        <v>2020-W8</v>
      </c>
      <c r="B52" s="1">
        <v>43882</v>
      </c>
    </row>
    <row r="53" spans="1:2" x14ac:dyDescent="0.35">
      <c r="A53" t="str">
        <f t="shared" si="0"/>
        <v>2020-W8</v>
      </c>
      <c r="B53" s="1">
        <v>43883</v>
      </c>
    </row>
    <row r="54" spans="1:2" x14ac:dyDescent="0.35">
      <c r="A54" t="str">
        <f t="shared" si="0"/>
        <v>2020-W8</v>
      </c>
      <c r="B54" s="1">
        <v>43884</v>
      </c>
    </row>
    <row r="55" spans="1:2" x14ac:dyDescent="0.35">
      <c r="A55" t="str">
        <f t="shared" si="0"/>
        <v>2020-W9</v>
      </c>
      <c r="B55" s="1">
        <v>43885</v>
      </c>
    </row>
    <row r="56" spans="1:2" x14ac:dyDescent="0.35">
      <c r="A56" t="str">
        <f t="shared" si="0"/>
        <v>2020-W9</v>
      </c>
      <c r="B56" s="1">
        <v>43886</v>
      </c>
    </row>
    <row r="57" spans="1:2" x14ac:dyDescent="0.35">
      <c r="A57" t="str">
        <f t="shared" si="0"/>
        <v>2020-W9</v>
      </c>
      <c r="B57" s="1">
        <v>43887</v>
      </c>
    </row>
    <row r="58" spans="1:2" x14ac:dyDescent="0.35">
      <c r="A58" t="str">
        <f t="shared" si="0"/>
        <v>2020-W9</v>
      </c>
      <c r="B58" s="1">
        <v>43888</v>
      </c>
    </row>
    <row r="59" spans="1:2" x14ac:dyDescent="0.35">
      <c r="A59" t="str">
        <f t="shared" si="0"/>
        <v>2020-W9</v>
      </c>
      <c r="B59" s="1">
        <v>43889</v>
      </c>
    </row>
    <row r="60" spans="1:2" x14ac:dyDescent="0.35">
      <c r="A60" t="str">
        <f t="shared" si="0"/>
        <v>2020-W9</v>
      </c>
      <c r="B60" s="1">
        <v>43890</v>
      </c>
    </row>
    <row r="61" spans="1:2" x14ac:dyDescent="0.35">
      <c r="A61" t="str">
        <f t="shared" si="0"/>
        <v>2020-W9</v>
      </c>
      <c r="B61" s="1">
        <v>43891</v>
      </c>
    </row>
    <row r="62" spans="1:2" x14ac:dyDescent="0.35">
      <c r="A62" t="str">
        <f t="shared" si="0"/>
        <v>2020-W10</v>
      </c>
      <c r="B62" s="1">
        <v>43892</v>
      </c>
    </row>
    <row r="63" spans="1:2" x14ac:dyDescent="0.35">
      <c r="A63" t="str">
        <f t="shared" si="0"/>
        <v>2020-W10</v>
      </c>
      <c r="B63" s="1">
        <v>43893</v>
      </c>
    </row>
    <row r="64" spans="1:2" x14ac:dyDescent="0.35">
      <c r="A64" t="str">
        <f t="shared" si="0"/>
        <v>2020-W10</v>
      </c>
      <c r="B64" s="1">
        <v>43894</v>
      </c>
    </row>
    <row r="65" spans="1:2" x14ac:dyDescent="0.35">
      <c r="A65" t="str">
        <f t="shared" si="0"/>
        <v>2020-W10</v>
      </c>
      <c r="B65" s="1">
        <v>43895</v>
      </c>
    </row>
    <row r="66" spans="1:2" x14ac:dyDescent="0.35">
      <c r="A66" t="str">
        <f t="shared" ref="A66:A129" si="1">_xlfn.CONCAT(YEAR(B66),"-W",_xlfn.ISOWEEKNUM(B66))</f>
        <v>2020-W10</v>
      </c>
      <c r="B66" s="1">
        <v>43896</v>
      </c>
    </row>
    <row r="67" spans="1:2" x14ac:dyDescent="0.35">
      <c r="A67" t="str">
        <f t="shared" si="1"/>
        <v>2020-W10</v>
      </c>
      <c r="B67" s="1">
        <v>43897</v>
      </c>
    </row>
    <row r="68" spans="1:2" x14ac:dyDescent="0.35">
      <c r="A68" t="str">
        <f t="shared" si="1"/>
        <v>2020-W10</v>
      </c>
      <c r="B68" s="1">
        <v>43898</v>
      </c>
    </row>
    <row r="69" spans="1:2" x14ac:dyDescent="0.35">
      <c r="A69" t="str">
        <f t="shared" si="1"/>
        <v>2020-W11</v>
      </c>
      <c r="B69" s="1">
        <v>43899</v>
      </c>
    </row>
    <row r="70" spans="1:2" x14ac:dyDescent="0.35">
      <c r="A70" t="str">
        <f t="shared" si="1"/>
        <v>2020-W11</v>
      </c>
      <c r="B70" s="1">
        <v>43900</v>
      </c>
    </row>
    <row r="71" spans="1:2" x14ac:dyDescent="0.35">
      <c r="A71" t="str">
        <f t="shared" si="1"/>
        <v>2020-W11</v>
      </c>
      <c r="B71" s="1">
        <v>43901</v>
      </c>
    </row>
    <row r="72" spans="1:2" x14ac:dyDescent="0.35">
      <c r="A72" t="str">
        <f t="shared" si="1"/>
        <v>2020-W11</v>
      </c>
      <c r="B72" s="1">
        <v>43902</v>
      </c>
    </row>
    <row r="73" spans="1:2" x14ac:dyDescent="0.35">
      <c r="A73" t="str">
        <f t="shared" si="1"/>
        <v>2020-W11</v>
      </c>
      <c r="B73" s="1">
        <v>43903</v>
      </c>
    </row>
    <row r="74" spans="1:2" x14ac:dyDescent="0.35">
      <c r="A74" t="str">
        <f t="shared" si="1"/>
        <v>2020-W11</v>
      </c>
      <c r="B74" s="1">
        <v>43904</v>
      </c>
    </row>
    <row r="75" spans="1:2" x14ac:dyDescent="0.35">
      <c r="A75" t="str">
        <f t="shared" si="1"/>
        <v>2020-W11</v>
      </c>
      <c r="B75" s="1">
        <v>43905</v>
      </c>
    </row>
    <row r="76" spans="1:2" x14ac:dyDescent="0.35">
      <c r="A76" t="str">
        <f t="shared" si="1"/>
        <v>2020-W12</v>
      </c>
      <c r="B76" s="1">
        <v>43906</v>
      </c>
    </row>
    <row r="77" spans="1:2" x14ac:dyDescent="0.35">
      <c r="A77" t="str">
        <f t="shared" si="1"/>
        <v>2020-W12</v>
      </c>
      <c r="B77" s="1">
        <v>43907</v>
      </c>
    </row>
    <row r="78" spans="1:2" x14ac:dyDescent="0.35">
      <c r="A78" t="str">
        <f t="shared" si="1"/>
        <v>2020-W12</v>
      </c>
      <c r="B78" s="1">
        <v>43908</v>
      </c>
    </row>
    <row r="79" spans="1:2" x14ac:dyDescent="0.35">
      <c r="A79" t="str">
        <f t="shared" si="1"/>
        <v>2020-W12</v>
      </c>
      <c r="B79" s="1">
        <v>43909</v>
      </c>
    </row>
    <row r="80" spans="1:2" x14ac:dyDescent="0.35">
      <c r="A80" t="str">
        <f t="shared" si="1"/>
        <v>2020-W12</v>
      </c>
      <c r="B80" s="1">
        <v>43910</v>
      </c>
    </row>
    <row r="81" spans="1:2" x14ac:dyDescent="0.35">
      <c r="A81" t="str">
        <f t="shared" si="1"/>
        <v>2020-W12</v>
      </c>
      <c r="B81" s="1">
        <v>43911</v>
      </c>
    </row>
    <row r="82" spans="1:2" x14ac:dyDescent="0.35">
      <c r="A82" t="str">
        <f t="shared" si="1"/>
        <v>2020-W12</v>
      </c>
      <c r="B82" s="1">
        <v>43912</v>
      </c>
    </row>
    <row r="83" spans="1:2" x14ac:dyDescent="0.35">
      <c r="A83" t="str">
        <f t="shared" si="1"/>
        <v>2020-W13</v>
      </c>
      <c r="B83" s="1">
        <v>43913</v>
      </c>
    </row>
    <row r="84" spans="1:2" x14ac:dyDescent="0.35">
      <c r="A84" t="str">
        <f t="shared" si="1"/>
        <v>2020-W13</v>
      </c>
      <c r="B84" s="1">
        <v>43914</v>
      </c>
    </row>
    <row r="85" spans="1:2" x14ac:dyDescent="0.35">
      <c r="A85" t="str">
        <f t="shared" si="1"/>
        <v>2020-W13</v>
      </c>
      <c r="B85" s="1">
        <v>43915</v>
      </c>
    </row>
    <row r="86" spans="1:2" x14ac:dyDescent="0.35">
      <c r="A86" t="str">
        <f t="shared" si="1"/>
        <v>2020-W13</v>
      </c>
      <c r="B86" s="1">
        <v>43916</v>
      </c>
    </row>
    <row r="87" spans="1:2" x14ac:dyDescent="0.35">
      <c r="A87" t="str">
        <f t="shared" si="1"/>
        <v>2020-W13</v>
      </c>
      <c r="B87" s="1">
        <v>43917</v>
      </c>
    </row>
    <row r="88" spans="1:2" x14ac:dyDescent="0.35">
      <c r="A88" t="str">
        <f t="shared" si="1"/>
        <v>2020-W13</v>
      </c>
      <c r="B88" s="1">
        <v>43918</v>
      </c>
    </row>
    <row r="89" spans="1:2" x14ac:dyDescent="0.35">
      <c r="A89" t="str">
        <f t="shared" si="1"/>
        <v>2020-W13</v>
      </c>
      <c r="B89" s="1">
        <v>43919</v>
      </c>
    </row>
    <row r="90" spans="1:2" x14ac:dyDescent="0.35">
      <c r="A90" t="str">
        <f t="shared" si="1"/>
        <v>2020-W14</v>
      </c>
      <c r="B90" s="1">
        <v>43920</v>
      </c>
    </row>
    <row r="91" spans="1:2" x14ac:dyDescent="0.35">
      <c r="A91" t="str">
        <f t="shared" si="1"/>
        <v>2020-W14</v>
      </c>
      <c r="B91" s="1">
        <v>43921</v>
      </c>
    </row>
    <row r="92" spans="1:2" x14ac:dyDescent="0.35">
      <c r="A92" t="str">
        <f t="shared" si="1"/>
        <v>2020-W14</v>
      </c>
      <c r="B92" s="1">
        <v>43922</v>
      </c>
    </row>
    <row r="93" spans="1:2" x14ac:dyDescent="0.35">
      <c r="A93" t="str">
        <f t="shared" si="1"/>
        <v>2020-W14</v>
      </c>
      <c r="B93" s="1">
        <v>43923</v>
      </c>
    </row>
    <row r="94" spans="1:2" x14ac:dyDescent="0.35">
      <c r="A94" t="str">
        <f t="shared" si="1"/>
        <v>2020-W14</v>
      </c>
      <c r="B94" s="1">
        <v>43924</v>
      </c>
    </row>
    <row r="95" spans="1:2" x14ac:dyDescent="0.35">
      <c r="A95" t="str">
        <f t="shared" si="1"/>
        <v>2020-W14</v>
      </c>
      <c r="B95" s="1">
        <v>43925</v>
      </c>
    </row>
    <row r="96" spans="1:2" x14ac:dyDescent="0.35">
      <c r="A96" t="str">
        <f t="shared" si="1"/>
        <v>2020-W14</v>
      </c>
      <c r="B96" s="1">
        <v>43926</v>
      </c>
    </row>
    <row r="97" spans="1:2" x14ac:dyDescent="0.35">
      <c r="A97" t="str">
        <f t="shared" si="1"/>
        <v>2020-W15</v>
      </c>
      <c r="B97" s="1">
        <v>43927</v>
      </c>
    </row>
    <row r="98" spans="1:2" x14ac:dyDescent="0.35">
      <c r="A98" t="str">
        <f t="shared" si="1"/>
        <v>2020-W15</v>
      </c>
      <c r="B98" s="1">
        <v>43928</v>
      </c>
    </row>
    <row r="99" spans="1:2" x14ac:dyDescent="0.35">
      <c r="A99" t="str">
        <f t="shared" si="1"/>
        <v>2020-W15</v>
      </c>
      <c r="B99" s="1">
        <v>43929</v>
      </c>
    </row>
    <row r="100" spans="1:2" x14ac:dyDescent="0.35">
      <c r="A100" t="str">
        <f t="shared" si="1"/>
        <v>2020-W15</v>
      </c>
      <c r="B100" s="1">
        <v>43930</v>
      </c>
    </row>
    <row r="101" spans="1:2" x14ac:dyDescent="0.35">
      <c r="A101" t="str">
        <f t="shared" si="1"/>
        <v>2020-W15</v>
      </c>
      <c r="B101" s="1">
        <v>43931</v>
      </c>
    </row>
    <row r="102" spans="1:2" x14ac:dyDescent="0.35">
      <c r="A102" t="str">
        <f t="shared" si="1"/>
        <v>2020-W15</v>
      </c>
      <c r="B102" s="1">
        <v>43932</v>
      </c>
    </row>
    <row r="103" spans="1:2" x14ac:dyDescent="0.35">
      <c r="A103" t="str">
        <f t="shared" si="1"/>
        <v>2020-W15</v>
      </c>
      <c r="B103" s="1">
        <v>43933</v>
      </c>
    </row>
    <row r="104" spans="1:2" x14ac:dyDescent="0.35">
      <c r="A104" t="str">
        <f t="shared" si="1"/>
        <v>2020-W16</v>
      </c>
      <c r="B104" s="1">
        <v>43934</v>
      </c>
    </row>
    <row r="105" spans="1:2" x14ac:dyDescent="0.35">
      <c r="A105" t="str">
        <f t="shared" si="1"/>
        <v>2020-W16</v>
      </c>
      <c r="B105" s="1">
        <v>43935</v>
      </c>
    </row>
    <row r="106" spans="1:2" x14ac:dyDescent="0.35">
      <c r="A106" t="str">
        <f t="shared" si="1"/>
        <v>2020-W16</v>
      </c>
      <c r="B106" s="1">
        <v>43936</v>
      </c>
    </row>
    <row r="107" spans="1:2" x14ac:dyDescent="0.35">
      <c r="A107" t="str">
        <f t="shared" si="1"/>
        <v>2020-W16</v>
      </c>
      <c r="B107" s="1">
        <v>43937</v>
      </c>
    </row>
    <row r="108" spans="1:2" x14ac:dyDescent="0.35">
      <c r="A108" t="str">
        <f t="shared" si="1"/>
        <v>2020-W16</v>
      </c>
      <c r="B108" s="1">
        <v>43938</v>
      </c>
    </row>
    <row r="109" spans="1:2" x14ac:dyDescent="0.35">
      <c r="A109" t="str">
        <f t="shared" si="1"/>
        <v>2020-W16</v>
      </c>
      <c r="B109" s="1">
        <v>43939</v>
      </c>
    </row>
    <row r="110" spans="1:2" x14ac:dyDescent="0.35">
      <c r="A110" t="str">
        <f t="shared" si="1"/>
        <v>2020-W16</v>
      </c>
      <c r="B110" s="1">
        <v>43940</v>
      </c>
    </row>
    <row r="111" spans="1:2" x14ac:dyDescent="0.35">
      <c r="A111" t="str">
        <f t="shared" si="1"/>
        <v>2020-W17</v>
      </c>
      <c r="B111" s="1">
        <v>43941</v>
      </c>
    </row>
    <row r="112" spans="1:2" x14ac:dyDescent="0.35">
      <c r="A112" t="str">
        <f t="shared" si="1"/>
        <v>2020-W17</v>
      </c>
      <c r="B112" s="1">
        <v>43942</v>
      </c>
    </row>
    <row r="113" spans="1:2" x14ac:dyDescent="0.35">
      <c r="A113" t="str">
        <f t="shared" si="1"/>
        <v>2020-W17</v>
      </c>
      <c r="B113" s="1">
        <v>43943</v>
      </c>
    </row>
    <row r="114" spans="1:2" x14ac:dyDescent="0.35">
      <c r="A114" t="str">
        <f t="shared" si="1"/>
        <v>2020-W17</v>
      </c>
      <c r="B114" s="1">
        <v>43944</v>
      </c>
    </row>
    <row r="115" spans="1:2" x14ac:dyDescent="0.35">
      <c r="A115" t="str">
        <f t="shared" si="1"/>
        <v>2020-W17</v>
      </c>
      <c r="B115" s="1">
        <v>43945</v>
      </c>
    </row>
    <row r="116" spans="1:2" x14ac:dyDescent="0.35">
      <c r="A116" t="str">
        <f t="shared" si="1"/>
        <v>2020-W17</v>
      </c>
      <c r="B116" s="1">
        <v>43946</v>
      </c>
    </row>
    <row r="117" spans="1:2" x14ac:dyDescent="0.35">
      <c r="A117" t="str">
        <f t="shared" si="1"/>
        <v>2020-W17</v>
      </c>
      <c r="B117" s="1">
        <v>43947</v>
      </c>
    </row>
    <row r="118" spans="1:2" x14ac:dyDescent="0.35">
      <c r="A118" t="str">
        <f t="shared" si="1"/>
        <v>2020-W18</v>
      </c>
      <c r="B118" s="1">
        <v>43948</v>
      </c>
    </row>
    <row r="119" spans="1:2" x14ac:dyDescent="0.35">
      <c r="A119" t="str">
        <f t="shared" si="1"/>
        <v>2020-W18</v>
      </c>
      <c r="B119" s="1">
        <v>43949</v>
      </c>
    </row>
    <row r="120" spans="1:2" x14ac:dyDescent="0.35">
      <c r="A120" t="str">
        <f t="shared" si="1"/>
        <v>2020-W18</v>
      </c>
      <c r="B120" s="1">
        <v>43950</v>
      </c>
    </row>
    <row r="121" spans="1:2" x14ac:dyDescent="0.35">
      <c r="A121" t="str">
        <f t="shared" si="1"/>
        <v>2020-W18</v>
      </c>
      <c r="B121" s="1">
        <v>43951</v>
      </c>
    </row>
    <row r="122" spans="1:2" x14ac:dyDescent="0.35">
      <c r="A122" t="str">
        <f t="shared" si="1"/>
        <v>2020-W18</v>
      </c>
      <c r="B122" s="1">
        <v>43952</v>
      </c>
    </row>
    <row r="123" spans="1:2" x14ac:dyDescent="0.35">
      <c r="A123" t="str">
        <f t="shared" si="1"/>
        <v>2020-W18</v>
      </c>
      <c r="B123" s="1">
        <v>43953</v>
      </c>
    </row>
    <row r="124" spans="1:2" x14ac:dyDescent="0.35">
      <c r="A124" t="str">
        <f t="shared" si="1"/>
        <v>2020-W18</v>
      </c>
      <c r="B124" s="1">
        <v>43954</v>
      </c>
    </row>
    <row r="125" spans="1:2" x14ac:dyDescent="0.35">
      <c r="A125" t="str">
        <f t="shared" si="1"/>
        <v>2020-W19</v>
      </c>
      <c r="B125" s="1">
        <v>43955</v>
      </c>
    </row>
    <row r="126" spans="1:2" x14ac:dyDescent="0.35">
      <c r="A126" t="str">
        <f t="shared" si="1"/>
        <v>2020-W19</v>
      </c>
      <c r="B126" s="1">
        <v>43956</v>
      </c>
    </row>
    <row r="127" spans="1:2" x14ac:dyDescent="0.35">
      <c r="A127" t="str">
        <f t="shared" si="1"/>
        <v>2020-W19</v>
      </c>
      <c r="B127" s="1">
        <v>43957</v>
      </c>
    </row>
    <row r="128" spans="1:2" x14ac:dyDescent="0.35">
      <c r="A128" t="str">
        <f t="shared" si="1"/>
        <v>2020-W19</v>
      </c>
      <c r="B128" s="1">
        <v>43958</v>
      </c>
    </row>
    <row r="129" spans="1:2" x14ac:dyDescent="0.35">
      <c r="A129" t="str">
        <f t="shared" si="1"/>
        <v>2020-W19</v>
      </c>
      <c r="B129" s="1">
        <v>43959</v>
      </c>
    </row>
    <row r="130" spans="1:2" x14ac:dyDescent="0.35">
      <c r="A130" t="str">
        <f t="shared" ref="A130:A193" si="2">_xlfn.CONCAT(YEAR(B130),"-W",_xlfn.ISOWEEKNUM(B130))</f>
        <v>2020-W19</v>
      </c>
      <c r="B130" s="1">
        <v>43960</v>
      </c>
    </row>
    <row r="131" spans="1:2" x14ac:dyDescent="0.35">
      <c r="A131" t="str">
        <f t="shared" si="2"/>
        <v>2020-W19</v>
      </c>
      <c r="B131" s="1">
        <v>43961</v>
      </c>
    </row>
    <row r="132" spans="1:2" x14ac:dyDescent="0.35">
      <c r="A132" t="str">
        <f t="shared" si="2"/>
        <v>2020-W20</v>
      </c>
      <c r="B132" s="1">
        <v>43962</v>
      </c>
    </row>
    <row r="133" spans="1:2" x14ac:dyDescent="0.35">
      <c r="A133" t="str">
        <f t="shared" si="2"/>
        <v>2020-W20</v>
      </c>
      <c r="B133" s="1">
        <v>43963</v>
      </c>
    </row>
    <row r="134" spans="1:2" x14ac:dyDescent="0.35">
      <c r="A134" t="str">
        <f t="shared" si="2"/>
        <v>2020-W20</v>
      </c>
      <c r="B134" s="1">
        <v>43964</v>
      </c>
    </row>
    <row r="135" spans="1:2" x14ac:dyDescent="0.35">
      <c r="A135" t="str">
        <f t="shared" si="2"/>
        <v>2020-W20</v>
      </c>
      <c r="B135" s="1">
        <v>43965</v>
      </c>
    </row>
    <row r="136" spans="1:2" x14ac:dyDescent="0.35">
      <c r="A136" t="str">
        <f t="shared" si="2"/>
        <v>2020-W20</v>
      </c>
      <c r="B136" s="1">
        <v>43966</v>
      </c>
    </row>
    <row r="137" spans="1:2" x14ac:dyDescent="0.35">
      <c r="A137" t="str">
        <f t="shared" si="2"/>
        <v>2020-W20</v>
      </c>
      <c r="B137" s="1">
        <v>43967</v>
      </c>
    </row>
    <row r="138" spans="1:2" x14ac:dyDescent="0.35">
      <c r="A138" t="str">
        <f t="shared" si="2"/>
        <v>2020-W20</v>
      </c>
      <c r="B138" s="1">
        <v>43968</v>
      </c>
    </row>
    <row r="139" spans="1:2" x14ac:dyDescent="0.35">
      <c r="A139" t="str">
        <f t="shared" si="2"/>
        <v>2020-W21</v>
      </c>
      <c r="B139" s="1">
        <v>43969</v>
      </c>
    </row>
    <row r="140" spans="1:2" x14ac:dyDescent="0.35">
      <c r="A140" t="str">
        <f t="shared" si="2"/>
        <v>2020-W21</v>
      </c>
      <c r="B140" s="1">
        <v>43970</v>
      </c>
    </row>
    <row r="141" spans="1:2" x14ac:dyDescent="0.35">
      <c r="A141" t="str">
        <f t="shared" si="2"/>
        <v>2020-W21</v>
      </c>
      <c r="B141" s="1">
        <v>43971</v>
      </c>
    </row>
    <row r="142" spans="1:2" x14ac:dyDescent="0.35">
      <c r="A142" t="str">
        <f t="shared" si="2"/>
        <v>2020-W21</v>
      </c>
      <c r="B142" s="1">
        <v>43972</v>
      </c>
    </row>
    <row r="143" spans="1:2" x14ac:dyDescent="0.35">
      <c r="A143" t="str">
        <f t="shared" si="2"/>
        <v>2020-W21</v>
      </c>
      <c r="B143" s="1">
        <v>43973</v>
      </c>
    </row>
    <row r="144" spans="1:2" x14ac:dyDescent="0.35">
      <c r="A144" t="str">
        <f t="shared" si="2"/>
        <v>2020-W21</v>
      </c>
      <c r="B144" s="1">
        <v>43974</v>
      </c>
    </row>
    <row r="145" spans="1:2" x14ac:dyDescent="0.35">
      <c r="A145" t="str">
        <f t="shared" si="2"/>
        <v>2020-W21</v>
      </c>
      <c r="B145" s="1">
        <v>43975</v>
      </c>
    </row>
    <row r="146" spans="1:2" x14ac:dyDescent="0.35">
      <c r="A146" t="str">
        <f t="shared" si="2"/>
        <v>2020-W22</v>
      </c>
      <c r="B146" s="1">
        <v>43976</v>
      </c>
    </row>
    <row r="147" spans="1:2" x14ac:dyDescent="0.35">
      <c r="A147" t="str">
        <f t="shared" si="2"/>
        <v>2020-W22</v>
      </c>
      <c r="B147" s="1">
        <v>43977</v>
      </c>
    </row>
    <row r="148" spans="1:2" x14ac:dyDescent="0.35">
      <c r="A148" t="str">
        <f t="shared" si="2"/>
        <v>2020-W22</v>
      </c>
      <c r="B148" s="1">
        <v>43978</v>
      </c>
    </row>
    <row r="149" spans="1:2" x14ac:dyDescent="0.35">
      <c r="A149" t="str">
        <f t="shared" si="2"/>
        <v>2020-W22</v>
      </c>
      <c r="B149" s="1">
        <v>43979</v>
      </c>
    </row>
    <row r="150" spans="1:2" x14ac:dyDescent="0.35">
      <c r="A150" t="str">
        <f t="shared" si="2"/>
        <v>2020-W22</v>
      </c>
      <c r="B150" s="1">
        <v>43980</v>
      </c>
    </row>
    <row r="151" spans="1:2" x14ac:dyDescent="0.35">
      <c r="A151" t="str">
        <f t="shared" si="2"/>
        <v>2020-W22</v>
      </c>
      <c r="B151" s="1">
        <v>43981</v>
      </c>
    </row>
    <row r="152" spans="1:2" x14ac:dyDescent="0.35">
      <c r="A152" t="str">
        <f t="shared" si="2"/>
        <v>2020-W22</v>
      </c>
      <c r="B152" s="1">
        <v>43982</v>
      </c>
    </row>
    <row r="153" spans="1:2" x14ac:dyDescent="0.35">
      <c r="A153" t="str">
        <f t="shared" si="2"/>
        <v>2020-W23</v>
      </c>
      <c r="B153" s="1">
        <v>43983</v>
      </c>
    </row>
    <row r="154" spans="1:2" x14ac:dyDescent="0.35">
      <c r="A154" t="str">
        <f t="shared" si="2"/>
        <v>2020-W23</v>
      </c>
      <c r="B154" s="1">
        <v>43984</v>
      </c>
    </row>
    <row r="155" spans="1:2" x14ac:dyDescent="0.35">
      <c r="A155" t="str">
        <f t="shared" si="2"/>
        <v>2020-W23</v>
      </c>
      <c r="B155" s="1">
        <v>43985</v>
      </c>
    </row>
    <row r="156" spans="1:2" x14ac:dyDescent="0.35">
      <c r="A156" t="str">
        <f t="shared" si="2"/>
        <v>2020-W23</v>
      </c>
      <c r="B156" s="1">
        <v>43986</v>
      </c>
    </row>
    <row r="157" spans="1:2" x14ac:dyDescent="0.35">
      <c r="A157" t="str">
        <f t="shared" si="2"/>
        <v>2020-W23</v>
      </c>
      <c r="B157" s="1">
        <v>43987</v>
      </c>
    </row>
    <row r="158" spans="1:2" x14ac:dyDescent="0.35">
      <c r="A158" t="str">
        <f t="shared" si="2"/>
        <v>2020-W23</v>
      </c>
      <c r="B158" s="1">
        <v>43988</v>
      </c>
    </row>
    <row r="159" spans="1:2" x14ac:dyDescent="0.35">
      <c r="A159" t="str">
        <f t="shared" si="2"/>
        <v>2020-W23</v>
      </c>
      <c r="B159" s="1">
        <v>43989</v>
      </c>
    </row>
    <row r="160" spans="1:2" x14ac:dyDescent="0.35">
      <c r="A160" t="str">
        <f t="shared" si="2"/>
        <v>2020-W24</v>
      </c>
      <c r="B160" s="1">
        <v>43990</v>
      </c>
    </row>
    <row r="161" spans="1:2" x14ac:dyDescent="0.35">
      <c r="A161" t="str">
        <f t="shared" si="2"/>
        <v>2020-W24</v>
      </c>
      <c r="B161" s="1">
        <v>43991</v>
      </c>
    </row>
    <row r="162" spans="1:2" x14ac:dyDescent="0.35">
      <c r="A162" t="str">
        <f t="shared" si="2"/>
        <v>2020-W24</v>
      </c>
      <c r="B162" s="1">
        <v>43992</v>
      </c>
    </row>
    <row r="163" spans="1:2" x14ac:dyDescent="0.35">
      <c r="A163" t="str">
        <f t="shared" si="2"/>
        <v>2020-W24</v>
      </c>
      <c r="B163" s="1">
        <v>43993</v>
      </c>
    </row>
    <row r="164" spans="1:2" x14ac:dyDescent="0.35">
      <c r="A164" t="str">
        <f t="shared" si="2"/>
        <v>2020-W24</v>
      </c>
      <c r="B164" s="1">
        <v>43994</v>
      </c>
    </row>
    <row r="165" spans="1:2" x14ac:dyDescent="0.35">
      <c r="A165" t="str">
        <f t="shared" si="2"/>
        <v>2020-W24</v>
      </c>
      <c r="B165" s="1">
        <v>43995</v>
      </c>
    </row>
    <row r="166" spans="1:2" x14ac:dyDescent="0.35">
      <c r="A166" t="str">
        <f t="shared" si="2"/>
        <v>2020-W24</v>
      </c>
      <c r="B166" s="1">
        <v>43996</v>
      </c>
    </row>
    <row r="167" spans="1:2" x14ac:dyDescent="0.35">
      <c r="A167" t="str">
        <f t="shared" si="2"/>
        <v>2020-W25</v>
      </c>
      <c r="B167" s="1">
        <v>43997</v>
      </c>
    </row>
    <row r="168" spans="1:2" x14ac:dyDescent="0.35">
      <c r="A168" t="str">
        <f t="shared" si="2"/>
        <v>2020-W25</v>
      </c>
      <c r="B168" s="1">
        <v>43998</v>
      </c>
    </row>
    <row r="169" spans="1:2" x14ac:dyDescent="0.35">
      <c r="A169" t="str">
        <f t="shared" si="2"/>
        <v>2020-W25</v>
      </c>
      <c r="B169" s="1">
        <v>43999</v>
      </c>
    </row>
    <row r="170" spans="1:2" x14ac:dyDescent="0.35">
      <c r="A170" t="str">
        <f t="shared" si="2"/>
        <v>2020-W25</v>
      </c>
      <c r="B170" s="1">
        <v>44000</v>
      </c>
    </row>
    <row r="171" spans="1:2" x14ac:dyDescent="0.35">
      <c r="A171" t="str">
        <f t="shared" si="2"/>
        <v>2020-W25</v>
      </c>
      <c r="B171" s="1">
        <v>44001</v>
      </c>
    </row>
    <row r="172" spans="1:2" x14ac:dyDescent="0.35">
      <c r="A172" t="str">
        <f t="shared" si="2"/>
        <v>2020-W25</v>
      </c>
      <c r="B172" s="1">
        <v>44002</v>
      </c>
    </row>
    <row r="173" spans="1:2" x14ac:dyDescent="0.35">
      <c r="A173" t="str">
        <f t="shared" si="2"/>
        <v>2020-W25</v>
      </c>
      <c r="B173" s="1">
        <v>44003</v>
      </c>
    </row>
    <row r="174" spans="1:2" x14ac:dyDescent="0.35">
      <c r="A174" t="str">
        <f t="shared" si="2"/>
        <v>2020-W26</v>
      </c>
      <c r="B174" s="1">
        <v>44004</v>
      </c>
    </row>
    <row r="175" spans="1:2" x14ac:dyDescent="0.35">
      <c r="A175" t="str">
        <f t="shared" si="2"/>
        <v>2020-W26</v>
      </c>
      <c r="B175" s="1">
        <v>44005</v>
      </c>
    </row>
    <row r="176" spans="1:2" x14ac:dyDescent="0.35">
      <c r="A176" t="str">
        <f t="shared" si="2"/>
        <v>2020-W26</v>
      </c>
      <c r="B176" s="1">
        <v>44006</v>
      </c>
    </row>
    <row r="177" spans="1:2" x14ac:dyDescent="0.35">
      <c r="A177" t="str">
        <f t="shared" si="2"/>
        <v>2020-W26</v>
      </c>
      <c r="B177" s="1">
        <v>44007</v>
      </c>
    </row>
    <row r="178" spans="1:2" x14ac:dyDescent="0.35">
      <c r="A178" t="str">
        <f t="shared" si="2"/>
        <v>2020-W26</v>
      </c>
      <c r="B178" s="1">
        <v>44008</v>
      </c>
    </row>
    <row r="179" spans="1:2" x14ac:dyDescent="0.35">
      <c r="A179" t="str">
        <f t="shared" si="2"/>
        <v>2020-W26</v>
      </c>
      <c r="B179" s="1">
        <v>44009</v>
      </c>
    </row>
    <row r="180" spans="1:2" x14ac:dyDescent="0.35">
      <c r="A180" t="str">
        <f t="shared" si="2"/>
        <v>2020-W26</v>
      </c>
      <c r="B180" s="1">
        <v>44010</v>
      </c>
    </row>
    <row r="181" spans="1:2" x14ac:dyDescent="0.35">
      <c r="A181" t="str">
        <f t="shared" si="2"/>
        <v>2020-W27</v>
      </c>
      <c r="B181" s="1">
        <v>44011</v>
      </c>
    </row>
    <row r="182" spans="1:2" x14ac:dyDescent="0.35">
      <c r="A182" t="str">
        <f t="shared" si="2"/>
        <v>2020-W27</v>
      </c>
      <c r="B182" s="1">
        <v>44012</v>
      </c>
    </row>
    <row r="183" spans="1:2" x14ac:dyDescent="0.35">
      <c r="A183" t="str">
        <f t="shared" si="2"/>
        <v>2020-W27</v>
      </c>
      <c r="B183" s="1">
        <v>44013</v>
      </c>
    </row>
    <row r="184" spans="1:2" x14ac:dyDescent="0.35">
      <c r="A184" t="str">
        <f t="shared" si="2"/>
        <v>2020-W27</v>
      </c>
      <c r="B184" s="1">
        <v>44014</v>
      </c>
    </row>
    <row r="185" spans="1:2" x14ac:dyDescent="0.35">
      <c r="A185" t="str">
        <f t="shared" si="2"/>
        <v>2020-W27</v>
      </c>
      <c r="B185" s="1">
        <v>44015</v>
      </c>
    </row>
    <row r="186" spans="1:2" x14ac:dyDescent="0.35">
      <c r="A186" t="str">
        <f t="shared" si="2"/>
        <v>2020-W27</v>
      </c>
      <c r="B186" s="1">
        <v>44016</v>
      </c>
    </row>
    <row r="187" spans="1:2" x14ac:dyDescent="0.35">
      <c r="A187" t="str">
        <f t="shared" si="2"/>
        <v>2020-W27</v>
      </c>
      <c r="B187" s="1">
        <v>44017</v>
      </c>
    </row>
    <row r="188" spans="1:2" x14ac:dyDescent="0.35">
      <c r="A188" t="str">
        <f t="shared" si="2"/>
        <v>2020-W28</v>
      </c>
      <c r="B188" s="1">
        <v>44018</v>
      </c>
    </row>
    <row r="189" spans="1:2" x14ac:dyDescent="0.35">
      <c r="A189" t="str">
        <f t="shared" si="2"/>
        <v>2020-W28</v>
      </c>
      <c r="B189" s="1">
        <v>44019</v>
      </c>
    </row>
    <row r="190" spans="1:2" x14ac:dyDescent="0.35">
      <c r="A190" t="str">
        <f t="shared" si="2"/>
        <v>2020-W28</v>
      </c>
      <c r="B190" s="1">
        <v>44020</v>
      </c>
    </row>
    <row r="191" spans="1:2" x14ac:dyDescent="0.35">
      <c r="A191" t="str">
        <f t="shared" si="2"/>
        <v>2020-W28</v>
      </c>
      <c r="B191" s="1">
        <v>44021</v>
      </c>
    </row>
    <row r="192" spans="1:2" x14ac:dyDescent="0.35">
      <c r="A192" t="str">
        <f t="shared" si="2"/>
        <v>2020-W28</v>
      </c>
      <c r="B192" s="1">
        <v>44022</v>
      </c>
    </row>
    <row r="193" spans="1:2" x14ac:dyDescent="0.35">
      <c r="A193" t="str">
        <f t="shared" si="2"/>
        <v>2020-W28</v>
      </c>
      <c r="B193" s="1">
        <v>44023</v>
      </c>
    </row>
    <row r="194" spans="1:2" x14ac:dyDescent="0.35">
      <c r="A194" t="str">
        <f t="shared" ref="A194:A257" si="3">_xlfn.CONCAT(YEAR(B194),"-W",_xlfn.ISOWEEKNUM(B194))</f>
        <v>2020-W28</v>
      </c>
      <c r="B194" s="1">
        <v>44024</v>
      </c>
    </row>
    <row r="195" spans="1:2" x14ac:dyDescent="0.35">
      <c r="A195" t="str">
        <f t="shared" si="3"/>
        <v>2020-W29</v>
      </c>
      <c r="B195" s="1">
        <v>44025</v>
      </c>
    </row>
    <row r="196" spans="1:2" x14ac:dyDescent="0.35">
      <c r="A196" t="str">
        <f t="shared" si="3"/>
        <v>2020-W29</v>
      </c>
      <c r="B196" s="1">
        <v>44026</v>
      </c>
    </row>
    <row r="197" spans="1:2" x14ac:dyDescent="0.35">
      <c r="A197" t="str">
        <f t="shared" si="3"/>
        <v>2020-W29</v>
      </c>
      <c r="B197" s="1">
        <v>44027</v>
      </c>
    </row>
    <row r="198" spans="1:2" x14ac:dyDescent="0.35">
      <c r="A198" t="str">
        <f t="shared" si="3"/>
        <v>2020-W29</v>
      </c>
      <c r="B198" s="1">
        <v>44028</v>
      </c>
    </row>
    <row r="199" spans="1:2" x14ac:dyDescent="0.35">
      <c r="A199" t="str">
        <f t="shared" si="3"/>
        <v>2020-W29</v>
      </c>
      <c r="B199" s="1">
        <v>44029</v>
      </c>
    </row>
    <row r="200" spans="1:2" x14ac:dyDescent="0.35">
      <c r="A200" t="str">
        <f t="shared" si="3"/>
        <v>2020-W29</v>
      </c>
      <c r="B200" s="1">
        <v>44030</v>
      </c>
    </row>
    <row r="201" spans="1:2" x14ac:dyDescent="0.35">
      <c r="A201" t="str">
        <f t="shared" si="3"/>
        <v>2020-W29</v>
      </c>
      <c r="B201" s="1">
        <v>44031</v>
      </c>
    </row>
    <row r="202" spans="1:2" x14ac:dyDescent="0.35">
      <c r="A202" t="str">
        <f t="shared" si="3"/>
        <v>2020-W30</v>
      </c>
      <c r="B202" s="1">
        <v>44032</v>
      </c>
    </row>
    <row r="203" spans="1:2" x14ac:dyDescent="0.35">
      <c r="A203" t="str">
        <f t="shared" si="3"/>
        <v>2020-W30</v>
      </c>
      <c r="B203" s="1">
        <v>44033</v>
      </c>
    </row>
    <row r="204" spans="1:2" x14ac:dyDescent="0.35">
      <c r="A204" t="str">
        <f t="shared" si="3"/>
        <v>2020-W30</v>
      </c>
      <c r="B204" s="1">
        <v>44034</v>
      </c>
    </row>
    <row r="205" spans="1:2" x14ac:dyDescent="0.35">
      <c r="A205" t="str">
        <f t="shared" si="3"/>
        <v>2020-W30</v>
      </c>
      <c r="B205" s="1">
        <v>44035</v>
      </c>
    </row>
    <row r="206" spans="1:2" x14ac:dyDescent="0.35">
      <c r="A206" t="str">
        <f t="shared" si="3"/>
        <v>2020-W30</v>
      </c>
      <c r="B206" s="1">
        <v>44036</v>
      </c>
    </row>
    <row r="207" spans="1:2" x14ac:dyDescent="0.35">
      <c r="A207" t="str">
        <f t="shared" si="3"/>
        <v>2020-W30</v>
      </c>
      <c r="B207" s="1">
        <v>44037</v>
      </c>
    </row>
    <row r="208" spans="1:2" x14ac:dyDescent="0.35">
      <c r="A208" t="str">
        <f t="shared" si="3"/>
        <v>2020-W30</v>
      </c>
      <c r="B208" s="1">
        <v>44038</v>
      </c>
    </row>
    <row r="209" spans="1:2" x14ac:dyDescent="0.35">
      <c r="A209" t="str">
        <f t="shared" si="3"/>
        <v>2020-W31</v>
      </c>
      <c r="B209" s="1">
        <v>44039</v>
      </c>
    </row>
    <row r="210" spans="1:2" x14ac:dyDescent="0.35">
      <c r="A210" t="str">
        <f t="shared" si="3"/>
        <v>2020-W31</v>
      </c>
      <c r="B210" s="1">
        <v>44040</v>
      </c>
    </row>
    <row r="211" spans="1:2" x14ac:dyDescent="0.35">
      <c r="A211" t="str">
        <f t="shared" si="3"/>
        <v>2020-W31</v>
      </c>
      <c r="B211" s="1">
        <v>44041</v>
      </c>
    </row>
    <row r="212" spans="1:2" x14ac:dyDescent="0.35">
      <c r="A212" t="str">
        <f t="shared" si="3"/>
        <v>2020-W31</v>
      </c>
      <c r="B212" s="1">
        <v>44042</v>
      </c>
    </row>
    <row r="213" spans="1:2" x14ac:dyDescent="0.35">
      <c r="A213" t="str">
        <f t="shared" si="3"/>
        <v>2020-W31</v>
      </c>
      <c r="B213" s="1">
        <v>44043</v>
      </c>
    </row>
    <row r="214" spans="1:2" x14ac:dyDescent="0.35">
      <c r="A214" t="str">
        <f t="shared" si="3"/>
        <v>2020-W31</v>
      </c>
      <c r="B214" s="1">
        <v>44044</v>
      </c>
    </row>
    <row r="215" spans="1:2" x14ac:dyDescent="0.35">
      <c r="A215" t="str">
        <f t="shared" si="3"/>
        <v>2020-W31</v>
      </c>
      <c r="B215" s="1">
        <v>44045</v>
      </c>
    </row>
    <row r="216" spans="1:2" x14ac:dyDescent="0.35">
      <c r="A216" t="str">
        <f t="shared" si="3"/>
        <v>2020-W32</v>
      </c>
      <c r="B216" s="1">
        <v>44046</v>
      </c>
    </row>
    <row r="217" spans="1:2" x14ac:dyDescent="0.35">
      <c r="A217" t="str">
        <f t="shared" si="3"/>
        <v>2020-W32</v>
      </c>
      <c r="B217" s="1">
        <v>44047</v>
      </c>
    </row>
    <row r="218" spans="1:2" x14ac:dyDescent="0.35">
      <c r="A218" t="str">
        <f t="shared" si="3"/>
        <v>2020-W32</v>
      </c>
      <c r="B218" s="1">
        <v>44048</v>
      </c>
    </row>
    <row r="219" spans="1:2" x14ac:dyDescent="0.35">
      <c r="A219" t="str">
        <f t="shared" si="3"/>
        <v>2020-W32</v>
      </c>
      <c r="B219" s="1">
        <v>44049</v>
      </c>
    </row>
    <row r="220" spans="1:2" x14ac:dyDescent="0.35">
      <c r="A220" t="str">
        <f t="shared" si="3"/>
        <v>2020-W32</v>
      </c>
      <c r="B220" s="1">
        <v>44050</v>
      </c>
    </row>
    <row r="221" spans="1:2" x14ac:dyDescent="0.35">
      <c r="A221" t="str">
        <f t="shared" si="3"/>
        <v>2020-W32</v>
      </c>
      <c r="B221" s="1">
        <v>44051</v>
      </c>
    </row>
    <row r="222" spans="1:2" x14ac:dyDescent="0.35">
      <c r="A222" t="str">
        <f t="shared" si="3"/>
        <v>2020-W32</v>
      </c>
      <c r="B222" s="1">
        <v>44052</v>
      </c>
    </row>
    <row r="223" spans="1:2" x14ac:dyDescent="0.35">
      <c r="A223" t="str">
        <f t="shared" si="3"/>
        <v>2020-W33</v>
      </c>
      <c r="B223" s="1">
        <v>44053</v>
      </c>
    </row>
    <row r="224" spans="1:2" x14ac:dyDescent="0.35">
      <c r="A224" t="str">
        <f t="shared" si="3"/>
        <v>2020-W33</v>
      </c>
      <c r="B224" s="1">
        <v>44054</v>
      </c>
    </row>
    <row r="225" spans="1:2" x14ac:dyDescent="0.35">
      <c r="A225" t="str">
        <f t="shared" si="3"/>
        <v>2020-W33</v>
      </c>
      <c r="B225" s="1">
        <v>44055</v>
      </c>
    </row>
    <row r="226" spans="1:2" x14ac:dyDescent="0.35">
      <c r="A226" t="str">
        <f t="shared" si="3"/>
        <v>2020-W33</v>
      </c>
      <c r="B226" s="1">
        <v>44056</v>
      </c>
    </row>
    <row r="227" spans="1:2" x14ac:dyDescent="0.35">
      <c r="A227" t="str">
        <f t="shared" si="3"/>
        <v>2020-W33</v>
      </c>
      <c r="B227" s="1">
        <v>44057</v>
      </c>
    </row>
    <row r="228" spans="1:2" x14ac:dyDescent="0.35">
      <c r="A228" t="str">
        <f t="shared" si="3"/>
        <v>2020-W33</v>
      </c>
      <c r="B228" s="1">
        <v>44058</v>
      </c>
    </row>
    <row r="229" spans="1:2" x14ac:dyDescent="0.35">
      <c r="A229" t="str">
        <f t="shared" si="3"/>
        <v>2020-W33</v>
      </c>
      <c r="B229" s="1">
        <v>44059</v>
      </c>
    </row>
    <row r="230" spans="1:2" x14ac:dyDescent="0.35">
      <c r="A230" t="str">
        <f t="shared" si="3"/>
        <v>2020-W34</v>
      </c>
      <c r="B230" s="1">
        <v>44060</v>
      </c>
    </row>
    <row r="231" spans="1:2" x14ac:dyDescent="0.35">
      <c r="A231" t="str">
        <f t="shared" si="3"/>
        <v>2020-W34</v>
      </c>
      <c r="B231" s="1">
        <v>44061</v>
      </c>
    </row>
    <row r="232" spans="1:2" x14ac:dyDescent="0.35">
      <c r="A232" t="str">
        <f t="shared" si="3"/>
        <v>2020-W34</v>
      </c>
      <c r="B232" s="1">
        <v>44062</v>
      </c>
    </row>
    <row r="233" spans="1:2" x14ac:dyDescent="0.35">
      <c r="A233" t="str">
        <f t="shared" si="3"/>
        <v>2020-W34</v>
      </c>
      <c r="B233" s="1">
        <v>44063</v>
      </c>
    </row>
    <row r="234" spans="1:2" x14ac:dyDescent="0.35">
      <c r="A234" t="str">
        <f t="shared" si="3"/>
        <v>2020-W34</v>
      </c>
      <c r="B234" s="1">
        <v>44064</v>
      </c>
    </row>
    <row r="235" spans="1:2" x14ac:dyDescent="0.35">
      <c r="A235" t="str">
        <f t="shared" si="3"/>
        <v>2020-W34</v>
      </c>
      <c r="B235" s="1">
        <v>44065</v>
      </c>
    </row>
    <row r="236" spans="1:2" x14ac:dyDescent="0.35">
      <c r="A236" t="str">
        <f t="shared" si="3"/>
        <v>2020-W34</v>
      </c>
      <c r="B236" s="1">
        <v>44066</v>
      </c>
    </row>
    <row r="237" spans="1:2" x14ac:dyDescent="0.35">
      <c r="A237" t="str">
        <f t="shared" si="3"/>
        <v>2020-W35</v>
      </c>
      <c r="B237" s="1">
        <v>44067</v>
      </c>
    </row>
    <row r="238" spans="1:2" x14ac:dyDescent="0.35">
      <c r="A238" t="str">
        <f t="shared" si="3"/>
        <v>2020-W35</v>
      </c>
      <c r="B238" s="1">
        <v>44068</v>
      </c>
    </row>
    <row r="239" spans="1:2" x14ac:dyDescent="0.35">
      <c r="A239" t="str">
        <f t="shared" si="3"/>
        <v>2020-W35</v>
      </c>
      <c r="B239" s="1">
        <v>44069</v>
      </c>
    </row>
    <row r="240" spans="1:2" x14ac:dyDescent="0.35">
      <c r="A240" t="str">
        <f t="shared" si="3"/>
        <v>2020-W35</v>
      </c>
      <c r="B240" s="1">
        <v>44070</v>
      </c>
    </row>
    <row r="241" spans="1:2" x14ac:dyDescent="0.35">
      <c r="A241" t="str">
        <f t="shared" si="3"/>
        <v>2020-W35</v>
      </c>
      <c r="B241" s="1">
        <v>44071</v>
      </c>
    </row>
    <row r="242" spans="1:2" x14ac:dyDescent="0.35">
      <c r="A242" t="str">
        <f t="shared" si="3"/>
        <v>2020-W35</v>
      </c>
      <c r="B242" s="1">
        <v>44072</v>
      </c>
    </row>
    <row r="243" spans="1:2" x14ac:dyDescent="0.35">
      <c r="A243" t="str">
        <f t="shared" si="3"/>
        <v>2020-W35</v>
      </c>
      <c r="B243" s="1">
        <v>44073</v>
      </c>
    </row>
    <row r="244" spans="1:2" x14ac:dyDescent="0.35">
      <c r="A244" t="str">
        <f t="shared" si="3"/>
        <v>2020-W36</v>
      </c>
      <c r="B244" s="1">
        <v>44074</v>
      </c>
    </row>
    <row r="245" spans="1:2" x14ac:dyDescent="0.35">
      <c r="A245" t="str">
        <f t="shared" si="3"/>
        <v>2020-W36</v>
      </c>
      <c r="B245" s="1">
        <v>44075</v>
      </c>
    </row>
    <row r="246" spans="1:2" x14ac:dyDescent="0.35">
      <c r="A246" t="str">
        <f t="shared" si="3"/>
        <v>2020-W36</v>
      </c>
      <c r="B246" s="1">
        <v>44076</v>
      </c>
    </row>
    <row r="247" spans="1:2" x14ac:dyDescent="0.35">
      <c r="A247" t="str">
        <f t="shared" si="3"/>
        <v>2020-W36</v>
      </c>
      <c r="B247" s="1">
        <v>44077</v>
      </c>
    </row>
    <row r="248" spans="1:2" x14ac:dyDescent="0.35">
      <c r="A248" t="str">
        <f t="shared" si="3"/>
        <v>2020-W36</v>
      </c>
      <c r="B248" s="1">
        <v>44078</v>
      </c>
    </row>
    <row r="249" spans="1:2" x14ac:dyDescent="0.35">
      <c r="A249" t="str">
        <f t="shared" si="3"/>
        <v>2020-W36</v>
      </c>
      <c r="B249" s="1">
        <v>44079</v>
      </c>
    </row>
    <row r="250" spans="1:2" x14ac:dyDescent="0.35">
      <c r="A250" t="str">
        <f t="shared" si="3"/>
        <v>2020-W36</v>
      </c>
      <c r="B250" s="1">
        <v>44080</v>
      </c>
    </row>
    <row r="251" spans="1:2" x14ac:dyDescent="0.35">
      <c r="A251" t="str">
        <f t="shared" si="3"/>
        <v>2020-W37</v>
      </c>
      <c r="B251" s="1">
        <v>44081</v>
      </c>
    </row>
    <row r="252" spans="1:2" x14ac:dyDescent="0.35">
      <c r="A252" t="str">
        <f t="shared" si="3"/>
        <v>2020-W37</v>
      </c>
      <c r="B252" s="1">
        <v>44082</v>
      </c>
    </row>
    <row r="253" spans="1:2" x14ac:dyDescent="0.35">
      <c r="A253" t="str">
        <f t="shared" si="3"/>
        <v>2020-W37</v>
      </c>
      <c r="B253" s="1">
        <v>44083</v>
      </c>
    </row>
    <row r="254" spans="1:2" x14ac:dyDescent="0.35">
      <c r="A254" t="str">
        <f t="shared" si="3"/>
        <v>2020-W37</v>
      </c>
      <c r="B254" s="1">
        <v>44084</v>
      </c>
    </row>
    <row r="255" spans="1:2" x14ac:dyDescent="0.35">
      <c r="A255" t="str">
        <f t="shared" si="3"/>
        <v>2020-W37</v>
      </c>
      <c r="B255" s="1">
        <v>44085</v>
      </c>
    </row>
    <row r="256" spans="1:2" x14ac:dyDescent="0.35">
      <c r="A256" t="str">
        <f t="shared" si="3"/>
        <v>2020-W37</v>
      </c>
      <c r="B256" s="1">
        <v>44086</v>
      </c>
    </row>
    <row r="257" spans="1:2" x14ac:dyDescent="0.35">
      <c r="A257" t="str">
        <f t="shared" si="3"/>
        <v>2020-W37</v>
      </c>
      <c r="B257" s="1">
        <v>44087</v>
      </c>
    </row>
    <row r="258" spans="1:2" x14ac:dyDescent="0.35">
      <c r="A258" t="str">
        <f t="shared" ref="A258:A321" si="4">_xlfn.CONCAT(YEAR(B258),"-W",_xlfn.ISOWEEKNUM(B258))</f>
        <v>2020-W38</v>
      </c>
      <c r="B258" s="1">
        <v>44088</v>
      </c>
    </row>
    <row r="259" spans="1:2" x14ac:dyDescent="0.35">
      <c r="A259" t="str">
        <f t="shared" si="4"/>
        <v>2020-W38</v>
      </c>
      <c r="B259" s="1">
        <v>44089</v>
      </c>
    </row>
    <row r="260" spans="1:2" x14ac:dyDescent="0.35">
      <c r="A260" t="str">
        <f t="shared" si="4"/>
        <v>2020-W38</v>
      </c>
      <c r="B260" s="1">
        <v>44090</v>
      </c>
    </row>
    <row r="261" spans="1:2" x14ac:dyDescent="0.35">
      <c r="A261" t="str">
        <f t="shared" si="4"/>
        <v>2020-W38</v>
      </c>
      <c r="B261" s="1">
        <v>44091</v>
      </c>
    </row>
    <row r="262" spans="1:2" x14ac:dyDescent="0.35">
      <c r="A262" t="str">
        <f t="shared" si="4"/>
        <v>2020-W38</v>
      </c>
      <c r="B262" s="1">
        <v>44092</v>
      </c>
    </row>
    <row r="263" spans="1:2" x14ac:dyDescent="0.35">
      <c r="A263" t="str">
        <f t="shared" si="4"/>
        <v>2020-W38</v>
      </c>
      <c r="B263" s="1">
        <v>44093</v>
      </c>
    </row>
    <row r="264" spans="1:2" x14ac:dyDescent="0.35">
      <c r="A264" t="str">
        <f t="shared" si="4"/>
        <v>2020-W38</v>
      </c>
      <c r="B264" s="1">
        <v>44094</v>
      </c>
    </row>
    <row r="265" spans="1:2" x14ac:dyDescent="0.35">
      <c r="A265" t="str">
        <f t="shared" si="4"/>
        <v>2020-W39</v>
      </c>
      <c r="B265" s="1">
        <v>44095</v>
      </c>
    </row>
    <row r="266" spans="1:2" x14ac:dyDescent="0.35">
      <c r="A266" t="str">
        <f t="shared" si="4"/>
        <v>2020-W39</v>
      </c>
      <c r="B266" s="1">
        <v>44096</v>
      </c>
    </row>
    <row r="267" spans="1:2" x14ac:dyDescent="0.35">
      <c r="A267" t="str">
        <f t="shared" si="4"/>
        <v>2020-W39</v>
      </c>
      <c r="B267" s="1">
        <v>44097</v>
      </c>
    </row>
    <row r="268" spans="1:2" x14ac:dyDescent="0.35">
      <c r="A268" t="str">
        <f t="shared" si="4"/>
        <v>2020-W39</v>
      </c>
      <c r="B268" s="1">
        <v>44098</v>
      </c>
    </row>
    <row r="269" spans="1:2" x14ac:dyDescent="0.35">
      <c r="A269" t="str">
        <f t="shared" si="4"/>
        <v>2020-W39</v>
      </c>
      <c r="B269" s="1">
        <v>44099</v>
      </c>
    </row>
    <row r="270" spans="1:2" x14ac:dyDescent="0.35">
      <c r="A270" t="str">
        <f t="shared" si="4"/>
        <v>2020-W39</v>
      </c>
      <c r="B270" s="1">
        <v>44100</v>
      </c>
    </row>
    <row r="271" spans="1:2" x14ac:dyDescent="0.35">
      <c r="A271" t="str">
        <f t="shared" si="4"/>
        <v>2020-W39</v>
      </c>
      <c r="B271" s="1">
        <v>44101</v>
      </c>
    </row>
    <row r="272" spans="1:2" x14ac:dyDescent="0.35">
      <c r="A272" t="str">
        <f t="shared" si="4"/>
        <v>2020-W40</v>
      </c>
      <c r="B272" s="1">
        <v>44102</v>
      </c>
    </row>
    <row r="273" spans="1:2" x14ac:dyDescent="0.35">
      <c r="A273" t="str">
        <f t="shared" si="4"/>
        <v>2020-W40</v>
      </c>
      <c r="B273" s="1">
        <v>44103</v>
      </c>
    </row>
    <row r="274" spans="1:2" x14ac:dyDescent="0.35">
      <c r="A274" t="str">
        <f t="shared" si="4"/>
        <v>2020-W40</v>
      </c>
      <c r="B274" s="1">
        <v>44104</v>
      </c>
    </row>
    <row r="275" spans="1:2" x14ac:dyDescent="0.35">
      <c r="A275" t="str">
        <f t="shared" si="4"/>
        <v>2020-W40</v>
      </c>
      <c r="B275" s="1">
        <v>44105</v>
      </c>
    </row>
    <row r="276" spans="1:2" x14ac:dyDescent="0.35">
      <c r="A276" t="str">
        <f t="shared" si="4"/>
        <v>2020-W40</v>
      </c>
      <c r="B276" s="1">
        <v>44106</v>
      </c>
    </row>
    <row r="277" spans="1:2" x14ac:dyDescent="0.35">
      <c r="A277" t="str">
        <f t="shared" si="4"/>
        <v>2020-W40</v>
      </c>
      <c r="B277" s="1">
        <v>44107</v>
      </c>
    </row>
    <row r="278" spans="1:2" x14ac:dyDescent="0.35">
      <c r="A278" t="str">
        <f t="shared" si="4"/>
        <v>2020-W40</v>
      </c>
      <c r="B278" s="1">
        <v>44108</v>
      </c>
    </row>
    <row r="279" spans="1:2" x14ac:dyDescent="0.35">
      <c r="A279" t="str">
        <f t="shared" si="4"/>
        <v>2020-W41</v>
      </c>
      <c r="B279" s="1">
        <v>44109</v>
      </c>
    </row>
    <row r="280" spans="1:2" x14ac:dyDescent="0.35">
      <c r="A280" t="str">
        <f t="shared" si="4"/>
        <v>2020-W41</v>
      </c>
      <c r="B280" s="1">
        <v>44110</v>
      </c>
    </row>
    <row r="281" spans="1:2" x14ac:dyDescent="0.35">
      <c r="A281" t="str">
        <f t="shared" si="4"/>
        <v>2020-W41</v>
      </c>
      <c r="B281" s="1">
        <v>44111</v>
      </c>
    </row>
    <row r="282" spans="1:2" x14ac:dyDescent="0.35">
      <c r="A282" t="str">
        <f t="shared" si="4"/>
        <v>2020-W41</v>
      </c>
      <c r="B282" s="1">
        <v>44112</v>
      </c>
    </row>
    <row r="283" spans="1:2" x14ac:dyDescent="0.35">
      <c r="A283" t="str">
        <f t="shared" si="4"/>
        <v>2020-W41</v>
      </c>
      <c r="B283" s="1">
        <v>44113</v>
      </c>
    </row>
    <row r="284" spans="1:2" x14ac:dyDescent="0.35">
      <c r="A284" t="str">
        <f t="shared" si="4"/>
        <v>2020-W41</v>
      </c>
      <c r="B284" s="1">
        <v>44114</v>
      </c>
    </row>
    <row r="285" spans="1:2" x14ac:dyDescent="0.35">
      <c r="A285" t="str">
        <f t="shared" si="4"/>
        <v>2020-W41</v>
      </c>
      <c r="B285" s="1">
        <v>44115</v>
      </c>
    </row>
    <row r="286" spans="1:2" x14ac:dyDescent="0.35">
      <c r="A286" t="str">
        <f t="shared" si="4"/>
        <v>2020-W42</v>
      </c>
      <c r="B286" s="1">
        <v>44116</v>
      </c>
    </row>
    <row r="287" spans="1:2" x14ac:dyDescent="0.35">
      <c r="A287" t="str">
        <f t="shared" si="4"/>
        <v>2020-W42</v>
      </c>
      <c r="B287" s="1">
        <v>44117</v>
      </c>
    </row>
    <row r="288" spans="1:2" x14ac:dyDescent="0.35">
      <c r="A288" t="str">
        <f t="shared" si="4"/>
        <v>2020-W42</v>
      </c>
      <c r="B288" s="1">
        <v>44118</v>
      </c>
    </row>
    <row r="289" spans="1:2" x14ac:dyDescent="0.35">
      <c r="A289" t="str">
        <f t="shared" si="4"/>
        <v>2020-W42</v>
      </c>
      <c r="B289" s="1">
        <v>44119</v>
      </c>
    </row>
    <row r="290" spans="1:2" x14ac:dyDescent="0.35">
      <c r="A290" t="str">
        <f t="shared" si="4"/>
        <v>2020-W42</v>
      </c>
      <c r="B290" s="1">
        <v>44120</v>
      </c>
    </row>
    <row r="291" spans="1:2" x14ac:dyDescent="0.35">
      <c r="A291" t="str">
        <f t="shared" si="4"/>
        <v>2020-W42</v>
      </c>
      <c r="B291" s="1">
        <v>44121</v>
      </c>
    </row>
    <row r="292" spans="1:2" x14ac:dyDescent="0.35">
      <c r="A292" t="str">
        <f t="shared" si="4"/>
        <v>2020-W42</v>
      </c>
      <c r="B292" s="1">
        <v>44122</v>
      </c>
    </row>
    <row r="293" spans="1:2" x14ac:dyDescent="0.35">
      <c r="A293" t="str">
        <f t="shared" si="4"/>
        <v>2020-W43</v>
      </c>
      <c r="B293" s="1">
        <v>44123</v>
      </c>
    </row>
    <row r="294" spans="1:2" x14ac:dyDescent="0.35">
      <c r="A294" t="str">
        <f t="shared" si="4"/>
        <v>2020-W43</v>
      </c>
      <c r="B294" s="1">
        <v>44124</v>
      </c>
    </row>
    <row r="295" spans="1:2" x14ac:dyDescent="0.35">
      <c r="A295" t="str">
        <f t="shared" si="4"/>
        <v>2020-W43</v>
      </c>
      <c r="B295" s="1">
        <v>44125</v>
      </c>
    </row>
    <row r="296" spans="1:2" x14ac:dyDescent="0.35">
      <c r="A296" t="str">
        <f t="shared" si="4"/>
        <v>2020-W43</v>
      </c>
      <c r="B296" s="1">
        <v>44126</v>
      </c>
    </row>
    <row r="297" spans="1:2" x14ac:dyDescent="0.35">
      <c r="A297" t="str">
        <f t="shared" si="4"/>
        <v>2020-W43</v>
      </c>
      <c r="B297" s="1">
        <v>44127</v>
      </c>
    </row>
    <row r="298" spans="1:2" x14ac:dyDescent="0.35">
      <c r="A298" t="str">
        <f t="shared" si="4"/>
        <v>2020-W43</v>
      </c>
      <c r="B298" s="1">
        <v>44128</v>
      </c>
    </row>
    <row r="299" spans="1:2" x14ac:dyDescent="0.35">
      <c r="A299" t="str">
        <f t="shared" si="4"/>
        <v>2020-W43</v>
      </c>
      <c r="B299" s="1">
        <v>44129</v>
      </c>
    </row>
    <row r="300" spans="1:2" x14ac:dyDescent="0.35">
      <c r="A300" t="str">
        <f t="shared" si="4"/>
        <v>2020-W44</v>
      </c>
      <c r="B300" s="1">
        <v>44130</v>
      </c>
    </row>
    <row r="301" spans="1:2" x14ac:dyDescent="0.35">
      <c r="A301" t="str">
        <f t="shared" si="4"/>
        <v>2020-W44</v>
      </c>
      <c r="B301" s="1">
        <v>44131</v>
      </c>
    </row>
    <row r="302" spans="1:2" x14ac:dyDescent="0.35">
      <c r="A302" t="str">
        <f t="shared" si="4"/>
        <v>2020-W44</v>
      </c>
      <c r="B302" s="1">
        <v>44132</v>
      </c>
    </row>
    <row r="303" spans="1:2" x14ac:dyDescent="0.35">
      <c r="A303" t="str">
        <f t="shared" si="4"/>
        <v>2020-W44</v>
      </c>
      <c r="B303" s="1">
        <v>44133</v>
      </c>
    </row>
    <row r="304" spans="1:2" x14ac:dyDescent="0.35">
      <c r="A304" t="str">
        <f t="shared" si="4"/>
        <v>2020-W44</v>
      </c>
      <c r="B304" s="1">
        <v>44134</v>
      </c>
    </row>
    <row r="305" spans="1:2" x14ac:dyDescent="0.35">
      <c r="A305" t="str">
        <f t="shared" si="4"/>
        <v>2020-W44</v>
      </c>
      <c r="B305" s="1">
        <v>44135</v>
      </c>
    </row>
    <row r="306" spans="1:2" x14ac:dyDescent="0.35">
      <c r="A306" t="str">
        <f t="shared" si="4"/>
        <v>2020-W44</v>
      </c>
      <c r="B306" s="1">
        <v>44136</v>
      </c>
    </row>
    <row r="307" spans="1:2" x14ac:dyDescent="0.35">
      <c r="A307" t="str">
        <f t="shared" si="4"/>
        <v>2020-W45</v>
      </c>
      <c r="B307" s="1">
        <v>44137</v>
      </c>
    </row>
    <row r="308" spans="1:2" x14ac:dyDescent="0.35">
      <c r="A308" t="str">
        <f t="shared" si="4"/>
        <v>2020-W45</v>
      </c>
      <c r="B308" s="1">
        <v>44138</v>
      </c>
    </row>
    <row r="309" spans="1:2" x14ac:dyDescent="0.35">
      <c r="A309" t="str">
        <f t="shared" si="4"/>
        <v>2020-W45</v>
      </c>
      <c r="B309" s="1">
        <v>44139</v>
      </c>
    </row>
    <row r="310" spans="1:2" x14ac:dyDescent="0.35">
      <c r="A310" t="str">
        <f t="shared" si="4"/>
        <v>2020-W45</v>
      </c>
      <c r="B310" s="1">
        <v>44140</v>
      </c>
    </row>
    <row r="311" spans="1:2" x14ac:dyDescent="0.35">
      <c r="A311" t="str">
        <f t="shared" si="4"/>
        <v>2020-W45</v>
      </c>
      <c r="B311" s="1">
        <v>44141</v>
      </c>
    </row>
    <row r="312" spans="1:2" x14ac:dyDescent="0.35">
      <c r="A312" t="str">
        <f t="shared" si="4"/>
        <v>2020-W45</v>
      </c>
      <c r="B312" s="1">
        <v>44142</v>
      </c>
    </row>
    <row r="313" spans="1:2" x14ac:dyDescent="0.35">
      <c r="A313" t="str">
        <f t="shared" si="4"/>
        <v>2020-W45</v>
      </c>
      <c r="B313" s="1">
        <v>44143</v>
      </c>
    </row>
    <row r="314" spans="1:2" x14ac:dyDescent="0.35">
      <c r="A314" t="str">
        <f t="shared" si="4"/>
        <v>2020-W46</v>
      </c>
      <c r="B314" s="1">
        <v>44144</v>
      </c>
    </row>
    <row r="315" spans="1:2" x14ac:dyDescent="0.35">
      <c r="A315" t="str">
        <f t="shared" si="4"/>
        <v>2020-W46</v>
      </c>
      <c r="B315" s="1">
        <v>44145</v>
      </c>
    </row>
    <row r="316" spans="1:2" x14ac:dyDescent="0.35">
      <c r="A316" t="str">
        <f t="shared" si="4"/>
        <v>2020-W46</v>
      </c>
      <c r="B316" s="1">
        <v>44146</v>
      </c>
    </row>
    <row r="317" spans="1:2" x14ac:dyDescent="0.35">
      <c r="A317" t="str">
        <f t="shared" si="4"/>
        <v>2020-W46</v>
      </c>
      <c r="B317" s="1">
        <v>44147</v>
      </c>
    </row>
    <row r="318" spans="1:2" x14ac:dyDescent="0.35">
      <c r="A318" t="str">
        <f t="shared" si="4"/>
        <v>2020-W46</v>
      </c>
      <c r="B318" s="1">
        <v>44148</v>
      </c>
    </row>
    <row r="319" spans="1:2" x14ac:dyDescent="0.35">
      <c r="A319" t="str">
        <f t="shared" si="4"/>
        <v>2020-W46</v>
      </c>
      <c r="B319" s="1">
        <v>44149</v>
      </c>
    </row>
    <row r="320" spans="1:2" x14ac:dyDescent="0.35">
      <c r="A320" t="str">
        <f t="shared" si="4"/>
        <v>2020-W46</v>
      </c>
      <c r="B320" s="1">
        <v>44150</v>
      </c>
    </row>
    <row r="321" spans="1:2" x14ac:dyDescent="0.35">
      <c r="A321" t="str">
        <f t="shared" si="4"/>
        <v>2020-W47</v>
      </c>
      <c r="B321" s="1">
        <v>44151</v>
      </c>
    </row>
    <row r="322" spans="1:2" x14ac:dyDescent="0.35">
      <c r="A322" t="str">
        <f t="shared" ref="A322:A366" si="5">_xlfn.CONCAT(YEAR(B322),"-W",_xlfn.ISOWEEKNUM(B322))</f>
        <v>2020-W47</v>
      </c>
      <c r="B322" s="1">
        <v>44152</v>
      </c>
    </row>
    <row r="323" spans="1:2" x14ac:dyDescent="0.35">
      <c r="A323" t="str">
        <f t="shared" si="5"/>
        <v>2020-W47</v>
      </c>
      <c r="B323" s="1">
        <v>44153</v>
      </c>
    </row>
    <row r="324" spans="1:2" x14ac:dyDescent="0.35">
      <c r="A324" t="str">
        <f t="shared" si="5"/>
        <v>2020-W47</v>
      </c>
      <c r="B324" s="1">
        <v>44154</v>
      </c>
    </row>
    <row r="325" spans="1:2" x14ac:dyDescent="0.35">
      <c r="A325" t="str">
        <f t="shared" si="5"/>
        <v>2020-W47</v>
      </c>
      <c r="B325" s="1">
        <v>44155</v>
      </c>
    </row>
    <row r="326" spans="1:2" x14ac:dyDescent="0.35">
      <c r="A326" t="str">
        <f t="shared" si="5"/>
        <v>2020-W47</v>
      </c>
      <c r="B326" s="1">
        <v>44156</v>
      </c>
    </row>
    <row r="327" spans="1:2" x14ac:dyDescent="0.35">
      <c r="A327" t="str">
        <f t="shared" si="5"/>
        <v>2020-W47</v>
      </c>
      <c r="B327" s="1">
        <v>44157</v>
      </c>
    </row>
    <row r="328" spans="1:2" x14ac:dyDescent="0.35">
      <c r="A328" t="str">
        <f t="shared" si="5"/>
        <v>2020-W48</v>
      </c>
      <c r="B328" s="1">
        <v>44158</v>
      </c>
    </row>
    <row r="329" spans="1:2" x14ac:dyDescent="0.35">
      <c r="A329" t="str">
        <f t="shared" si="5"/>
        <v>2020-W48</v>
      </c>
      <c r="B329" s="1">
        <v>44159</v>
      </c>
    </row>
    <row r="330" spans="1:2" x14ac:dyDescent="0.35">
      <c r="A330" t="str">
        <f t="shared" si="5"/>
        <v>2020-W48</v>
      </c>
      <c r="B330" s="1">
        <v>44160</v>
      </c>
    </row>
    <row r="331" spans="1:2" x14ac:dyDescent="0.35">
      <c r="A331" t="str">
        <f t="shared" si="5"/>
        <v>2020-W48</v>
      </c>
      <c r="B331" s="1">
        <v>44161</v>
      </c>
    </row>
    <row r="332" spans="1:2" x14ac:dyDescent="0.35">
      <c r="A332" t="str">
        <f t="shared" si="5"/>
        <v>2020-W48</v>
      </c>
      <c r="B332" s="1">
        <v>44162</v>
      </c>
    </row>
    <row r="333" spans="1:2" x14ac:dyDescent="0.35">
      <c r="A333" t="str">
        <f t="shared" si="5"/>
        <v>2020-W48</v>
      </c>
      <c r="B333" s="1">
        <v>44163</v>
      </c>
    </row>
    <row r="334" spans="1:2" x14ac:dyDescent="0.35">
      <c r="A334" t="str">
        <f t="shared" si="5"/>
        <v>2020-W48</v>
      </c>
      <c r="B334" s="1">
        <v>44164</v>
      </c>
    </row>
    <row r="335" spans="1:2" x14ac:dyDescent="0.35">
      <c r="A335" t="str">
        <f t="shared" si="5"/>
        <v>2020-W49</v>
      </c>
      <c r="B335" s="1">
        <v>44165</v>
      </c>
    </row>
    <row r="336" spans="1:2" x14ac:dyDescent="0.35">
      <c r="A336" t="str">
        <f t="shared" si="5"/>
        <v>2020-W49</v>
      </c>
      <c r="B336" s="1">
        <v>44166</v>
      </c>
    </row>
    <row r="337" spans="1:2" x14ac:dyDescent="0.35">
      <c r="A337" t="str">
        <f t="shared" si="5"/>
        <v>2020-W49</v>
      </c>
      <c r="B337" s="1">
        <v>44167</v>
      </c>
    </row>
    <row r="338" spans="1:2" x14ac:dyDescent="0.35">
      <c r="A338" t="str">
        <f t="shared" si="5"/>
        <v>2020-W49</v>
      </c>
      <c r="B338" s="1">
        <v>44168</v>
      </c>
    </row>
    <row r="339" spans="1:2" x14ac:dyDescent="0.35">
      <c r="A339" t="str">
        <f t="shared" si="5"/>
        <v>2020-W49</v>
      </c>
      <c r="B339" s="1">
        <v>44169</v>
      </c>
    </row>
    <row r="340" spans="1:2" x14ac:dyDescent="0.35">
      <c r="A340" t="str">
        <f t="shared" si="5"/>
        <v>2020-W49</v>
      </c>
      <c r="B340" s="1">
        <v>44170</v>
      </c>
    </row>
    <row r="341" spans="1:2" x14ac:dyDescent="0.35">
      <c r="A341" t="str">
        <f t="shared" si="5"/>
        <v>2020-W49</v>
      </c>
      <c r="B341" s="1">
        <v>44171</v>
      </c>
    </row>
    <row r="342" spans="1:2" x14ac:dyDescent="0.35">
      <c r="A342" t="str">
        <f t="shared" si="5"/>
        <v>2020-W50</v>
      </c>
      <c r="B342" s="1">
        <v>44172</v>
      </c>
    </row>
    <row r="343" spans="1:2" x14ac:dyDescent="0.35">
      <c r="A343" t="str">
        <f t="shared" si="5"/>
        <v>2020-W50</v>
      </c>
      <c r="B343" s="1">
        <v>44173</v>
      </c>
    </row>
    <row r="344" spans="1:2" x14ac:dyDescent="0.35">
      <c r="A344" t="str">
        <f t="shared" si="5"/>
        <v>2020-W50</v>
      </c>
      <c r="B344" s="1">
        <v>44174</v>
      </c>
    </row>
    <row r="345" spans="1:2" x14ac:dyDescent="0.35">
      <c r="A345" t="str">
        <f t="shared" si="5"/>
        <v>2020-W50</v>
      </c>
      <c r="B345" s="1">
        <v>44175</v>
      </c>
    </row>
    <row r="346" spans="1:2" x14ac:dyDescent="0.35">
      <c r="A346" t="str">
        <f t="shared" si="5"/>
        <v>2020-W50</v>
      </c>
      <c r="B346" s="1">
        <v>44176</v>
      </c>
    </row>
    <row r="347" spans="1:2" x14ac:dyDescent="0.35">
      <c r="A347" t="str">
        <f t="shared" si="5"/>
        <v>2020-W50</v>
      </c>
      <c r="B347" s="1">
        <v>44177</v>
      </c>
    </row>
    <row r="348" spans="1:2" x14ac:dyDescent="0.35">
      <c r="A348" t="str">
        <f t="shared" si="5"/>
        <v>2020-W50</v>
      </c>
      <c r="B348" s="1">
        <v>44178</v>
      </c>
    </row>
    <row r="349" spans="1:2" x14ac:dyDescent="0.35">
      <c r="A349" t="str">
        <f t="shared" si="5"/>
        <v>2020-W51</v>
      </c>
      <c r="B349" s="1">
        <v>44179</v>
      </c>
    </row>
    <row r="350" spans="1:2" x14ac:dyDescent="0.35">
      <c r="A350" t="str">
        <f t="shared" si="5"/>
        <v>2020-W51</v>
      </c>
      <c r="B350" s="1">
        <v>44180</v>
      </c>
    </row>
    <row r="351" spans="1:2" x14ac:dyDescent="0.35">
      <c r="A351" t="str">
        <f t="shared" si="5"/>
        <v>2020-W51</v>
      </c>
      <c r="B351" s="1">
        <v>44181</v>
      </c>
    </row>
    <row r="352" spans="1:2" x14ac:dyDescent="0.35">
      <c r="A352" t="str">
        <f t="shared" si="5"/>
        <v>2020-W51</v>
      </c>
      <c r="B352" s="1">
        <v>44182</v>
      </c>
    </row>
    <row r="353" spans="1:2" x14ac:dyDescent="0.35">
      <c r="A353" t="str">
        <f t="shared" si="5"/>
        <v>2020-W51</v>
      </c>
      <c r="B353" s="1">
        <v>44183</v>
      </c>
    </row>
    <row r="354" spans="1:2" x14ac:dyDescent="0.35">
      <c r="A354" t="str">
        <f t="shared" si="5"/>
        <v>2020-W51</v>
      </c>
      <c r="B354" s="1">
        <v>44184</v>
      </c>
    </row>
    <row r="355" spans="1:2" x14ac:dyDescent="0.35">
      <c r="A355" t="str">
        <f t="shared" si="5"/>
        <v>2020-W51</v>
      </c>
      <c r="B355" s="1">
        <v>44185</v>
      </c>
    </row>
    <row r="356" spans="1:2" x14ac:dyDescent="0.35">
      <c r="A356" t="str">
        <f t="shared" si="5"/>
        <v>2020-W52</v>
      </c>
      <c r="B356" s="1">
        <v>44186</v>
      </c>
    </row>
    <row r="357" spans="1:2" x14ac:dyDescent="0.35">
      <c r="A357" t="str">
        <f t="shared" si="5"/>
        <v>2020-W52</v>
      </c>
      <c r="B357" s="1">
        <v>44187</v>
      </c>
    </row>
    <row r="358" spans="1:2" x14ac:dyDescent="0.35">
      <c r="A358" t="str">
        <f t="shared" si="5"/>
        <v>2020-W52</v>
      </c>
      <c r="B358" s="1">
        <v>44188</v>
      </c>
    </row>
    <row r="359" spans="1:2" x14ac:dyDescent="0.35">
      <c r="A359" t="str">
        <f t="shared" si="5"/>
        <v>2020-W52</v>
      </c>
      <c r="B359" s="1">
        <v>44189</v>
      </c>
    </row>
    <row r="360" spans="1:2" x14ac:dyDescent="0.35">
      <c r="A360" t="str">
        <f t="shared" si="5"/>
        <v>2020-W52</v>
      </c>
      <c r="B360" s="1">
        <v>44190</v>
      </c>
    </row>
    <row r="361" spans="1:2" x14ac:dyDescent="0.35">
      <c r="A361" t="str">
        <f t="shared" si="5"/>
        <v>2020-W52</v>
      </c>
      <c r="B361" s="1">
        <v>44191</v>
      </c>
    </row>
    <row r="362" spans="1:2" x14ac:dyDescent="0.35">
      <c r="A362" t="str">
        <f t="shared" si="5"/>
        <v>2020-W52</v>
      </c>
      <c r="B362" s="1">
        <v>44192</v>
      </c>
    </row>
    <row r="363" spans="1:2" x14ac:dyDescent="0.35">
      <c r="A363" t="str">
        <f t="shared" si="5"/>
        <v>2020-W53</v>
      </c>
      <c r="B363" s="1">
        <v>44193</v>
      </c>
    </row>
    <row r="364" spans="1:2" x14ac:dyDescent="0.35">
      <c r="A364" t="str">
        <f t="shared" si="5"/>
        <v>2020-W53</v>
      </c>
      <c r="B364" s="1">
        <v>44194</v>
      </c>
    </row>
    <row r="365" spans="1:2" x14ac:dyDescent="0.35">
      <c r="A365" t="str">
        <f t="shared" si="5"/>
        <v>2020-W53</v>
      </c>
      <c r="B365" s="1">
        <v>44195</v>
      </c>
    </row>
    <row r="366" spans="1:2" x14ac:dyDescent="0.35">
      <c r="A366" t="str">
        <f t="shared" si="5"/>
        <v>2020-W53</v>
      </c>
      <c r="B366" s="1">
        <v>44196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0EEE-3FF3-4F69-98A1-E5794959A6EF}">
  <dimension ref="A1:C1407"/>
  <sheetViews>
    <sheetView workbookViewId="0">
      <pane ySplit="1" topLeftCell="A1343" activePane="bottomLeft" state="frozen"/>
      <selection pane="bottomLeft" activeCell="B1" sqref="B1:B1048576"/>
    </sheetView>
  </sheetViews>
  <sheetFormatPr defaultRowHeight="14.5" x14ac:dyDescent="0.35"/>
  <cols>
    <col min="1" max="1" width="11.81640625" bestFit="1" customWidth="1"/>
    <col min="2" max="2" width="25.26953125" bestFit="1" customWidth="1"/>
    <col min="3" max="3" width="21.453125" bestFit="1" customWidth="1"/>
  </cols>
  <sheetData>
    <row r="1" spans="1:3" s="114" customFormat="1" x14ac:dyDescent="0.35">
      <c r="A1" s="114" t="s">
        <v>201</v>
      </c>
      <c r="B1" s="114" t="s">
        <v>202</v>
      </c>
      <c r="C1" s="114" t="s">
        <v>203</v>
      </c>
    </row>
    <row r="2" spans="1:3" x14ac:dyDescent="0.35">
      <c r="A2" t="s">
        <v>117</v>
      </c>
      <c r="B2" t="s">
        <v>124</v>
      </c>
      <c r="C2">
        <v>4.0000000000000002E-4</v>
      </c>
    </row>
    <row r="3" spans="1:3" x14ac:dyDescent="0.35">
      <c r="A3" t="s">
        <v>117</v>
      </c>
      <c r="B3" t="s">
        <v>127</v>
      </c>
      <c r="C3">
        <v>1.4E-3</v>
      </c>
    </row>
    <row r="4" spans="1:3" x14ac:dyDescent="0.35">
      <c r="A4" t="s">
        <v>117</v>
      </c>
      <c r="B4" t="s">
        <v>130</v>
      </c>
      <c r="C4">
        <v>1.4E-3</v>
      </c>
    </row>
    <row r="5" spans="1:3" x14ac:dyDescent="0.35">
      <c r="A5" t="s">
        <v>117</v>
      </c>
      <c r="B5" t="s">
        <v>133</v>
      </c>
      <c r="C5">
        <v>5.0000000000000001E-4</v>
      </c>
    </row>
    <row r="6" spans="1:3" x14ac:dyDescent="0.35">
      <c r="A6" t="s">
        <v>117</v>
      </c>
      <c r="B6" t="s">
        <v>136</v>
      </c>
      <c r="C6">
        <v>4.0000000000000002E-4</v>
      </c>
    </row>
    <row r="7" spans="1:3" x14ac:dyDescent="0.35">
      <c r="A7" t="s">
        <v>117</v>
      </c>
      <c r="B7" t="s">
        <v>139</v>
      </c>
      <c r="C7">
        <v>2.0000000000000001E-4</v>
      </c>
    </row>
    <row r="8" spans="1:3" x14ac:dyDescent="0.35">
      <c r="A8" t="s">
        <v>117</v>
      </c>
      <c r="B8" t="s">
        <v>142</v>
      </c>
      <c r="C8">
        <v>5.9999999999999995E-4</v>
      </c>
    </row>
    <row r="9" spans="1:3" x14ac:dyDescent="0.35">
      <c r="A9" t="s">
        <v>117</v>
      </c>
      <c r="B9" t="s">
        <v>145</v>
      </c>
      <c r="C9">
        <v>6.9999999999999999E-4</v>
      </c>
    </row>
    <row r="10" spans="1:3" x14ac:dyDescent="0.35">
      <c r="A10" t="s">
        <v>117</v>
      </c>
      <c r="B10" t="s">
        <v>148</v>
      </c>
      <c r="C10">
        <v>8.9999999999999998E-4</v>
      </c>
    </row>
    <row r="11" spans="1:3" x14ac:dyDescent="0.35">
      <c r="A11" t="s">
        <v>117</v>
      </c>
      <c r="B11" t="s">
        <v>151</v>
      </c>
      <c r="C11">
        <v>6.9999999999999999E-4</v>
      </c>
    </row>
    <row r="12" spans="1:3" x14ac:dyDescent="0.35">
      <c r="A12" t="s">
        <v>117</v>
      </c>
      <c r="B12" t="s">
        <v>154</v>
      </c>
      <c r="C12">
        <v>2.9999999999999997E-4</v>
      </c>
    </row>
    <row r="13" spans="1:3" x14ac:dyDescent="0.35">
      <c r="A13" t="s">
        <v>117</v>
      </c>
      <c r="B13" t="s">
        <v>157</v>
      </c>
      <c r="C13">
        <v>6.9999999999999999E-4</v>
      </c>
    </row>
    <row r="14" spans="1:3" x14ac:dyDescent="0.35">
      <c r="A14" t="s">
        <v>117</v>
      </c>
      <c r="B14" t="s">
        <v>160</v>
      </c>
      <c r="C14">
        <v>1.1000000000000001E-3</v>
      </c>
    </row>
    <row r="15" spans="1:3" x14ac:dyDescent="0.35">
      <c r="A15" t="s">
        <v>117</v>
      </c>
      <c r="B15" t="s">
        <v>163</v>
      </c>
      <c r="C15">
        <v>1E-4</v>
      </c>
    </row>
    <row r="16" spans="1:3" x14ac:dyDescent="0.35">
      <c r="A16" t="s">
        <v>117</v>
      </c>
      <c r="B16" t="s">
        <v>166</v>
      </c>
      <c r="C16">
        <v>5.9999999999999995E-4</v>
      </c>
    </row>
    <row r="17" spans="1:3" x14ac:dyDescent="0.35">
      <c r="A17" t="s">
        <v>117</v>
      </c>
      <c r="B17" t="s">
        <v>169</v>
      </c>
      <c r="C17">
        <v>0</v>
      </c>
    </row>
    <row r="18" spans="1:3" x14ac:dyDescent="0.35">
      <c r="A18" t="s">
        <v>117</v>
      </c>
      <c r="B18" t="s">
        <v>172</v>
      </c>
      <c r="C18">
        <v>2.0000000000000001E-4</v>
      </c>
    </row>
    <row r="19" spans="1:3" x14ac:dyDescent="0.35">
      <c r="A19" t="s">
        <v>117</v>
      </c>
      <c r="B19" t="s">
        <v>175</v>
      </c>
      <c r="C19">
        <v>2.9999999999999997E-4</v>
      </c>
    </row>
    <row r="20" spans="1:3" x14ac:dyDescent="0.35">
      <c r="A20" t="s">
        <v>117</v>
      </c>
      <c r="B20" t="s">
        <v>178</v>
      </c>
      <c r="C20">
        <v>8.0000000000000004E-4</v>
      </c>
    </row>
    <row r="21" spans="1:3" x14ac:dyDescent="0.35">
      <c r="A21" t="s">
        <v>117</v>
      </c>
      <c r="B21" t="s">
        <v>181</v>
      </c>
      <c r="C21">
        <v>1E-3</v>
      </c>
    </row>
    <row r="22" spans="1:3" x14ac:dyDescent="0.35">
      <c r="A22" t="s">
        <v>117</v>
      </c>
      <c r="B22" t="s">
        <v>184</v>
      </c>
      <c r="C22">
        <v>0</v>
      </c>
    </row>
    <row r="23" spans="1:3" x14ac:dyDescent="0.35">
      <c r="A23" t="s">
        <v>117</v>
      </c>
      <c r="B23" t="s">
        <v>187</v>
      </c>
      <c r="C23">
        <v>1E-4</v>
      </c>
    </row>
    <row r="24" spans="1:3" x14ac:dyDescent="0.35">
      <c r="A24" t="s">
        <v>117</v>
      </c>
      <c r="B24" t="s">
        <v>190</v>
      </c>
      <c r="C24">
        <v>5.9999999999999995E-4</v>
      </c>
    </row>
    <row r="25" spans="1:3" x14ac:dyDescent="0.35">
      <c r="A25" t="s">
        <v>117</v>
      </c>
      <c r="B25" t="s">
        <v>193</v>
      </c>
      <c r="C25">
        <v>1E-4</v>
      </c>
    </row>
    <row r="26" spans="1:3" x14ac:dyDescent="0.35">
      <c r="A26" t="s">
        <v>117</v>
      </c>
      <c r="B26" t="s">
        <v>196</v>
      </c>
      <c r="C26">
        <v>0</v>
      </c>
    </row>
    <row r="27" spans="1:3" x14ac:dyDescent="0.35">
      <c r="A27" t="s">
        <v>117</v>
      </c>
      <c r="B27" t="s">
        <v>125</v>
      </c>
      <c r="C27">
        <v>8.5000000000000006E-3</v>
      </c>
    </row>
    <row r="28" spans="1:3" x14ac:dyDescent="0.35">
      <c r="A28" t="s">
        <v>117</v>
      </c>
      <c r="B28" t="s">
        <v>128</v>
      </c>
      <c r="C28">
        <v>8.0000000000000004E-4</v>
      </c>
    </row>
    <row r="29" spans="1:3" x14ac:dyDescent="0.35">
      <c r="A29" t="s">
        <v>117</v>
      </c>
      <c r="B29" t="s">
        <v>131</v>
      </c>
      <c r="C29">
        <v>0</v>
      </c>
    </row>
    <row r="30" spans="1:3" x14ac:dyDescent="0.35">
      <c r="A30" t="s">
        <v>117</v>
      </c>
      <c r="B30" t="s">
        <v>134</v>
      </c>
      <c r="C30">
        <v>6.9999999999999999E-4</v>
      </c>
    </row>
    <row r="31" spans="1:3" x14ac:dyDescent="0.35">
      <c r="A31" t="s">
        <v>117</v>
      </c>
      <c r="B31" t="s">
        <v>137</v>
      </c>
      <c r="C31">
        <v>2.9999999999999997E-4</v>
      </c>
    </row>
    <row r="32" spans="1:3" x14ac:dyDescent="0.35">
      <c r="A32" t="s">
        <v>117</v>
      </c>
      <c r="B32" t="s">
        <v>140</v>
      </c>
      <c r="C32">
        <v>0</v>
      </c>
    </row>
    <row r="33" spans="1:3" x14ac:dyDescent="0.35">
      <c r="A33" t="s">
        <v>117</v>
      </c>
      <c r="B33" t="s">
        <v>143</v>
      </c>
      <c r="C33">
        <v>1E-3</v>
      </c>
    </row>
    <row r="34" spans="1:3" x14ac:dyDescent="0.35">
      <c r="A34" t="s">
        <v>117</v>
      </c>
      <c r="B34" t="s">
        <v>146</v>
      </c>
      <c r="C34">
        <v>0</v>
      </c>
    </row>
    <row r="35" spans="1:3" x14ac:dyDescent="0.35">
      <c r="A35" t="s">
        <v>117</v>
      </c>
      <c r="B35" t="s">
        <v>149</v>
      </c>
      <c r="C35">
        <v>1.2999999999999999E-3</v>
      </c>
    </row>
    <row r="36" spans="1:3" x14ac:dyDescent="0.35">
      <c r="A36" t="s">
        <v>117</v>
      </c>
      <c r="B36" t="s">
        <v>152</v>
      </c>
      <c r="C36">
        <v>8.0000000000000004E-4</v>
      </c>
    </row>
    <row r="37" spans="1:3" x14ac:dyDescent="0.35">
      <c r="A37" t="s">
        <v>117</v>
      </c>
      <c r="B37" t="s">
        <v>155</v>
      </c>
      <c r="C37">
        <v>2.0000000000000001E-4</v>
      </c>
    </row>
    <row r="38" spans="1:3" x14ac:dyDescent="0.35">
      <c r="A38" t="s">
        <v>117</v>
      </c>
      <c r="B38" t="s">
        <v>158</v>
      </c>
      <c r="C38">
        <v>1.1999999999999999E-3</v>
      </c>
    </row>
    <row r="39" spans="1:3" x14ac:dyDescent="0.35">
      <c r="A39" t="s">
        <v>117</v>
      </c>
      <c r="B39" t="s">
        <v>161</v>
      </c>
      <c r="C39">
        <v>1.1999999999999999E-3</v>
      </c>
    </row>
    <row r="40" spans="1:3" x14ac:dyDescent="0.35">
      <c r="A40" t="s">
        <v>117</v>
      </c>
      <c r="B40" t="s">
        <v>164</v>
      </c>
      <c r="C40">
        <v>8.9999999999999998E-4</v>
      </c>
    </row>
    <row r="41" spans="1:3" x14ac:dyDescent="0.35">
      <c r="A41" t="s">
        <v>117</v>
      </c>
      <c r="B41" t="s">
        <v>167</v>
      </c>
      <c r="C41">
        <v>2.5000000000000001E-3</v>
      </c>
    </row>
    <row r="42" spans="1:3" x14ac:dyDescent="0.35">
      <c r="A42" t="s">
        <v>117</v>
      </c>
      <c r="B42" t="s">
        <v>170</v>
      </c>
      <c r="C42">
        <v>8.9999999999999998E-4</v>
      </c>
    </row>
    <row r="43" spans="1:3" x14ac:dyDescent="0.35">
      <c r="A43" t="s">
        <v>117</v>
      </c>
      <c r="B43" t="s">
        <v>173</v>
      </c>
      <c r="C43">
        <v>1E-3</v>
      </c>
    </row>
    <row r="44" spans="1:3" x14ac:dyDescent="0.35">
      <c r="A44" t="s">
        <v>117</v>
      </c>
      <c r="B44" t="s">
        <v>176</v>
      </c>
      <c r="C44">
        <v>4.0000000000000002E-4</v>
      </c>
    </row>
    <row r="45" spans="1:3" x14ac:dyDescent="0.35">
      <c r="A45" t="s">
        <v>117</v>
      </c>
      <c r="B45" t="s">
        <v>179</v>
      </c>
      <c r="C45">
        <v>8.9999999999999998E-4</v>
      </c>
    </row>
    <row r="46" spans="1:3" x14ac:dyDescent="0.35">
      <c r="A46" t="s">
        <v>117</v>
      </c>
      <c r="B46" t="s">
        <v>182</v>
      </c>
      <c r="C46">
        <v>5.0000000000000001E-4</v>
      </c>
    </row>
    <row r="47" spans="1:3" x14ac:dyDescent="0.35">
      <c r="A47" t="s">
        <v>117</v>
      </c>
      <c r="B47" t="s">
        <v>185</v>
      </c>
      <c r="C47">
        <v>0</v>
      </c>
    </row>
    <row r="48" spans="1:3" x14ac:dyDescent="0.35">
      <c r="A48" t="s">
        <v>117</v>
      </c>
      <c r="B48" t="s">
        <v>188</v>
      </c>
      <c r="C48">
        <v>1E-3</v>
      </c>
    </row>
    <row r="49" spans="1:3" x14ac:dyDescent="0.35">
      <c r="A49" t="s">
        <v>117</v>
      </c>
      <c r="B49" t="s">
        <v>191</v>
      </c>
      <c r="C49">
        <v>5.9999999999999995E-4</v>
      </c>
    </row>
    <row r="50" spans="1:3" x14ac:dyDescent="0.35">
      <c r="A50" t="s">
        <v>117</v>
      </c>
      <c r="B50" t="s">
        <v>194</v>
      </c>
      <c r="C50">
        <v>6.9999999999999999E-4</v>
      </c>
    </row>
    <row r="51" spans="1:3" x14ac:dyDescent="0.35">
      <c r="A51" t="s">
        <v>117</v>
      </c>
      <c r="B51" t="s">
        <v>197</v>
      </c>
      <c r="C51">
        <v>2.7000000000000001E-3</v>
      </c>
    </row>
    <row r="52" spans="1:3" x14ac:dyDescent="0.35">
      <c r="A52" t="s">
        <v>117</v>
      </c>
      <c r="B52" t="s">
        <v>126</v>
      </c>
      <c r="C52">
        <v>1E-3</v>
      </c>
    </row>
    <row r="53" spans="1:3" x14ac:dyDescent="0.35">
      <c r="A53" t="s">
        <v>117</v>
      </c>
      <c r="B53" t="s">
        <v>129</v>
      </c>
      <c r="C53">
        <v>5.9999999999999995E-4</v>
      </c>
    </row>
    <row r="54" spans="1:3" x14ac:dyDescent="0.35">
      <c r="A54" t="s">
        <v>117</v>
      </c>
      <c r="B54" t="s">
        <v>132</v>
      </c>
      <c r="C54">
        <v>1.4E-3</v>
      </c>
    </row>
    <row r="55" spans="1:3" x14ac:dyDescent="0.35">
      <c r="A55" t="s">
        <v>117</v>
      </c>
      <c r="B55" t="s">
        <v>135</v>
      </c>
      <c r="C55">
        <v>2.0000000000000001E-4</v>
      </c>
    </row>
    <row r="56" spans="1:3" x14ac:dyDescent="0.35">
      <c r="A56" t="s">
        <v>117</v>
      </c>
      <c r="B56" t="s">
        <v>138</v>
      </c>
      <c r="C56">
        <v>1E-3</v>
      </c>
    </row>
    <row r="57" spans="1:3" x14ac:dyDescent="0.35">
      <c r="A57" t="s">
        <v>117</v>
      </c>
      <c r="B57" t="s">
        <v>141</v>
      </c>
      <c r="C57">
        <v>1.1000000000000001E-3</v>
      </c>
    </row>
    <row r="58" spans="1:3" x14ac:dyDescent="0.35">
      <c r="A58" t="s">
        <v>117</v>
      </c>
      <c r="B58" t="s">
        <v>144</v>
      </c>
      <c r="C58">
        <v>2.0000000000000001E-4</v>
      </c>
    </row>
    <row r="59" spans="1:3" x14ac:dyDescent="0.35">
      <c r="A59" t="s">
        <v>117</v>
      </c>
      <c r="B59" t="s">
        <v>147</v>
      </c>
      <c r="C59">
        <v>8.0000000000000004E-4</v>
      </c>
    </row>
    <row r="60" spans="1:3" x14ac:dyDescent="0.35">
      <c r="A60" t="s">
        <v>117</v>
      </c>
      <c r="B60" t="s">
        <v>150</v>
      </c>
      <c r="C60">
        <v>2.9999999999999997E-4</v>
      </c>
    </row>
    <row r="61" spans="1:3" x14ac:dyDescent="0.35">
      <c r="A61" t="s">
        <v>117</v>
      </c>
      <c r="B61" t="s">
        <v>153</v>
      </c>
      <c r="C61">
        <v>2.8E-3</v>
      </c>
    </row>
    <row r="62" spans="1:3" x14ac:dyDescent="0.35">
      <c r="A62" t="s">
        <v>117</v>
      </c>
      <c r="B62" t="s">
        <v>156</v>
      </c>
      <c r="C62">
        <v>4.0000000000000002E-4</v>
      </c>
    </row>
    <row r="63" spans="1:3" x14ac:dyDescent="0.35">
      <c r="A63" t="s">
        <v>117</v>
      </c>
      <c r="B63" t="s">
        <v>159</v>
      </c>
      <c r="C63">
        <v>1.6999999999999999E-3</v>
      </c>
    </row>
    <row r="64" spans="1:3" x14ac:dyDescent="0.35">
      <c r="A64" t="s">
        <v>117</v>
      </c>
      <c r="B64" t="s">
        <v>162</v>
      </c>
      <c r="C64">
        <v>1E-4</v>
      </c>
    </row>
    <row r="65" spans="1:3" x14ac:dyDescent="0.35">
      <c r="A65" t="s">
        <v>117</v>
      </c>
      <c r="B65" t="s">
        <v>165</v>
      </c>
      <c r="C65">
        <v>2.9999999999999997E-4</v>
      </c>
    </row>
    <row r="66" spans="1:3" x14ac:dyDescent="0.35">
      <c r="A66" t="s">
        <v>117</v>
      </c>
      <c r="B66" t="s">
        <v>168</v>
      </c>
      <c r="C66">
        <v>6.7999999999999996E-3</v>
      </c>
    </row>
    <row r="67" spans="1:3" x14ac:dyDescent="0.35">
      <c r="A67" t="s">
        <v>117</v>
      </c>
      <c r="B67" t="s">
        <v>171</v>
      </c>
      <c r="C67">
        <v>0</v>
      </c>
    </row>
    <row r="68" spans="1:3" x14ac:dyDescent="0.35">
      <c r="A68" t="s">
        <v>117</v>
      </c>
      <c r="B68" t="s">
        <v>174</v>
      </c>
      <c r="C68">
        <v>1.8E-3</v>
      </c>
    </row>
    <row r="69" spans="1:3" x14ac:dyDescent="0.35">
      <c r="A69" t="s">
        <v>117</v>
      </c>
      <c r="B69" t="s">
        <v>177</v>
      </c>
      <c r="C69">
        <v>6.9999999999999999E-4</v>
      </c>
    </row>
    <row r="70" spans="1:3" x14ac:dyDescent="0.35">
      <c r="A70" t="s">
        <v>117</v>
      </c>
      <c r="B70" t="s">
        <v>180</v>
      </c>
      <c r="C70">
        <v>5.0000000000000001E-4</v>
      </c>
    </row>
    <row r="71" spans="1:3" x14ac:dyDescent="0.35">
      <c r="A71" t="s">
        <v>117</v>
      </c>
      <c r="B71" t="s">
        <v>183</v>
      </c>
      <c r="C71">
        <v>2.9999999999999997E-4</v>
      </c>
    </row>
    <row r="72" spans="1:3" x14ac:dyDescent="0.35">
      <c r="A72" t="s">
        <v>117</v>
      </c>
      <c r="B72" t="s">
        <v>186</v>
      </c>
      <c r="C72">
        <v>0</v>
      </c>
    </row>
    <row r="73" spans="1:3" x14ac:dyDescent="0.35">
      <c r="A73" t="s">
        <v>117</v>
      </c>
      <c r="B73" t="s">
        <v>189</v>
      </c>
      <c r="C73">
        <v>2.9999999999999997E-4</v>
      </c>
    </row>
    <row r="74" spans="1:3" x14ac:dyDescent="0.35">
      <c r="A74" t="s">
        <v>117</v>
      </c>
      <c r="B74" t="s">
        <v>192</v>
      </c>
      <c r="C74">
        <v>8.9999999999999998E-4</v>
      </c>
    </row>
    <row r="75" spans="1:3" x14ac:dyDescent="0.35">
      <c r="A75" t="s">
        <v>117</v>
      </c>
      <c r="B75" t="s">
        <v>195</v>
      </c>
      <c r="C75">
        <v>2.0000000000000001E-4</v>
      </c>
    </row>
    <row r="76" spans="1:3" x14ac:dyDescent="0.35">
      <c r="A76" t="s">
        <v>118</v>
      </c>
      <c r="B76" t="s">
        <v>124</v>
      </c>
      <c r="C76">
        <v>2.0999999999999999E-3</v>
      </c>
    </row>
    <row r="77" spans="1:3" x14ac:dyDescent="0.35">
      <c r="A77" t="s">
        <v>118</v>
      </c>
      <c r="B77" t="s">
        <v>127</v>
      </c>
      <c r="C77">
        <v>5.0000000000000001E-3</v>
      </c>
    </row>
    <row r="78" spans="1:3" x14ac:dyDescent="0.35">
      <c r="A78" t="s">
        <v>118</v>
      </c>
      <c r="B78" t="s">
        <v>130</v>
      </c>
      <c r="C78">
        <v>2.8E-3</v>
      </c>
    </row>
    <row r="79" spans="1:3" x14ac:dyDescent="0.35">
      <c r="A79" t="s">
        <v>118</v>
      </c>
      <c r="B79" t="s">
        <v>133</v>
      </c>
      <c r="C79">
        <v>2.5000000000000001E-3</v>
      </c>
    </row>
    <row r="80" spans="1:3" x14ac:dyDescent="0.35">
      <c r="A80" t="s">
        <v>118</v>
      </c>
      <c r="B80" t="s">
        <v>136</v>
      </c>
      <c r="C80">
        <v>1E-3</v>
      </c>
    </row>
    <row r="81" spans="1:3" x14ac:dyDescent="0.35">
      <c r="A81" t="s">
        <v>118</v>
      </c>
      <c r="B81" t="s">
        <v>139</v>
      </c>
      <c r="C81">
        <v>2.9999999999999997E-4</v>
      </c>
    </row>
    <row r="82" spans="1:3" x14ac:dyDescent="0.35">
      <c r="A82" t="s">
        <v>118</v>
      </c>
      <c r="B82" t="s">
        <v>142</v>
      </c>
      <c r="C82">
        <v>1.1999999999999999E-3</v>
      </c>
    </row>
    <row r="83" spans="1:3" x14ac:dyDescent="0.35">
      <c r="A83" t="s">
        <v>118</v>
      </c>
      <c r="B83" t="s">
        <v>145</v>
      </c>
      <c r="C83">
        <v>2.7000000000000001E-3</v>
      </c>
    </row>
    <row r="84" spans="1:3" x14ac:dyDescent="0.35">
      <c r="A84" t="s">
        <v>118</v>
      </c>
      <c r="B84" t="s">
        <v>148</v>
      </c>
      <c r="C84">
        <v>3.2000000000000002E-3</v>
      </c>
    </row>
    <row r="85" spans="1:3" x14ac:dyDescent="0.35">
      <c r="A85" t="s">
        <v>118</v>
      </c>
      <c r="B85" t="s">
        <v>151</v>
      </c>
      <c r="C85">
        <v>9.2999999999999992E-3</v>
      </c>
    </row>
    <row r="86" spans="1:3" x14ac:dyDescent="0.35">
      <c r="A86" t="s">
        <v>118</v>
      </c>
      <c r="B86" t="s">
        <v>154</v>
      </c>
      <c r="C86">
        <v>5.0000000000000001E-4</v>
      </c>
    </row>
    <row r="87" spans="1:3" x14ac:dyDescent="0.35">
      <c r="A87" t="s">
        <v>118</v>
      </c>
      <c r="B87" t="s">
        <v>157</v>
      </c>
      <c r="C87">
        <v>2.3999999999999998E-3</v>
      </c>
    </row>
    <row r="88" spans="1:3" x14ac:dyDescent="0.35">
      <c r="A88" t="s">
        <v>118</v>
      </c>
      <c r="B88" t="s">
        <v>160</v>
      </c>
      <c r="C88">
        <v>3.8E-3</v>
      </c>
    </row>
    <row r="89" spans="1:3" x14ac:dyDescent="0.35">
      <c r="A89" t="s">
        <v>118</v>
      </c>
      <c r="B89" t="s">
        <v>163</v>
      </c>
      <c r="C89">
        <v>5.9999999999999995E-4</v>
      </c>
    </row>
    <row r="90" spans="1:3" x14ac:dyDescent="0.35">
      <c r="A90" t="s">
        <v>118</v>
      </c>
      <c r="B90" t="s">
        <v>166</v>
      </c>
      <c r="C90">
        <v>2E-3</v>
      </c>
    </row>
    <row r="91" spans="1:3" x14ac:dyDescent="0.35">
      <c r="A91" t="s">
        <v>118</v>
      </c>
      <c r="B91" t="s">
        <v>169</v>
      </c>
      <c r="C91">
        <v>1.4E-3</v>
      </c>
    </row>
    <row r="92" spans="1:3" x14ac:dyDescent="0.35">
      <c r="A92" t="s">
        <v>118</v>
      </c>
      <c r="B92" t="s">
        <v>172</v>
      </c>
      <c r="C92">
        <v>4.0000000000000002E-4</v>
      </c>
    </row>
    <row r="93" spans="1:3" x14ac:dyDescent="0.35">
      <c r="A93" t="s">
        <v>118</v>
      </c>
      <c r="B93" t="s">
        <v>175</v>
      </c>
      <c r="C93">
        <v>7.1000000000000004E-3</v>
      </c>
    </row>
    <row r="94" spans="1:3" x14ac:dyDescent="0.35">
      <c r="A94" t="s">
        <v>118</v>
      </c>
      <c r="B94" t="s">
        <v>178</v>
      </c>
      <c r="C94">
        <v>1.1000000000000001E-3</v>
      </c>
    </row>
    <row r="95" spans="1:3" x14ac:dyDescent="0.35">
      <c r="A95" t="s">
        <v>118</v>
      </c>
      <c r="B95" t="s">
        <v>181</v>
      </c>
      <c r="C95">
        <v>3.0999999999999999E-3</v>
      </c>
    </row>
    <row r="96" spans="1:3" x14ac:dyDescent="0.35">
      <c r="A96" t="s">
        <v>118</v>
      </c>
      <c r="B96" t="s">
        <v>184</v>
      </c>
      <c r="C96">
        <v>0</v>
      </c>
    </row>
    <row r="97" spans="1:3" x14ac:dyDescent="0.35">
      <c r="A97" t="s">
        <v>118</v>
      </c>
      <c r="B97" t="s">
        <v>187</v>
      </c>
      <c r="C97">
        <v>0</v>
      </c>
    </row>
    <row r="98" spans="1:3" x14ac:dyDescent="0.35">
      <c r="A98" t="s">
        <v>118</v>
      </c>
      <c r="B98" t="s">
        <v>190</v>
      </c>
      <c r="C98">
        <v>1.1000000000000001E-3</v>
      </c>
    </row>
    <row r="99" spans="1:3" x14ac:dyDescent="0.35">
      <c r="A99" t="s">
        <v>118</v>
      </c>
      <c r="B99" t="s">
        <v>193</v>
      </c>
      <c r="C99">
        <v>2.8999999999999998E-3</v>
      </c>
    </row>
    <row r="100" spans="1:3" x14ac:dyDescent="0.35">
      <c r="A100" t="s">
        <v>118</v>
      </c>
      <c r="B100" t="s">
        <v>196</v>
      </c>
      <c r="C100">
        <v>0</v>
      </c>
    </row>
    <row r="101" spans="1:3" x14ac:dyDescent="0.35">
      <c r="A101" t="s">
        <v>118</v>
      </c>
      <c r="B101" t="s">
        <v>125</v>
      </c>
      <c r="C101">
        <v>1.4E-3</v>
      </c>
    </row>
    <row r="102" spans="1:3" x14ac:dyDescent="0.35">
      <c r="A102" t="s">
        <v>118</v>
      </c>
      <c r="B102" t="s">
        <v>128</v>
      </c>
      <c r="C102">
        <v>6.1000000000000004E-3</v>
      </c>
    </row>
    <row r="103" spans="1:3" x14ac:dyDescent="0.35">
      <c r="A103" t="s">
        <v>118</v>
      </c>
      <c r="B103" t="s">
        <v>131</v>
      </c>
      <c r="C103">
        <v>6.9999999999999999E-4</v>
      </c>
    </row>
    <row r="104" spans="1:3" x14ac:dyDescent="0.35">
      <c r="A104" t="s">
        <v>118</v>
      </c>
      <c r="B104" t="s">
        <v>134</v>
      </c>
      <c r="C104">
        <v>2.5000000000000001E-3</v>
      </c>
    </row>
    <row r="105" spans="1:3" x14ac:dyDescent="0.35">
      <c r="A105" t="s">
        <v>118</v>
      </c>
      <c r="B105" t="s">
        <v>137</v>
      </c>
      <c r="C105">
        <v>1E-3</v>
      </c>
    </row>
    <row r="106" spans="1:3" x14ac:dyDescent="0.35">
      <c r="A106" t="s">
        <v>118</v>
      </c>
      <c r="B106" t="s">
        <v>140</v>
      </c>
      <c r="C106">
        <v>0</v>
      </c>
    </row>
    <row r="107" spans="1:3" x14ac:dyDescent="0.35">
      <c r="A107" t="s">
        <v>118</v>
      </c>
      <c r="B107" t="s">
        <v>143</v>
      </c>
      <c r="C107">
        <v>1.6999999999999999E-3</v>
      </c>
    </row>
    <row r="108" spans="1:3" x14ac:dyDescent="0.35">
      <c r="A108" t="s">
        <v>118</v>
      </c>
      <c r="B108" t="s">
        <v>146</v>
      </c>
      <c r="C108">
        <v>0</v>
      </c>
    </row>
    <row r="109" spans="1:3" x14ac:dyDescent="0.35">
      <c r="A109" t="s">
        <v>118</v>
      </c>
      <c r="B109" t="s">
        <v>149</v>
      </c>
      <c r="C109">
        <v>4.7000000000000002E-3</v>
      </c>
    </row>
    <row r="110" spans="1:3" x14ac:dyDescent="0.35">
      <c r="A110" t="s">
        <v>118</v>
      </c>
      <c r="B110" t="s">
        <v>152</v>
      </c>
      <c r="C110">
        <v>3.0999999999999999E-3</v>
      </c>
    </row>
    <row r="111" spans="1:3" x14ac:dyDescent="0.35">
      <c r="A111" t="s">
        <v>118</v>
      </c>
      <c r="B111" t="s">
        <v>155</v>
      </c>
      <c r="C111">
        <v>4.0000000000000002E-4</v>
      </c>
    </row>
    <row r="112" spans="1:3" x14ac:dyDescent="0.35">
      <c r="A112" t="s">
        <v>118</v>
      </c>
      <c r="B112" t="s">
        <v>158</v>
      </c>
      <c r="C112">
        <v>8.0000000000000004E-4</v>
      </c>
    </row>
    <row r="113" spans="1:3" x14ac:dyDescent="0.35">
      <c r="A113" t="s">
        <v>118</v>
      </c>
      <c r="B113" t="s">
        <v>161</v>
      </c>
      <c r="C113">
        <v>2E-3</v>
      </c>
    </row>
    <row r="114" spans="1:3" x14ac:dyDescent="0.35">
      <c r="A114" t="s">
        <v>118</v>
      </c>
      <c r="B114" t="s">
        <v>164</v>
      </c>
      <c r="C114">
        <v>2.8999999999999998E-3</v>
      </c>
    </row>
    <row r="115" spans="1:3" x14ac:dyDescent="0.35">
      <c r="A115" t="s">
        <v>118</v>
      </c>
      <c r="B115" t="s">
        <v>167</v>
      </c>
      <c r="C115">
        <v>1.8E-3</v>
      </c>
    </row>
    <row r="116" spans="1:3" x14ac:dyDescent="0.35">
      <c r="A116" t="s">
        <v>118</v>
      </c>
      <c r="B116" t="s">
        <v>170</v>
      </c>
      <c r="C116">
        <v>1E-4</v>
      </c>
    </row>
    <row r="117" spans="1:3" x14ac:dyDescent="0.35">
      <c r="A117" t="s">
        <v>118</v>
      </c>
      <c r="B117" t="s">
        <v>173</v>
      </c>
      <c r="C117">
        <v>4.1000000000000003E-3</v>
      </c>
    </row>
    <row r="118" spans="1:3" x14ac:dyDescent="0.35">
      <c r="A118" t="s">
        <v>118</v>
      </c>
      <c r="B118" t="s">
        <v>176</v>
      </c>
      <c r="C118">
        <v>8.9999999999999998E-4</v>
      </c>
    </row>
    <row r="119" spans="1:3" x14ac:dyDescent="0.35">
      <c r="A119" t="s">
        <v>118</v>
      </c>
      <c r="B119" t="s">
        <v>179</v>
      </c>
      <c r="C119">
        <v>1.8E-3</v>
      </c>
    </row>
    <row r="120" spans="1:3" x14ac:dyDescent="0.35">
      <c r="A120" t="s">
        <v>118</v>
      </c>
      <c r="B120" t="s">
        <v>182</v>
      </c>
      <c r="C120">
        <v>1.1999999999999999E-3</v>
      </c>
    </row>
    <row r="121" spans="1:3" x14ac:dyDescent="0.35">
      <c r="A121" t="s">
        <v>118</v>
      </c>
      <c r="B121" t="s">
        <v>185</v>
      </c>
      <c r="C121">
        <v>5.0000000000000001E-4</v>
      </c>
    </row>
    <row r="122" spans="1:3" x14ac:dyDescent="0.35">
      <c r="A122" t="s">
        <v>118</v>
      </c>
      <c r="B122" t="s">
        <v>188</v>
      </c>
      <c r="C122">
        <v>5.5999999999999999E-3</v>
      </c>
    </row>
    <row r="123" spans="1:3" x14ac:dyDescent="0.35">
      <c r="A123" t="s">
        <v>118</v>
      </c>
      <c r="B123" t="s">
        <v>191</v>
      </c>
      <c r="C123">
        <v>6.9999999999999999E-4</v>
      </c>
    </row>
    <row r="124" spans="1:3" x14ac:dyDescent="0.35">
      <c r="A124" t="s">
        <v>118</v>
      </c>
      <c r="B124" t="s">
        <v>194</v>
      </c>
      <c r="C124">
        <v>0</v>
      </c>
    </row>
    <row r="125" spans="1:3" x14ac:dyDescent="0.35">
      <c r="A125" t="s">
        <v>118</v>
      </c>
      <c r="B125" t="s">
        <v>197</v>
      </c>
      <c r="C125">
        <v>6.4999999999999997E-3</v>
      </c>
    </row>
    <row r="126" spans="1:3" x14ac:dyDescent="0.35">
      <c r="A126" t="s">
        <v>118</v>
      </c>
      <c r="B126" t="s">
        <v>126</v>
      </c>
      <c r="C126">
        <v>5.7999999999999996E-3</v>
      </c>
    </row>
    <row r="127" spans="1:3" x14ac:dyDescent="0.35">
      <c r="A127" t="s">
        <v>118</v>
      </c>
      <c r="B127" t="s">
        <v>129</v>
      </c>
      <c r="C127">
        <v>2.7000000000000001E-3</v>
      </c>
    </row>
    <row r="128" spans="1:3" x14ac:dyDescent="0.35">
      <c r="A128" t="s">
        <v>118</v>
      </c>
      <c r="B128" t="s">
        <v>132</v>
      </c>
      <c r="C128">
        <v>8.3999999999999995E-3</v>
      </c>
    </row>
    <row r="129" spans="1:3" x14ac:dyDescent="0.35">
      <c r="A129" t="s">
        <v>118</v>
      </c>
      <c r="B129" t="s">
        <v>135</v>
      </c>
      <c r="C129">
        <v>2.0000000000000001E-4</v>
      </c>
    </row>
    <row r="130" spans="1:3" x14ac:dyDescent="0.35">
      <c r="A130" t="s">
        <v>118</v>
      </c>
      <c r="B130" t="s">
        <v>138</v>
      </c>
      <c r="C130">
        <v>2E-3</v>
      </c>
    </row>
    <row r="131" spans="1:3" x14ac:dyDescent="0.35">
      <c r="A131" t="s">
        <v>118</v>
      </c>
      <c r="B131" t="s">
        <v>141</v>
      </c>
      <c r="C131">
        <v>3.7000000000000002E-3</v>
      </c>
    </row>
    <row r="132" spans="1:3" x14ac:dyDescent="0.35">
      <c r="A132" t="s">
        <v>118</v>
      </c>
      <c r="B132" t="s">
        <v>144</v>
      </c>
      <c r="C132">
        <v>1E-3</v>
      </c>
    </row>
    <row r="133" spans="1:3" x14ac:dyDescent="0.35">
      <c r="A133" t="s">
        <v>118</v>
      </c>
      <c r="B133" t="s">
        <v>147</v>
      </c>
      <c r="C133">
        <v>1.6000000000000001E-3</v>
      </c>
    </row>
    <row r="134" spans="1:3" x14ac:dyDescent="0.35">
      <c r="A134" t="s">
        <v>118</v>
      </c>
      <c r="B134" t="s">
        <v>150</v>
      </c>
      <c r="C134">
        <v>8.0000000000000004E-4</v>
      </c>
    </row>
    <row r="135" spans="1:3" x14ac:dyDescent="0.35">
      <c r="A135" t="s">
        <v>118</v>
      </c>
      <c r="B135" t="s">
        <v>153</v>
      </c>
      <c r="C135">
        <v>1.8499999999999999E-2</v>
      </c>
    </row>
    <row r="136" spans="1:3" x14ac:dyDescent="0.35">
      <c r="A136" t="s">
        <v>118</v>
      </c>
      <c r="B136" t="s">
        <v>156</v>
      </c>
      <c r="C136">
        <v>1.5E-3</v>
      </c>
    </row>
    <row r="137" spans="1:3" x14ac:dyDescent="0.35">
      <c r="A137" t="s">
        <v>118</v>
      </c>
      <c r="B137" t="s">
        <v>159</v>
      </c>
      <c r="C137">
        <v>3.8999999999999998E-3</v>
      </c>
    </row>
    <row r="138" spans="1:3" x14ac:dyDescent="0.35">
      <c r="A138" t="s">
        <v>118</v>
      </c>
      <c r="B138" t="s">
        <v>162</v>
      </c>
      <c r="C138">
        <v>2.0000000000000001E-4</v>
      </c>
    </row>
    <row r="139" spans="1:3" x14ac:dyDescent="0.35">
      <c r="A139" t="s">
        <v>118</v>
      </c>
      <c r="B139" t="s">
        <v>165</v>
      </c>
      <c r="C139">
        <v>1E-4</v>
      </c>
    </row>
    <row r="140" spans="1:3" x14ac:dyDescent="0.35">
      <c r="A140" t="s">
        <v>118</v>
      </c>
      <c r="B140" t="s">
        <v>168</v>
      </c>
      <c r="C140">
        <v>5.8999999999999999E-3</v>
      </c>
    </row>
    <row r="141" spans="1:3" x14ac:dyDescent="0.35">
      <c r="A141" t="s">
        <v>118</v>
      </c>
      <c r="B141" t="s">
        <v>171</v>
      </c>
      <c r="C141">
        <v>6.9999999999999999E-4</v>
      </c>
    </row>
    <row r="142" spans="1:3" x14ac:dyDescent="0.35">
      <c r="A142" t="s">
        <v>118</v>
      </c>
      <c r="B142" t="s">
        <v>174</v>
      </c>
      <c r="C142">
        <v>2E-3</v>
      </c>
    </row>
    <row r="143" spans="1:3" x14ac:dyDescent="0.35">
      <c r="A143" t="s">
        <v>118</v>
      </c>
      <c r="B143" t="s">
        <v>177</v>
      </c>
      <c r="C143">
        <v>1E-3</v>
      </c>
    </row>
    <row r="144" spans="1:3" x14ac:dyDescent="0.35">
      <c r="A144" t="s">
        <v>118</v>
      </c>
      <c r="B144" t="s">
        <v>180</v>
      </c>
      <c r="C144">
        <v>1.2999999999999999E-3</v>
      </c>
    </row>
    <row r="145" spans="1:3" x14ac:dyDescent="0.35">
      <c r="A145" t="s">
        <v>118</v>
      </c>
      <c r="B145" t="s">
        <v>183</v>
      </c>
      <c r="C145">
        <v>2.9999999999999997E-4</v>
      </c>
    </row>
    <row r="146" spans="1:3" x14ac:dyDescent="0.35">
      <c r="A146" t="s">
        <v>118</v>
      </c>
      <c r="B146" t="s">
        <v>186</v>
      </c>
      <c r="C146">
        <v>5.9999999999999995E-4</v>
      </c>
    </row>
    <row r="147" spans="1:3" x14ac:dyDescent="0.35">
      <c r="A147" t="s">
        <v>118</v>
      </c>
      <c r="B147" t="s">
        <v>189</v>
      </c>
      <c r="C147">
        <v>1.4E-3</v>
      </c>
    </row>
    <row r="148" spans="1:3" x14ac:dyDescent="0.35">
      <c r="A148" t="s">
        <v>118</v>
      </c>
      <c r="B148" t="s">
        <v>192</v>
      </c>
      <c r="C148">
        <v>1.8E-3</v>
      </c>
    </row>
    <row r="149" spans="1:3" x14ac:dyDescent="0.35">
      <c r="A149" t="s">
        <v>118</v>
      </c>
      <c r="B149" t="s">
        <v>195</v>
      </c>
      <c r="C149">
        <v>1.1000000000000001E-3</v>
      </c>
    </row>
    <row r="150" spans="1:3" x14ac:dyDescent="0.35">
      <c r="A150" t="s">
        <v>119</v>
      </c>
      <c r="B150" t="s">
        <v>124</v>
      </c>
      <c r="C150">
        <v>5.1000000000000004E-3</v>
      </c>
    </row>
    <row r="151" spans="1:3" x14ac:dyDescent="0.35">
      <c r="A151" t="s">
        <v>119</v>
      </c>
      <c r="B151" t="s">
        <v>127</v>
      </c>
      <c r="C151">
        <v>1.12E-2</v>
      </c>
    </row>
    <row r="152" spans="1:3" x14ac:dyDescent="0.35">
      <c r="A152" t="s">
        <v>119</v>
      </c>
      <c r="B152" t="s">
        <v>130</v>
      </c>
      <c r="C152">
        <v>8.9999999999999993E-3</v>
      </c>
    </row>
    <row r="153" spans="1:3" x14ac:dyDescent="0.35">
      <c r="A153" t="s">
        <v>119</v>
      </c>
      <c r="B153" t="s">
        <v>133</v>
      </c>
      <c r="C153">
        <v>3.2000000000000002E-3</v>
      </c>
    </row>
    <row r="154" spans="1:3" x14ac:dyDescent="0.35">
      <c r="A154" t="s">
        <v>119</v>
      </c>
      <c r="B154" t="s">
        <v>136</v>
      </c>
      <c r="C154">
        <v>4.5999999999999999E-3</v>
      </c>
    </row>
    <row r="155" spans="1:3" x14ac:dyDescent="0.35">
      <c r="A155" t="s">
        <v>119</v>
      </c>
      <c r="B155" t="s">
        <v>139</v>
      </c>
      <c r="C155">
        <v>1.1999999999999999E-3</v>
      </c>
    </row>
    <row r="156" spans="1:3" x14ac:dyDescent="0.35">
      <c r="A156" t="s">
        <v>119</v>
      </c>
      <c r="B156" t="s">
        <v>142</v>
      </c>
      <c r="C156">
        <v>6.4999999999999997E-3</v>
      </c>
    </row>
    <row r="157" spans="1:3" x14ac:dyDescent="0.35">
      <c r="A157" t="s">
        <v>119</v>
      </c>
      <c r="B157" t="s">
        <v>145</v>
      </c>
      <c r="C157">
        <v>3.7000000000000002E-3</v>
      </c>
    </row>
    <row r="158" spans="1:3" x14ac:dyDescent="0.35">
      <c r="A158" t="s">
        <v>119</v>
      </c>
      <c r="B158" t="s">
        <v>148</v>
      </c>
      <c r="C158">
        <v>9.4999999999999998E-3</v>
      </c>
    </row>
    <row r="159" spans="1:3" x14ac:dyDescent="0.35">
      <c r="A159" t="s">
        <v>119</v>
      </c>
      <c r="B159" t="s">
        <v>151</v>
      </c>
      <c r="C159">
        <v>3.1199999999999999E-2</v>
      </c>
    </row>
    <row r="160" spans="1:3" x14ac:dyDescent="0.35">
      <c r="A160" t="s">
        <v>119</v>
      </c>
      <c r="B160" t="s">
        <v>154</v>
      </c>
      <c r="C160">
        <v>1.1000000000000001E-3</v>
      </c>
    </row>
    <row r="161" spans="1:3" x14ac:dyDescent="0.35">
      <c r="A161" t="s">
        <v>119</v>
      </c>
      <c r="B161" t="s">
        <v>157</v>
      </c>
      <c r="C161">
        <v>5.7999999999999996E-3</v>
      </c>
    </row>
    <row r="162" spans="1:3" x14ac:dyDescent="0.35">
      <c r="A162" t="s">
        <v>119</v>
      </c>
      <c r="B162" t="s">
        <v>160</v>
      </c>
      <c r="C162">
        <v>9.7999999999999997E-3</v>
      </c>
    </row>
    <row r="163" spans="1:3" x14ac:dyDescent="0.35">
      <c r="A163" t="s">
        <v>119</v>
      </c>
      <c r="B163" t="s">
        <v>163</v>
      </c>
      <c r="C163">
        <v>1.2999999999999999E-3</v>
      </c>
    </row>
    <row r="164" spans="1:3" x14ac:dyDescent="0.35">
      <c r="A164" t="s">
        <v>119</v>
      </c>
      <c r="B164" t="s">
        <v>166</v>
      </c>
      <c r="C164">
        <v>4.1000000000000003E-3</v>
      </c>
    </row>
    <row r="165" spans="1:3" x14ac:dyDescent="0.35">
      <c r="A165" t="s">
        <v>119</v>
      </c>
      <c r="B165" t="s">
        <v>169</v>
      </c>
      <c r="C165">
        <v>2.8E-3</v>
      </c>
    </row>
    <row r="166" spans="1:3" x14ac:dyDescent="0.35">
      <c r="A166" t="s">
        <v>119</v>
      </c>
      <c r="B166" t="s">
        <v>172</v>
      </c>
      <c r="C166">
        <v>4.7000000000000002E-3</v>
      </c>
    </row>
    <row r="167" spans="1:3" x14ac:dyDescent="0.35">
      <c r="A167" t="s">
        <v>119</v>
      </c>
      <c r="B167" t="s">
        <v>175</v>
      </c>
      <c r="C167">
        <v>1.17E-2</v>
      </c>
    </row>
    <row r="168" spans="1:3" x14ac:dyDescent="0.35">
      <c r="A168" t="s">
        <v>119</v>
      </c>
      <c r="B168" t="s">
        <v>178</v>
      </c>
      <c r="C168">
        <v>1.5E-3</v>
      </c>
    </row>
    <row r="169" spans="1:3" x14ac:dyDescent="0.35">
      <c r="A169" t="s">
        <v>119</v>
      </c>
      <c r="B169" t="s">
        <v>181</v>
      </c>
      <c r="C169">
        <v>1.0500000000000001E-2</v>
      </c>
    </row>
    <row r="170" spans="1:3" x14ac:dyDescent="0.35">
      <c r="A170" t="s">
        <v>119</v>
      </c>
      <c r="B170" t="s">
        <v>184</v>
      </c>
      <c r="C170">
        <v>8.0000000000000004E-4</v>
      </c>
    </row>
    <row r="171" spans="1:3" x14ac:dyDescent="0.35">
      <c r="A171" t="s">
        <v>119</v>
      </c>
      <c r="B171" t="s">
        <v>187</v>
      </c>
      <c r="C171">
        <v>5.1999999999999998E-3</v>
      </c>
    </row>
    <row r="172" spans="1:3" x14ac:dyDescent="0.35">
      <c r="A172" t="s">
        <v>119</v>
      </c>
      <c r="B172" t="s">
        <v>190</v>
      </c>
      <c r="C172">
        <v>3.3E-3</v>
      </c>
    </row>
    <row r="173" spans="1:3" x14ac:dyDescent="0.35">
      <c r="A173" t="s">
        <v>119</v>
      </c>
      <c r="B173" t="s">
        <v>193</v>
      </c>
      <c r="C173">
        <v>1.2699999999999999E-2</v>
      </c>
    </row>
    <row r="174" spans="1:3" x14ac:dyDescent="0.35">
      <c r="A174" t="s">
        <v>119</v>
      </c>
      <c r="B174" t="s">
        <v>196</v>
      </c>
      <c r="C174">
        <v>0</v>
      </c>
    </row>
    <row r="175" spans="1:3" x14ac:dyDescent="0.35">
      <c r="A175" t="s">
        <v>119</v>
      </c>
      <c r="B175" t="s">
        <v>125</v>
      </c>
      <c r="C175">
        <v>7.4000000000000003E-3</v>
      </c>
    </row>
    <row r="176" spans="1:3" x14ac:dyDescent="0.35">
      <c r="A176" t="s">
        <v>119</v>
      </c>
      <c r="B176" t="s">
        <v>128</v>
      </c>
      <c r="C176">
        <v>1.38E-2</v>
      </c>
    </row>
    <row r="177" spans="1:3" x14ac:dyDescent="0.35">
      <c r="A177" t="s">
        <v>119</v>
      </c>
      <c r="B177" t="s">
        <v>131</v>
      </c>
      <c r="C177">
        <v>1.1999999999999999E-3</v>
      </c>
    </row>
    <row r="178" spans="1:3" x14ac:dyDescent="0.35">
      <c r="A178" t="s">
        <v>119</v>
      </c>
      <c r="B178" t="s">
        <v>134</v>
      </c>
      <c r="C178">
        <v>2.8999999999999998E-3</v>
      </c>
    </row>
    <row r="179" spans="1:3" x14ac:dyDescent="0.35">
      <c r="A179" t="s">
        <v>119</v>
      </c>
      <c r="B179" t="s">
        <v>137</v>
      </c>
      <c r="C179">
        <v>1.7000000000000001E-2</v>
      </c>
    </row>
    <row r="180" spans="1:3" x14ac:dyDescent="0.35">
      <c r="A180" t="s">
        <v>119</v>
      </c>
      <c r="B180" t="s">
        <v>140</v>
      </c>
      <c r="C180">
        <v>2.0999999999999999E-3</v>
      </c>
    </row>
    <row r="181" spans="1:3" x14ac:dyDescent="0.35">
      <c r="A181" t="s">
        <v>119</v>
      </c>
      <c r="B181" t="s">
        <v>143</v>
      </c>
      <c r="C181">
        <v>1.8E-3</v>
      </c>
    </row>
    <row r="182" spans="1:3" x14ac:dyDescent="0.35">
      <c r="A182" t="s">
        <v>119</v>
      </c>
      <c r="B182" t="s">
        <v>146</v>
      </c>
      <c r="C182">
        <v>5.0000000000000001E-3</v>
      </c>
    </row>
    <row r="183" spans="1:3" x14ac:dyDescent="0.35">
      <c r="A183" t="s">
        <v>119</v>
      </c>
      <c r="B183" t="s">
        <v>149</v>
      </c>
      <c r="C183">
        <v>9.4000000000000004E-3</v>
      </c>
    </row>
    <row r="184" spans="1:3" x14ac:dyDescent="0.35">
      <c r="A184" t="s">
        <v>119</v>
      </c>
      <c r="B184" t="s">
        <v>152</v>
      </c>
      <c r="C184">
        <v>6.1999999999999998E-3</v>
      </c>
    </row>
    <row r="185" spans="1:3" x14ac:dyDescent="0.35">
      <c r="A185" t="s">
        <v>119</v>
      </c>
      <c r="B185" t="s">
        <v>155</v>
      </c>
      <c r="C185">
        <v>3.5000000000000001E-3</v>
      </c>
    </row>
    <row r="186" spans="1:3" x14ac:dyDescent="0.35">
      <c r="A186" t="s">
        <v>119</v>
      </c>
      <c r="B186" t="s">
        <v>158</v>
      </c>
      <c r="C186">
        <v>2.7000000000000001E-3</v>
      </c>
    </row>
    <row r="187" spans="1:3" x14ac:dyDescent="0.35">
      <c r="A187" t="s">
        <v>119</v>
      </c>
      <c r="B187" t="s">
        <v>161</v>
      </c>
      <c r="C187">
        <v>6.1000000000000004E-3</v>
      </c>
    </row>
    <row r="188" spans="1:3" x14ac:dyDescent="0.35">
      <c r="A188" t="s">
        <v>119</v>
      </c>
      <c r="B188" t="s">
        <v>164</v>
      </c>
      <c r="C188">
        <v>6.4999999999999997E-3</v>
      </c>
    </row>
    <row r="189" spans="1:3" x14ac:dyDescent="0.35">
      <c r="A189" t="s">
        <v>119</v>
      </c>
      <c r="B189" t="s">
        <v>167</v>
      </c>
      <c r="C189">
        <v>3.0000000000000001E-3</v>
      </c>
    </row>
    <row r="190" spans="1:3" x14ac:dyDescent="0.35">
      <c r="A190" t="s">
        <v>119</v>
      </c>
      <c r="B190" t="s">
        <v>170</v>
      </c>
      <c r="C190">
        <v>1.6999999999999999E-3</v>
      </c>
    </row>
    <row r="191" spans="1:3" x14ac:dyDescent="0.35">
      <c r="A191" t="s">
        <v>119</v>
      </c>
      <c r="B191" t="s">
        <v>173</v>
      </c>
      <c r="C191">
        <v>8.6E-3</v>
      </c>
    </row>
    <row r="192" spans="1:3" x14ac:dyDescent="0.35">
      <c r="A192" t="s">
        <v>119</v>
      </c>
      <c r="B192" t="s">
        <v>176</v>
      </c>
      <c r="C192">
        <v>7.4999999999999997E-3</v>
      </c>
    </row>
    <row r="193" spans="1:3" x14ac:dyDescent="0.35">
      <c r="A193" t="s">
        <v>119</v>
      </c>
      <c r="B193" t="s">
        <v>179</v>
      </c>
      <c r="C193">
        <v>4.1000000000000003E-3</v>
      </c>
    </row>
    <row r="194" spans="1:3" x14ac:dyDescent="0.35">
      <c r="A194" t="s">
        <v>119</v>
      </c>
      <c r="B194" t="s">
        <v>182</v>
      </c>
      <c r="C194">
        <v>2.2000000000000001E-3</v>
      </c>
    </row>
    <row r="195" spans="1:3" x14ac:dyDescent="0.35">
      <c r="A195" t="s">
        <v>119</v>
      </c>
      <c r="B195" t="s">
        <v>185</v>
      </c>
      <c r="C195">
        <v>0</v>
      </c>
    </row>
    <row r="196" spans="1:3" x14ac:dyDescent="0.35">
      <c r="A196" t="s">
        <v>119</v>
      </c>
      <c r="B196" t="s">
        <v>188</v>
      </c>
      <c r="C196">
        <v>1.06E-2</v>
      </c>
    </row>
    <row r="197" spans="1:3" x14ac:dyDescent="0.35">
      <c r="A197" t="s">
        <v>119</v>
      </c>
      <c r="B197" t="s">
        <v>191</v>
      </c>
      <c r="C197">
        <v>6.4000000000000003E-3</v>
      </c>
    </row>
    <row r="198" spans="1:3" x14ac:dyDescent="0.35">
      <c r="A198" t="s">
        <v>119</v>
      </c>
      <c r="B198" t="s">
        <v>194</v>
      </c>
      <c r="C198">
        <v>7.3000000000000001E-3</v>
      </c>
    </row>
    <row r="199" spans="1:3" x14ac:dyDescent="0.35">
      <c r="A199" t="s">
        <v>119</v>
      </c>
      <c r="B199" t="s">
        <v>197</v>
      </c>
      <c r="C199">
        <v>3.3099999999999997E-2</v>
      </c>
    </row>
    <row r="200" spans="1:3" x14ac:dyDescent="0.35">
      <c r="A200" t="s">
        <v>119</v>
      </c>
      <c r="B200" t="s">
        <v>126</v>
      </c>
      <c r="C200">
        <v>6.7000000000000002E-3</v>
      </c>
    </row>
    <row r="201" spans="1:3" x14ac:dyDescent="0.35">
      <c r="A201" t="s">
        <v>119</v>
      </c>
      <c r="B201" t="s">
        <v>129</v>
      </c>
      <c r="C201">
        <v>7.0000000000000001E-3</v>
      </c>
    </row>
    <row r="202" spans="1:3" x14ac:dyDescent="0.35">
      <c r="A202" t="s">
        <v>119</v>
      </c>
      <c r="B202" t="s">
        <v>132</v>
      </c>
      <c r="C202">
        <v>1.3899999999999999E-2</v>
      </c>
    </row>
    <row r="203" spans="1:3" x14ac:dyDescent="0.35">
      <c r="A203" t="s">
        <v>119</v>
      </c>
      <c r="B203" t="s">
        <v>135</v>
      </c>
      <c r="C203">
        <v>5.9999999999999995E-4</v>
      </c>
    </row>
    <row r="204" spans="1:3" x14ac:dyDescent="0.35">
      <c r="A204" t="s">
        <v>119</v>
      </c>
      <c r="B204" t="s">
        <v>138</v>
      </c>
      <c r="C204">
        <v>1.2699999999999999E-2</v>
      </c>
    </row>
    <row r="205" spans="1:3" x14ac:dyDescent="0.35">
      <c r="A205" t="s">
        <v>119</v>
      </c>
      <c r="B205" t="s">
        <v>141</v>
      </c>
      <c r="C205">
        <v>0.01</v>
      </c>
    </row>
    <row r="206" spans="1:3" x14ac:dyDescent="0.35">
      <c r="A206" t="s">
        <v>119</v>
      </c>
      <c r="B206" t="s">
        <v>144</v>
      </c>
      <c r="C206">
        <v>2E-3</v>
      </c>
    </row>
    <row r="207" spans="1:3" x14ac:dyDescent="0.35">
      <c r="A207" t="s">
        <v>119</v>
      </c>
      <c r="B207" t="s">
        <v>147</v>
      </c>
      <c r="C207">
        <v>2.3999999999999998E-3</v>
      </c>
    </row>
    <row r="208" spans="1:3" x14ac:dyDescent="0.35">
      <c r="A208" t="s">
        <v>119</v>
      </c>
      <c r="B208" t="s">
        <v>150</v>
      </c>
      <c r="C208">
        <v>4.8999999999999998E-3</v>
      </c>
    </row>
    <row r="209" spans="1:3" x14ac:dyDescent="0.35">
      <c r="A209" t="s">
        <v>119</v>
      </c>
      <c r="B209" t="s">
        <v>153</v>
      </c>
      <c r="C209">
        <v>3.6900000000000002E-2</v>
      </c>
    </row>
    <row r="210" spans="1:3" x14ac:dyDescent="0.35">
      <c r="A210" t="s">
        <v>119</v>
      </c>
      <c r="B210" t="s">
        <v>156</v>
      </c>
      <c r="C210">
        <v>6.9999999999999999E-4</v>
      </c>
    </row>
    <row r="211" spans="1:3" x14ac:dyDescent="0.35">
      <c r="A211" t="s">
        <v>119</v>
      </c>
      <c r="B211" t="s">
        <v>159</v>
      </c>
      <c r="C211">
        <v>3.0000000000000001E-3</v>
      </c>
    </row>
    <row r="212" spans="1:3" x14ac:dyDescent="0.35">
      <c r="A212" t="s">
        <v>119</v>
      </c>
      <c r="B212" t="s">
        <v>162</v>
      </c>
      <c r="C212">
        <v>8.9999999999999998E-4</v>
      </c>
    </row>
    <row r="213" spans="1:3" x14ac:dyDescent="0.35">
      <c r="A213" t="s">
        <v>119</v>
      </c>
      <c r="B213" t="s">
        <v>165</v>
      </c>
      <c r="C213">
        <v>2.3999999999999998E-3</v>
      </c>
    </row>
    <row r="214" spans="1:3" x14ac:dyDescent="0.35">
      <c r="A214" t="s">
        <v>119</v>
      </c>
      <c r="B214" t="s">
        <v>168</v>
      </c>
      <c r="C214">
        <v>3.2000000000000002E-3</v>
      </c>
    </row>
    <row r="215" spans="1:3" x14ac:dyDescent="0.35">
      <c r="A215" t="s">
        <v>119</v>
      </c>
      <c r="B215" t="s">
        <v>171</v>
      </c>
      <c r="C215">
        <v>4.1000000000000003E-3</v>
      </c>
    </row>
    <row r="216" spans="1:3" x14ac:dyDescent="0.35">
      <c r="A216" t="s">
        <v>119</v>
      </c>
      <c r="B216" t="s">
        <v>174</v>
      </c>
      <c r="C216">
        <v>5.1999999999999998E-3</v>
      </c>
    </row>
    <row r="217" spans="1:3" x14ac:dyDescent="0.35">
      <c r="A217" t="s">
        <v>119</v>
      </c>
      <c r="B217" t="s">
        <v>177</v>
      </c>
      <c r="C217">
        <v>2.3E-3</v>
      </c>
    </row>
    <row r="218" spans="1:3" x14ac:dyDescent="0.35">
      <c r="A218" t="s">
        <v>119</v>
      </c>
      <c r="B218" t="s">
        <v>180</v>
      </c>
      <c r="C218">
        <v>3.3E-3</v>
      </c>
    </row>
    <row r="219" spans="1:3" x14ac:dyDescent="0.35">
      <c r="A219" t="s">
        <v>119</v>
      </c>
      <c r="B219" t="s">
        <v>183</v>
      </c>
      <c r="C219">
        <v>3.0999999999999999E-3</v>
      </c>
    </row>
    <row r="220" spans="1:3" x14ac:dyDescent="0.35">
      <c r="A220" t="s">
        <v>119</v>
      </c>
      <c r="B220" t="s">
        <v>186</v>
      </c>
      <c r="C220">
        <v>3.2000000000000002E-3</v>
      </c>
    </row>
    <row r="221" spans="1:3" x14ac:dyDescent="0.35">
      <c r="A221" t="s">
        <v>119</v>
      </c>
      <c r="B221" t="s">
        <v>189</v>
      </c>
      <c r="C221">
        <v>1.9E-3</v>
      </c>
    </row>
    <row r="222" spans="1:3" x14ac:dyDescent="0.35">
      <c r="A222" t="s">
        <v>119</v>
      </c>
      <c r="B222" t="s">
        <v>192</v>
      </c>
      <c r="C222">
        <v>8.3000000000000001E-3</v>
      </c>
    </row>
    <row r="223" spans="1:3" x14ac:dyDescent="0.35">
      <c r="A223" t="s">
        <v>119</v>
      </c>
      <c r="B223" t="s">
        <v>195</v>
      </c>
      <c r="C223">
        <v>4.0000000000000001E-3</v>
      </c>
    </row>
    <row r="224" spans="1:3" x14ac:dyDescent="0.35">
      <c r="A224" t="s">
        <v>113</v>
      </c>
      <c r="B224" t="s">
        <v>124</v>
      </c>
      <c r="C224">
        <v>8.0000000000000002E-3</v>
      </c>
    </row>
    <row r="225" spans="1:3" x14ac:dyDescent="0.35">
      <c r="A225" t="s">
        <v>113</v>
      </c>
      <c r="B225" t="s">
        <v>127</v>
      </c>
      <c r="C225">
        <v>1.46E-2</v>
      </c>
    </row>
    <row r="226" spans="1:3" x14ac:dyDescent="0.35">
      <c r="A226" t="s">
        <v>113</v>
      </c>
      <c r="B226" t="s">
        <v>130</v>
      </c>
      <c r="C226">
        <v>1.2E-2</v>
      </c>
    </row>
    <row r="227" spans="1:3" x14ac:dyDescent="0.35">
      <c r="A227" t="s">
        <v>113</v>
      </c>
      <c r="B227" t="s">
        <v>133</v>
      </c>
      <c r="C227">
        <v>9.4000000000000004E-3</v>
      </c>
    </row>
    <row r="228" spans="1:3" x14ac:dyDescent="0.35">
      <c r="A228" t="s">
        <v>113</v>
      </c>
      <c r="B228" t="s">
        <v>136</v>
      </c>
      <c r="C228">
        <v>8.0999999999999996E-3</v>
      </c>
    </row>
    <row r="229" spans="1:3" x14ac:dyDescent="0.35">
      <c r="A229" t="s">
        <v>113</v>
      </c>
      <c r="B229" t="s">
        <v>139</v>
      </c>
      <c r="C229">
        <v>2.3E-3</v>
      </c>
    </row>
    <row r="230" spans="1:3" x14ac:dyDescent="0.35">
      <c r="A230" t="s">
        <v>113</v>
      </c>
      <c r="B230" t="s">
        <v>142</v>
      </c>
      <c r="C230">
        <v>1.5699999999999999E-2</v>
      </c>
    </row>
    <row r="231" spans="1:3" x14ac:dyDescent="0.35">
      <c r="A231" t="s">
        <v>113</v>
      </c>
      <c r="B231" t="s">
        <v>145</v>
      </c>
      <c r="C231">
        <v>8.0000000000000002E-3</v>
      </c>
    </row>
    <row r="232" spans="1:3" x14ac:dyDescent="0.35">
      <c r="A232" t="s">
        <v>113</v>
      </c>
      <c r="B232" t="s">
        <v>148</v>
      </c>
      <c r="C232">
        <v>1.37E-2</v>
      </c>
    </row>
    <row r="233" spans="1:3" x14ac:dyDescent="0.35">
      <c r="A233" t="s">
        <v>113</v>
      </c>
      <c r="B233" t="s">
        <v>151</v>
      </c>
      <c r="C233">
        <v>1.6299999999999999E-2</v>
      </c>
    </row>
    <row r="234" spans="1:3" x14ac:dyDescent="0.35">
      <c r="A234" t="s">
        <v>113</v>
      </c>
      <c r="B234" t="s">
        <v>154</v>
      </c>
      <c r="C234">
        <v>2.5000000000000001E-3</v>
      </c>
    </row>
    <row r="235" spans="1:3" x14ac:dyDescent="0.35">
      <c r="A235" t="s">
        <v>113</v>
      </c>
      <c r="B235" t="s">
        <v>157</v>
      </c>
      <c r="C235">
        <v>1.24E-2</v>
      </c>
    </row>
    <row r="236" spans="1:3" x14ac:dyDescent="0.35">
      <c r="A236" t="s">
        <v>113</v>
      </c>
      <c r="B236" t="s">
        <v>160</v>
      </c>
      <c r="C236">
        <v>1.43E-2</v>
      </c>
    </row>
    <row r="237" spans="1:3" x14ac:dyDescent="0.35">
      <c r="A237" t="s">
        <v>113</v>
      </c>
      <c r="B237" t="s">
        <v>163</v>
      </c>
      <c r="C237">
        <v>7.1999999999999998E-3</v>
      </c>
    </row>
    <row r="238" spans="1:3" x14ac:dyDescent="0.35">
      <c r="A238" t="s">
        <v>113</v>
      </c>
      <c r="B238" t="s">
        <v>166</v>
      </c>
      <c r="C238">
        <v>7.7000000000000002E-3</v>
      </c>
    </row>
    <row r="239" spans="1:3" x14ac:dyDescent="0.35">
      <c r="A239" t="s">
        <v>113</v>
      </c>
      <c r="B239" t="s">
        <v>169</v>
      </c>
      <c r="C239">
        <v>4.7999999999999996E-3</v>
      </c>
    </row>
    <row r="240" spans="1:3" x14ac:dyDescent="0.35">
      <c r="A240" t="s">
        <v>113</v>
      </c>
      <c r="B240" t="s">
        <v>172</v>
      </c>
      <c r="C240">
        <v>1.3299999999999999E-2</v>
      </c>
    </row>
    <row r="241" spans="1:3" x14ac:dyDescent="0.35">
      <c r="A241" t="s">
        <v>113</v>
      </c>
      <c r="B241" t="s">
        <v>175</v>
      </c>
      <c r="C241">
        <v>1.4800000000000001E-2</v>
      </c>
    </row>
    <row r="242" spans="1:3" x14ac:dyDescent="0.35">
      <c r="A242" t="s">
        <v>113</v>
      </c>
      <c r="B242" t="s">
        <v>178</v>
      </c>
      <c r="C242">
        <v>2.8999999999999998E-3</v>
      </c>
    </row>
    <row r="243" spans="1:3" x14ac:dyDescent="0.35">
      <c r="A243" t="s">
        <v>113</v>
      </c>
      <c r="B243" t="s">
        <v>181</v>
      </c>
      <c r="C243">
        <v>1.5299999999999999E-2</v>
      </c>
    </row>
    <row r="244" spans="1:3" x14ac:dyDescent="0.35">
      <c r="A244" t="s">
        <v>113</v>
      </c>
      <c r="B244" t="s">
        <v>184</v>
      </c>
      <c r="C244">
        <v>4.0000000000000002E-4</v>
      </c>
    </row>
    <row r="245" spans="1:3" x14ac:dyDescent="0.35">
      <c r="A245" t="s">
        <v>113</v>
      </c>
      <c r="B245" t="s">
        <v>187</v>
      </c>
      <c r="C245">
        <v>1.8200000000000001E-2</v>
      </c>
    </row>
    <row r="246" spans="1:3" x14ac:dyDescent="0.35">
      <c r="A246" t="s">
        <v>113</v>
      </c>
      <c r="B246" t="s">
        <v>190</v>
      </c>
      <c r="C246">
        <v>8.6E-3</v>
      </c>
    </row>
    <row r="247" spans="1:3" x14ac:dyDescent="0.35">
      <c r="A247" t="s">
        <v>113</v>
      </c>
      <c r="B247" t="s">
        <v>193</v>
      </c>
      <c r="C247">
        <v>2.23E-2</v>
      </c>
    </row>
    <row r="248" spans="1:3" x14ac:dyDescent="0.35">
      <c r="A248" t="s">
        <v>113</v>
      </c>
      <c r="B248" t="s">
        <v>196</v>
      </c>
      <c r="C248">
        <v>2.1499999999999998E-2</v>
      </c>
    </row>
    <row r="249" spans="1:3" x14ac:dyDescent="0.35">
      <c r="A249" t="s">
        <v>113</v>
      </c>
      <c r="B249" t="s">
        <v>125</v>
      </c>
      <c r="C249">
        <v>6.6E-3</v>
      </c>
    </row>
    <row r="250" spans="1:3" x14ac:dyDescent="0.35">
      <c r="A250" t="s">
        <v>113</v>
      </c>
      <c r="B250" t="s">
        <v>128</v>
      </c>
      <c r="C250">
        <v>1.4999999999999999E-2</v>
      </c>
    </row>
    <row r="251" spans="1:3" x14ac:dyDescent="0.35">
      <c r="A251" t="s">
        <v>113</v>
      </c>
      <c r="B251" t="s">
        <v>131</v>
      </c>
      <c r="C251">
        <v>2.8999999999999998E-3</v>
      </c>
    </row>
    <row r="252" spans="1:3" x14ac:dyDescent="0.35">
      <c r="A252" t="s">
        <v>113</v>
      </c>
      <c r="B252" t="s">
        <v>134</v>
      </c>
      <c r="C252">
        <v>1.4800000000000001E-2</v>
      </c>
    </row>
    <row r="253" spans="1:3" x14ac:dyDescent="0.35">
      <c r="A253" t="s">
        <v>113</v>
      </c>
      <c r="B253" t="s">
        <v>137</v>
      </c>
      <c r="C253">
        <v>2.5100000000000001E-2</v>
      </c>
    </row>
    <row r="254" spans="1:3" x14ac:dyDescent="0.35">
      <c r="A254" t="s">
        <v>113</v>
      </c>
      <c r="B254" t="s">
        <v>140</v>
      </c>
      <c r="C254">
        <v>0</v>
      </c>
    </row>
    <row r="255" spans="1:3" x14ac:dyDescent="0.35">
      <c r="A255" t="s">
        <v>113</v>
      </c>
      <c r="B255" t="s">
        <v>143</v>
      </c>
      <c r="C255">
        <v>2.2000000000000001E-3</v>
      </c>
    </row>
    <row r="256" spans="1:3" x14ac:dyDescent="0.35">
      <c r="A256" t="s">
        <v>113</v>
      </c>
      <c r="B256" t="s">
        <v>146</v>
      </c>
      <c r="C256">
        <v>3.7000000000000002E-3</v>
      </c>
    </row>
    <row r="257" spans="1:3" x14ac:dyDescent="0.35">
      <c r="A257" t="s">
        <v>113</v>
      </c>
      <c r="B257" t="s">
        <v>149</v>
      </c>
      <c r="C257">
        <v>1.41E-2</v>
      </c>
    </row>
    <row r="258" spans="1:3" x14ac:dyDescent="0.35">
      <c r="A258" t="s">
        <v>113</v>
      </c>
      <c r="B258" t="s">
        <v>152</v>
      </c>
      <c r="C258">
        <v>1.23E-2</v>
      </c>
    </row>
    <row r="259" spans="1:3" x14ac:dyDescent="0.35">
      <c r="A259" t="s">
        <v>113</v>
      </c>
      <c r="B259" t="s">
        <v>155</v>
      </c>
      <c r="C259">
        <v>3.8E-3</v>
      </c>
    </row>
    <row r="260" spans="1:3" x14ac:dyDescent="0.35">
      <c r="A260" t="s">
        <v>113</v>
      </c>
      <c r="B260" t="s">
        <v>158</v>
      </c>
      <c r="C260">
        <v>3.5000000000000001E-3</v>
      </c>
    </row>
    <row r="261" spans="1:3" x14ac:dyDescent="0.35">
      <c r="A261" t="s">
        <v>113</v>
      </c>
      <c r="B261" t="s">
        <v>161</v>
      </c>
      <c r="C261">
        <v>1.01E-2</v>
      </c>
    </row>
    <row r="262" spans="1:3" x14ac:dyDescent="0.35">
      <c r="A262" t="s">
        <v>113</v>
      </c>
      <c r="B262" t="s">
        <v>164</v>
      </c>
      <c r="C262">
        <v>1.95E-2</v>
      </c>
    </row>
    <row r="263" spans="1:3" x14ac:dyDescent="0.35">
      <c r="A263" t="s">
        <v>113</v>
      </c>
      <c r="B263" t="s">
        <v>167</v>
      </c>
      <c r="C263">
        <v>1.15E-2</v>
      </c>
    </row>
    <row r="264" spans="1:3" x14ac:dyDescent="0.35">
      <c r="A264" t="s">
        <v>113</v>
      </c>
      <c r="B264" t="s">
        <v>170</v>
      </c>
      <c r="C264">
        <v>4.1000000000000003E-3</v>
      </c>
    </row>
    <row r="265" spans="1:3" x14ac:dyDescent="0.35">
      <c r="A265" t="s">
        <v>113</v>
      </c>
      <c r="B265" t="s">
        <v>173</v>
      </c>
      <c r="C265">
        <v>1.55E-2</v>
      </c>
    </row>
    <row r="266" spans="1:3" x14ac:dyDescent="0.35">
      <c r="A266" t="s">
        <v>113</v>
      </c>
      <c r="B266" t="s">
        <v>176</v>
      </c>
      <c r="C266">
        <v>1.49E-2</v>
      </c>
    </row>
    <row r="267" spans="1:3" x14ac:dyDescent="0.35">
      <c r="A267" t="s">
        <v>113</v>
      </c>
      <c r="B267" t="s">
        <v>179</v>
      </c>
      <c r="C267">
        <v>1.0999999999999999E-2</v>
      </c>
    </row>
    <row r="268" spans="1:3" x14ac:dyDescent="0.35">
      <c r="A268" t="s">
        <v>113</v>
      </c>
      <c r="B268" t="s">
        <v>182</v>
      </c>
      <c r="C268">
        <v>2.8999999999999998E-3</v>
      </c>
    </row>
    <row r="269" spans="1:3" x14ac:dyDescent="0.35">
      <c r="A269" t="s">
        <v>113</v>
      </c>
      <c r="B269" t="s">
        <v>185</v>
      </c>
      <c r="C269">
        <v>1.4E-3</v>
      </c>
    </row>
    <row r="270" spans="1:3" x14ac:dyDescent="0.35">
      <c r="A270" t="s">
        <v>113</v>
      </c>
      <c r="B270" t="s">
        <v>188</v>
      </c>
      <c r="C270">
        <v>1.26E-2</v>
      </c>
    </row>
    <row r="271" spans="1:3" x14ac:dyDescent="0.35">
      <c r="A271" t="s">
        <v>113</v>
      </c>
      <c r="B271" t="s">
        <v>191</v>
      </c>
      <c r="C271">
        <v>1.11E-2</v>
      </c>
    </row>
    <row r="272" spans="1:3" x14ac:dyDescent="0.35">
      <c r="A272" t="s">
        <v>113</v>
      </c>
      <c r="B272" t="s">
        <v>194</v>
      </c>
      <c r="C272">
        <v>2.47E-2</v>
      </c>
    </row>
    <row r="273" spans="1:3" x14ac:dyDescent="0.35">
      <c r="A273" t="s">
        <v>113</v>
      </c>
      <c r="B273" t="s">
        <v>197</v>
      </c>
      <c r="C273">
        <v>4.0599999999999997E-2</v>
      </c>
    </row>
    <row r="274" spans="1:3" x14ac:dyDescent="0.35">
      <c r="A274" t="s">
        <v>113</v>
      </c>
      <c r="B274" t="s">
        <v>126</v>
      </c>
      <c r="C274">
        <v>1.32E-2</v>
      </c>
    </row>
    <row r="275" spans="1:3" x14ac:dyDescent="0.35">
      <c r="A275" t="s">
        <v>113</v>
      </c>
      <c r="B275" t="s">
        <v>129</v>
      </c>
      <c r="C275">
        <v>1.6799999999999999E-2</v>
      </c>
    </row>
    <row r="276" spans="1:3" x14ac:dyDescent="0.35">
      <c r="A276" t="s">
        <v>113</v>
      </c>
      <c r="B276" t="s">
        <v>132</v>
      </c>
      <c r="C276">
        <v>1.5599999999999999E-2</v>
      </c>
    </row>
    <row r="277" spans="1:3" x14ac:dyDescent="0.35">
      <c r="A277" t="s">
        <v>113</v>
      </c>
      <c r="B277" t="s">
        <v>135</v>
      </c>
      <c r="C277">
        <v>1.5E-3</v>
      </c>
    </row>
    <row r="278" spans="1:3" x14ac:dyDescent="0.35">
      <c r="A278" t="s">
        <v>113</v>
      </c>
      <c r="B278" t="s">
        <v>138</v>
      </c>
      <c r="C278">
        <v>4.3099999999999999E-2</v>
      </c>
    </row>
    <row r="279" spans="1:3" x14ac:dyDescent="0.35">
      <c r="A279" t="s">
        <v>113</v>
      </c>
      <c r="B279" t="s">
        <v>141</v>
      </c>
      <c r="C279">
        <v>1.7299999999999999E-2</v>
      </c>
    </row>
    <row r="280" spans="1:3" x14ac:dyDescent="0.35">
      <c r="A280" t="s">
        <v>113</v>
      </c>
      <c r="B280" t="s">
        <v>144</v>
      </c>
      <c r="C280">
        <v>5.0000000000000001E-3</v>
      </c>
    </row>
    <row r="281" spans="1:3" x14ac:dyDescent="0.35">
      <c r="A281" t="s">
        <v>113</v>
      </c>
      <c r="B281" t="s">
        <v>147</v>
      </c>
      <c r="C281">
        <v>3.8999999999999998E-3</v>
      </c>
    </row>
    <row r="282" spans="1:3" x14ac:dyDescent="0.35">
      <c r="A282" t="s">
        <v>113</v>
      </c>
      <c r="B282" t="s">
        <v>150</v>
      </c>
      <c r="C282">
        <v>7.4000000000000003E-3</v>
      </c>
    </row>
    <row r="283" spans="1:3" x14ac:dyDescent="0.35">
      <c r="A283" t="s">
        <v>113</v>
      </c>
      <c r="B283" t="s">
        <v>153</v>
      </c>
      <c r="C283">
        <v>4.8500000000000001E-2</v>
      </c>
    </row>
    <row r="284" spans="1:3" x14ac:dyDescent="0.35">
      <c r="A284" t="s">
        <v>113</v>
      </c>
      <c r="B284" t="s">
        <v>156</v>
      </c>
      <c r="C284">
        <v>2.2000000000000001E-3</v>
      </c>
    </row>
    <row r="285" spans="1:3" x14ac:dyDescent="0.35">
      <c r="A285" t="s">
        <v>113</v>
      </c>
      <c r="B285" t="s">
        <v>159</v>
      </c>
      <c r="C285">
        <v>1.2E-2</v>
      </c>
    </row>
    <row r="286" spans="1:3" x14ac:dyDescent="0.35">
      <c r="A286" t="s">
        <v>113</v>
      </c>
      <c r="B286" t="s">
        <v>162</v>
      </c>
      <c r="C286">
        <v>1.6999999999999999E-3</v>
      </c>
    </row>
    <row r="287" spans="1:3" x14ac:dyDescent="0.35">
      <c r="A287" t="s">
        <v>113</v>
      </c>
      <c r="B287" t="s">
        <v>165</v>
      </c>
      <c r="C287">
        <v>5.7999999999999996E-3</v>
      </c>
    </row>
    <row r="288" spans="1:3" x14ac:dyDescent="0.35">
      <c r="A288" t="s">
        <v>113</v>
      </c>
      <c r="B288" t="s">
        <v>168</v>
      </c>
      <c r="C288">
        <v>7.6E-3</v>
      </c>
    </row>
    <row r="289" spans="1:3" x14ac:dyDescent="0.35">
      <c r="A289" t="s">
        <v>113</v>
      </c>
      <c r="B289" t="s">
        <v>171</v>
      </c>
      <c r="C289">
        <v>4.0000000000000001E-3</v>
      </c>
    </row>
    <row r="290" spans="1:3" x14ac:dyDescent="0.35">
      <c r="A290" t="s">
        <v>113</v>
      </c>
      <c r="B290" t="s">
        <v>174</v>
      </c>
      <c r="C290">
        <v>1.21E-2</v>
      </c>
    </row>
    <row r="291" spans="1:3" x14ac:dyDescent="0.35">
      <c r="A291" t="s">
        <v>113</v>
      </c>
      <c r="B291" t="s">
        <v>177</v>
      </c>
      <c r="C291">
        <v>6.8999999999999999E-3</v>
      </c>
    </row>
    <row r="292" spans="1:3" x14ac:dyDescent="0.35">
      <c r="A292" t="s">
        <v>113</v>
      </c>
      <c r="B292" t="s">
        <v>180</v>
      </c>
      <c r="C292">
        <v>4.4999999999999997E-3</v>
      </c>
    </row>
    <row r="293" spans="1:3" x14ac:dyDescent="0.35">
      <c r="A293" t="s">
        <v>113</v>
      </c>
      <c r="B293" t="s">
        <v>183</v>
      </c>
      <c r="C293">
        <v>6.8999999999999999E-3</v>
      </c>
    </row>
    <row r="294" spans="1:3" x14ac:dyDescent="0.35">
      <c r="A294" t="s">
        <v>113</v>
      </c>
      <c r="B294" t="s">
        <v>186</v>
      </c>
      <c r="C294">
        <v>7.9000000000000008E-3</v>
      </c>
    </row>
    <row r="295" spans="1:3" x14ac:dyDescent="0.35">
      <c r="A295" t="s">
        <v>113</v>
      </c>
      <c r="B295" t="s">
        <v>189</v>
      </c>
      <c r="C295">
        <v>5.1000000000000004E-3</v>
      </c>
    </row>
    <row r="296" spans="1:3" x14ac:dyDescent="0.35">
      <c r="A296" t="s">
        <v>113</v>
      </c>
      <c r="B296" t="s">
        <v>192</v>
      </c>
      <c r="C296">
        <v>1.37E-2</v>
      </c>
    </row>
    <row r="297" spans="1:3" x14ac:dyDescent="0.35">
      <c r="A297" t="s">
        <v>113</v>
      </c>
      <c r="B297" t="s">
        <v>195</v>
      </c>
      <c r="C297">
        <v>4.5999999999999999E-3</v>
      </c>
    </row>
    <row r="298" spans="1:3" x14ac:dyDescent="0.35">
      <c r="A298" t="s">
        <v>120</v>
      </c>
      <c r="B298" t="s">
        <v>124</v>
      </c>
      <c r="C298">
        <v>8.6E-3</v>
      </c>
    </row>
    <row r="299" spans="1:3" x14ac:dyDescent="0.35">
      <c r="A299" t="s">
        <v>120</v>
      </c>
      <c r="B299" t="s">
        <v>127</v>
      </c>
      <c r="C299">
        <v>1.3100000000000001E-2</v>
      </c>
    </row>
    <row r="300" spans="1:3" x14ac:dyDescent="0.35">
      <c r="A300" t="s">
        <v>120</v>
      </c>
      <c r="B300" t="s">
        <v>130</v>
      </c>
      <c r="C300">
        <v>1.4500000000000001E-2</v>
      </c>
    </row>
    <row r="301" spans="1:3" x14ac:dyDescent="0.35">
      <c r="A301" t="s">
        <v>120</v>
      </c>
      <c r="B301" t="s">
        <v>133</v>
      </c>
      <c r="C301">
        <v>1.11E-2</v>
      </c>
    </row>
    <row r="302" spans="1:3" x14ac:dyDescent="0.35">
      <c r="A302" t="s">
        <v>120</v>
      </c>
      <c r="B302" t="s">
        <v>136</v>
      </c>
      <c r="C302">
        <v>1.12E-2</v>
      </c>
    </row>
    <row r="303" spans="1:3" x14ac:dyDescent="0.35">
      <c r="A303" t="s">
        <v>120</v>
      </c>
      <c r="B303" t="s">
        <v>139</v>
      </c>
      <c r="C303">
        <v>3.8999999999999998E-3</v>
      </c>
    </row>
    <row r="304" spans="1:3" x14ac:dyDescent="0.35">
      <c r="A304" t="s">
        <v>120</v>
      </c>
      <c r="B304" t="s">
        <v>142</v>
      </c>
      <c r="C304">
        <v>1.5299999999999999E-2</v>
      </c>
    </row>
    <row r="305" spans="1:3" x14ac:dyDescent="0.35">
      <c r="A305" t="s">
        <v>120</v>
      </c>
      <c r="B305" t="s">
        <v>145</v>
      </c>
      <c r="C305">
        <v>1.4800000000000001E-2</v>
      </c>
    </row>
    <row r="306" spans="1:3" x14ac:dyDescent="0.35">
      <c r="A306" t="s">
        <v>120</v>
      </c>
      <c r="B306" t="s">
        <v>148</v>
      </c>
      <c r="C306">
        <v>1.2E-2</v>
      </c>
    </row>
    <row r="307" spans="1:3" x14ac:dyDescent="0.35">
      <c r="A307" t="s">
        <v>120</v>
      </c>
      <c r="B307" t="s">
        <v>151</v>
      </c>
      <c r="C307">
        <v>1.41E-2</v>
      </c>
    </row>
    <row r="308" spans="1:3" x14ac:dyDescent="0.35">
      <c r="A308" t="s">
        <v>120</v>
      </c>
      <c r="B308" t="s">
        <v>154</v>
      </c>
      <c r="C308">
        <v>5.7000000000000002E-3</v>
      </c>
    </row>
    <row r="309" spans="1:3" x14ac:dyDescent="0.35">
      <c r="A309" t="s">
        <v>120</v>
      </c>
      <c r="B309" t="s">
        <v>157</v>
      </c>
      <c r="C309">
        <v>1.3299999999999999E-2</v>
      </c>
    </row>
    <row r="310" spans="1:3" x14ac:dyDescent="0.35">
      <c r="A310" t="s">
        <v>120</v>
      </c>
      <c r="B310" t="s">
        <v>160</v>
      </c>
      <c r="C310">
        <v>1.66E-2</v>
      </c>
    </row>
    <row r="311" spans="1:3" x14ac:dyDescent="0.35">
      <c r="A311" t="s">
        <v>120</v>
      </c>
      <c r="B311" t="s">
        <v>163</v>
      </c>
      <c r="C311">
        <v>9.4999999999999998E-3</v>
      </c>
    </row>
    <row r="312" spans="1:3" x14ac:dyDescent="0.35">
      <c r="A312" t="s">
        <v>120</v>
      </c>
      <c r="B312" t="s">
        <v>166</v>
      </c>
      <c r="C312">
        <v>1.2E-2</v>
      </c>
    </row>
    <row r="313" spans="1:3" x14ac:dyDescent="0.35">
      <c r="A313" t="s">
        <v>120</v>
      </c>
      <c r="B313" t="s">
        <v>169</v>
      </c>
      <c r="C313">
        <v>7.9000000000000008E-3</v>
      </c>
    </row>
    <row r="314" spans="1:3" x14ac:dyDescent="0.35">
      <c r="A314" t="s">
        <v>120</v>
      </c>
      <c r="B314" t="s">
        <v>172</v>
      </c>
      <c r="C314">
        <v>2.2700000000000001E-2</v>
      </c>
    </row>
    <row r="315" spans="1:3" x14ac:dyDescent="0.35">
      <c r="A315" t="s">
        <v>120</v>
      </c>
      <c r="B315" t="s">
        <v>175</v>
      </c>
      <c r="C315">
        <v>1.06E-2</v>
      </c>
    </row>
    <row r="316" spans="1:3" x14ac:dyDescent="0.35">
      <c r="A316" t="s">
        <v>120</v>
      </c>
      <c r="B316" t="s">
        <v>178</v>
      </c>
      <c r="C316">
        <v>8.3000000000000001E-3</v>
      </c>
    </row>
    <row r="317" spans="1:3" x14ac:dyDescent="0.35">
      <c r="A317" t="s">
        <v>120</v>
      </c>
      <c r="B317" t="s">
        <v>181</v>
      </c>
      <c r="C317">
        <v>1.55E-2</v>
      </c>
    </row>
    <row r="318" spans="1:3" x14ac:dyDescent="0.35">
      <c r="A318" t="s">
        <v>120</v>
      </c>
      <c r="B318" t="s">
        <v>184</v>
      </c>
      <c r="C318">
        <v>8.9999999999999998E-4</v>
      </c>
    </row>
    <row r="319" spans="1:3" x14ac:dyDescent="0.35">
      <c r="A319" t="s">
        <v>120</v>
      </c>
      <c r="B319" t="s">
        <v>187</v>
      </c>
      <c r="C319">
        <v>1.2E-2</v>
      </c>
    </row>
    <row r="320" spans="1:3" x14ac:dyDescent="0.35">
      <c r="A320" t="s">
        <v>120</v>
      </c>
      <c r="B320" t="s">
        <v>190</v>
      </c>
      <c r="C320">
        <v>1.4500000000000001E-2</v>
      </c>
    </row>
    <row r="321" spans="1:3" x14ac:dyDescent="0.35">
      <c r="A321" t="s">
        <v>120</v>
      </c>
      <c r="B321" t="s">
        <v>193</v>
      </c>
      <c r="C321">
        <v>3.4000000000000002E-2</v>
      </c>
    </row>
    <row r="322" spans="1:3" x14ac:dyDescent="0.35">
      <c r="A322" t="s">
        <v>120</v>
      </c>
      <c r="B322" t="s">
        <v>196</v>
      </c>
      <c r="C322">
        <v>4.5999999999999999E-3</v>
      </c>
    </row>
    <row r="323" spans="1:3" x14ac:dyDescent="0.35">
      <c r="A323" t="s">
        <v>120</v>
      </c>
      <c r="B323" t="s">
        <v>125</v>
      </c>
      <c r="C323">
        <v>7.3000000000000001E-3</v>
      </c>
    </row>
    <row r="324" spans="1:3" x14ac:dyDescent="0.35">
      <c r="A324" t="s">
        <v>120</v>
      </c>
      <c r="B324" t="s">
        <v>128</v>
      </c>
      <c r="C324">
        <v>1.15E-2</v>
      </c>
    </row>
    <row r="325" spans="1:3" x14ac:dyDescent="0.35">
      <c r="A325" t="s">
        <v>120</v>
      </c>
      <c r="B325" t="s">
        <v>131</v>
      </c>
      <c r="C325">
        <v>6.4000000000000003E-3</v>
      </c>
    </row>
    <row r="326" spans="1:3" x14ac:dyDescent="0.35">
      <c r="A326" t="s">
        <v>120</v>
      </c>
      <c r="B326" t="s">
        <v>134</v>
      </c>
      <c r="C326">
        <v>1.8800000000000001E-2</v>
      </c>
    </row>
    <row r="327" spans="1:3" x14ac:dyDescent="0.35">
      <c r="A327" t="s">
        <v>120</v>
      </c>
      <c r="B327" t="s">
        <v>137</v>
      </c>
      <c r="C327">
        <v>1.7399999999999999E-2</v>
      </c>
    </row>
    <row r="328" spans="1:3" x14ac:dyDescent="0.35">
      <c r="A328" t="s">
        <v>120</v>
      </c>
      <c r="B328" t="s">
        <v>140</v>
      </c>
      <c r="C328">
        <v>1.0800000000000001E-2</v>
      </c>
    </row>
    <row r="329" spans="1:3" x14ac:dyDescent="0.35">
      <c r="A329" t="s">
        <v>120</v>
      </c>
      <c r="B329" t="s">
        <v>143</v>
      </c>
      <c r="C329">
        <v>5.8999999999999999E-3</v>
      </c>
    </row>
    <row r="330" spans="1:3" x14ac:dyDescent="0.35">
      <c r="A330" t="s">
        <v>120</v>
      </c>
      <c r="B330" t="s">
        <v>146</v>
      </c>
      <c r="C330">
        <v>1.6999999999999999E-3</v>
      </c>
    </row>
    <row r="331" spans="1:3" x14ac:dyDescent="0.35">
      <c r="A331" t="s">
        <v>120</v>
      </c>
      <c r="B331" t="s">
        <v>149</v>
      </c>
      <c r="C331">
        <v>1.47E-2</v>
      </c>
    </row>
    <row r="332" spans="1:3" x14ac:dyDescent="0.35">
      <c r="A332" t="s">
        <v>120</v>
      </c>
      <c r="B332" t="s">
        <v>152</v>
      </c>
      <c r="C332">
        <v>1.44E-2</v>
      </c>
    </row>
    <row r="333" spans="1:3" x14ac:dyDescent="0.35">
      <c r="A333" t="s">
        <v>120</v>
      </c>
      <c r="B333" t="s">
        <v>155</v>
      </c>
      <c r="C333">
        <v>7.4000000000000003E-3</v>
      </c>
    </row>
    <row r="334" spans="1:3" x14ac:dyDescent="0.35">
      <c r="A334" t="s">
        <v>120</v>
      </c>
      <c r="B334" t="s">
        <v>158</v>
      </c>
      <c r="C334">
        <v>5.4000000000000003E-3</v>
      </c>
    </row>
    <row r="335" spans="1:3" x14ac:dyDescent="0.35">
      <c r="A335" t="s">
        <v>120</v>
      </c>
      <c r="B335" t="s">
        <v>161</v>
      </c>
      <c r="C335">
        <v>1.55E-2</v>
      </c>
    </row>
    <row r="336" spans="1:3" x14ac:dyDescent="0.35">
      <c r="A336" t="s">
        <v>120</v>
      </c>
      <c r="B336" t="s">
        <v>164</v>
      </c>
      <c r="C336">
        <v>2.3800000000000002E-2</v>
      </c>
    </row>
    <row r="337" spans="1:3" x14ac:dyDescent="0.35">
      <c r="A337" t="s">
        <v>120</v>
      </c>
      <c r="B337" t="s">
        <v>167</v>
      </c>
      <c r="C337">
        <v>1.6400000000000001E-2</v>
      </c>
    </row>
    <row r="338" spans="1:3" x14ac:dyDescent="0.35">
      <c r="A338" t="s">
        <v>120</v>
      </c>
      <c r="B338" t="s">
        <v>170</v>
      </c>
      <c r="C338">
        <v>6.8999999999999999E-3</v>
      </c>
    </row>
    <row r="339" spans="1:3" x14ac:dyDescent="0.35">
      <c r="A339" t="s">
        <v>120</v>
      </c>
      <c r="B339" t="s">
        <v>173</v>
      </c>
      <c r="C339">
        <v>1.1599999999999999E-2</v>
      </c>
    </row>
    <row r="340" spans="1:3" x14ac:dyDescent="0.35">
      <c r="A340" t="s">
        <v>120</v>
      </c>
      <c r="B340" t="s">
        <v>176</v>
      </c>
      <c r="C340">
        <v>1.32E-2</v>
      </c>
    </row>
    <row r="341" spans="1:3" x14ac:dyDescent="0.35">
      <c r="A341" t="s">
        <v>120</v>
      </c>
      <c r="B341" t="s">
        <v>179</v>
      </c>
      <c r="C341">
        <v>1.26E-2</v>
      </c>
    </row>
    <row r="342" spans="1:3" x14ac:dyDescent="0.35">
      <c r="A342" t="s">
        <v>120</v>
      </c>
      <c r="B342" t="s">
        <v>182</v>
      </c>
      <c r="C342">
        <v>1.6500000000000001E-2</v>
      </c>
    </row>
    <row r="343" spans="1:3" x14ac:dyDescent="0.35">
      <c r="A343" t="s">
        <v>120</v>
      </c>
      <c r="B343" t="s">
        <v>185</v>
      </c>
      <c r="C343">
        <v>1.0200000000000001E-2</v>
      </c>
    </row>
    <row r="344" spans="1:3" x14ac:dyDescent="0.35">
      <c r="A344" t="s">
        <v>120</v>
      </c>
      <c r="B344" t="s">
        <v>188</v>
      </c>
      <c r="C344">
        <v>8.6999999999999994E-3</v>
      </c>
    </row>
    <row r="345" spans="1:3" x14ac:dyDescent="0.35">
      <c r="A345" t="s">
        <v>120</v>
      </c>
      <c r="B345" t="s">
        <v>191</v>
      </c>
      <c r="C345">
        <v>1.3599999999999999E-2</v>
      </c>
    </row>
    <row r="346" spans="1:3" x14ac:dyDescent="0.35">
      <c r="A346" t="s">
        <v>120</v>
      </c>
      <c r="B346" t="s">
        <v>194</v>
      </c>
      <c r="C346">
        <v>1.6799999999999999E-2</v>
      </c>
    </row>
    <row r="347" spans="1:3" x14ac:dyDescent="0.35">
      <c r="A347" t="s">
        <v>120</v>
      </c>
      <c r="B347" t="s">
        <v>197</v>
      </c>
      <c r="C347">
        <v>4.2700000000000002E-2</v>
      </c>
    </row>
    <row r="348" spans="1:3" x14ac:dyDescent="0.35">
      <c r="A348" t="s">
        <v>120</v>
      </c>
      <c r="B348" t="s">
        <v>126</v>
      </c>
      <c r="C348">
        <v>2.4799999999999999E-2</v>
      </c>
    </row>
    <row r="349" spans="1:3" x14ac:dyDescent="0.35">
      <c r="A349" t="s">
        <v>120</v>
      </c>
      <c r="B349" t="s">
        <v>129</v>
      </c>
      <c r="C349">
        <v>2.64E-2</v>
      </c>
    </row>
    <row r="350" spans="1:3" x14ac:dyDescent="0.35">
      <c r="A350" t="s">
        <v>120</v>
      </c>
      <c r="B350" t="s">
        <v>132</v>
      </c>
      <c r="C350">
        <v>1.4800000000000001E-2</v>
      </c>
    </row>
    <row r="351" spans="1:3" x14ac:dyDescent="0.35">
      <c r="A351" t="s">
        <v>120</v>
      </c>
      <c r="B351" t="s">
        <v>135</v>
      </c>
      <c r="C351">
        <v>4.0000000000000001E-3</v>
      </c>
    </row>
    <row r="352" spans="1:3" x14ac:dyDescent="0.35">
      <c r="A352" t="s">
        <v>120</v>
      </c>
      <c r="B352" t="s">
        <v>138</v>
      </c>
      <c r="C352">
        <v>5.5100000000000003E-2</v>
      </c>
    </row>
    <row r="353" spans="1:3" x14ac:dyDescent="0.35">
      <c r="A353" t="s">
        <v>120</v>
      </c>
      <c r="B353" t="s">
        <v>141</v>
      </c>
      <c r="C353">
        <v>1.9900000000000001E-2</v>
      </c>
    </row>
    <row r="354" spans="1:3" x14ac:dyDescent="0.35">
      <c r="A354" t="s">
        <v>120</v>
      </c>
      <c r="B354" t="s">
        <v>144</v>
      </c>
      <c r="C354">
        <v>6.8999999999999999E-3</v>
      </c>
    </row>
    <row r="355" spans="1:3" x14ac:dyDescent="0.35">
      <c r="A355" t="s">
        <v>120</v>
      </c>
      <c r="B355" t="s">
        <v>147</v>
      </c>
      <c r="C355">
        <v>5.3E-3</v>
      </c>
    </row>
    <row r="356" spans="1:3" x14ac:dyDescent="0.35">
      <c r="A356" t="s">
        <v>120</v>
      </c>
      <c r="B356" t="s">
        <v>150</v>
      </c>
      <c r="C356">
        <v>6.0000000000000001E-3</v>
      </c>
    </row>
    <row r="357" spans="1:3" x14ac:dyDescent="0.35">
      <c r="A357" t="s">
        <v>120</v>
      </c>
      <c r="B357" t="s">
        <v>153</v>
      </c>
      <c r="C357">
        <v>3.7600000000000001E-2</v>
      </c>
    </row>
    <row r="358" spans="1:3" x14ac:dyDescent="0.35">
      <c r="A358" t="s">
        <v>120</v>
      </c>
      <c r="B358" t="s">
        <v>156</v>
      </c>
      <c r="C358">
        <v>3.8E-3</v>
      </c>
    </row>
    <row r="359" spans="1:3" x14ac:dyDescent="0.35">
      <c r="A359" t="s">
        <v>120</v>
      </c>
      <c r="B359" t="s">
        <v>159</v>
      </c>
      <c r="C359">
        <v>1.9300000000000001E-2</v>
      </c>
    </row>
    <row r="360" spans="1:3" x14ac:dyDescent="0.35">
      <c r="A360" t="s">
        <v>120</v>
      </c>
      <c r="B360" t="s">
        <v>162</v>
      </c>
      <c r="C360">
        <v>4.4000000000000003E-3</v>
      </c>
    </row>
    <row r="361" spans="1:3" x14ac:dyDescent="0.35">
      <c r="A361" t="s">
        <v>120</v>
      </c>
      <c r="B361" t="s">
        <v>165</v>
      </c>
      <c r="C361">
        <v>8.6999999999999994E-3</v>
      </c>
    </row>
    <row r="362" spans="1:3" x14ac:dyDescent="0.35">
      <c r="A362" t="s">
        <v>120</v>
      </c>
      <c r="B362" t="s">
        <v>168</v>
      </c>
      <c r="C362">
        <v>8.8000000000000005E-3</v>
      </c>
    </row>
    <row r="363" spans="1:3" x14ac:dyDescent="0.35">
      <c r="A363" t="s">
        <v>120</v>
      </c>
      <c r="B363" t="s">
        <v>171</v>
      </c>
      <c r="C363">
        <v>9.1999999999999998E-3</v>
      </c>
    </row>
    <row r="364" spans="1:3" x14ac:dyDescent="0.35">
      <c r="A364" t="s">
        <v>120</v>
      </c>
      <c r="B364" t="s">
        <v>174</v>
      </c>
      <c r="C364">
        <v>4.2000000000000003E-2</v>
      </c>
    </row>
    <row r="365" spans="1:3" x14ac:dyDescent="0.35">
      <c r="A365" t="s">
        <v>120</v>
      </c>
      <c r="B365" t="s">
        <v>177</v>
      </c>
      <c r="C365">
        <v>9.4000000000000004E-3</v>
      </c>
    </row>
    <row r="366" spans="1:3" x14ac:dyDescent="0.35">
      <c r="A366" t="s">
        <v>120</v>
      </c>
      <c r="B366" t="s">
        <v>180</v>
      </c>
      <c r="C366">
        <v>7.1999999999999998E-3</v>
      </c>
    </row>
    <row r="367" spans="1:3" x14ac:dyDescent="0.35">
      <c r="A367" t="s">
        <v>120</v>
      </c>
      <c r="B367" t="s">
        <v>183</v>
      </c>
      <c r="C367">
        <v>1.67E-2</v>
      </c>
    </row>
    <row r="368" spans="1:3" x14ac:dyDescent="0.35">
      <c r="A368" t="s">
        <v>120</v>
      </c>
      <c r="B368" t="s">
        <v>186</v>
      </c>
      <c r="C368">
        <v>1.29E-2</v>
      </c>
    </row>
    <row r="369" spans="1:3" x14ac:dyDescent="0.35">
      <c r="A369" t="s">
        <v>120</v>
      </c>
      <c r="B369" t="s">
        <v>189</v>
      </c>
      <c r="C369">
        <v>7.6E-3</v>
      </c>
    </row>
    <row r="370" spans="1:3" x14ac:dyDescent="0.35">
      <c r="A370" t="s">
        <v>120</v>
      </c>
      <c r="B370" t="s">
        <v>192</v>
      </c>
      <c r="C370">
        <v>2.01E-2</v>
      </c>
    </row>
    <row r="371" spans="1:3" x14ac:dyDescent="0.35">
      <c r="A371" t="s">
        <v>120</v>
      </c>
      <c r="B371" t="s">
        <v>195</v>
      </c>
      <c r="C371">
        <v>2.1000000000000001E-2</v>
      </c>
    </row>
    <row r="372" spans="1:3" x14ac:dyDescent="0.35">
      <c r="A372" t="s">
        <v>123</v>
      </c>
      <c r="B372" t="s">
        <v>124</v>
      </c>
      <c r="C372">
        <v>9.5999999999999992E-3</v>
      </c>
    </row>
    <row r="373" spans="1:3" x14ac:dyDescent="0.35">
      <c r="A373" t="s">
        <v>123</v>
      </c>
      <c r="B373" t="s">
        <v>127</v>
      </c>
      <c r="C373">
        <v>1.4800000000000001E-2</v>
      </c>
    </row>
    <row r="374" spans="1:3" x14ac:dyDescent="0.35">
      <c r="A374" t="s">
        <v>123</v>
      </c>
      <c r="B374" t="s">
        <v>130</v>
      </c>
      <c r="C374">
        <v>1.46E-2</v>
      </c>
    </row>
    <row r="375" spans="1:3" x14ac:dyDescent="0.35">
      <c r="A375" t="s">
        <v>123</v>
      </c>
      <c r="B375" t="s">
        <v>133</v>
      </c>
      <c r="C375">
        <v>1.47E-2</v>
      </c>
    </row>
    <row r="376" spans="1:3" x14ac:dyDescent="0.35">
      <c r="A376" t="s">
        <v>123</v>
      </c>
      <c r="B376" t="s">
        <v>136</v>
      </c>
      <c r="C376">
        <v>1.06E-2</v>
      </c>
    </row>
    <row r="377" spans="1:3" x14ac:dyDescent="0.35">
      <c r="A377" t="s">
        <v>123</v>
      </c>
      <c r="B377" t="s">
        <v>139</v>
      </c>
      <c r="C377">
        <v>1.01E-2</v>
      </c>
    </row>
    <row r="378" spans="1:3" x14ac:dyDescent="0.35">
      <c r="A378" t="s">
        <v>123</v>
      </c>
      <c r="B378" t="s">
        <v>142</v>
      </c>
      <c r="C378">
        <v>1.78E-2</v>
      </c>
    </row>
    <row r="379" spans="1:3" x14ac:dyDescent="0.35">
      <c r="A379" t="s">
        <v>123</v>
      </c>
      <c r="B379" t="s">
        <v>145</v>
      </c>
      <c r="C379">
        <v>1.38E-2</v>
      </c>
    </row>
    <row r="380" spans="1:3" x14ac:dyDescent="0.35">
      <c r="A380" t="s">
        <v>123</v>
      </c>
      <c r="B380" t="s">
        <v>148</v>
      </c>
      <c r="C380">
        <v>1.2200000000000001E-2</v>
      </c>
    </row>
    <row r="381" spans="1:3" x14ac:dyDescent="0.35">
      <c r="A381" t="s">
        <v>123</v>
      </c>
      <c r="B381" t="s">
        <v>151</v>
      </c>
      <c r="C381">
        <v>5.4000000000000003E-3</v>
      </c>
    </row>
    <row r="382" spans="1:3" x14ac:dyDescent="0.35">
      <c r="A382" t="s">
        <v>123</v>
      </c>
      <c r="B382" t="s">
        <v>154</v>
      </c>
      <c r="C382">
        <v>6.1000000000000004E-3</v>
      </c>
    </row>
    <row r="383" spans="1:3" x14ac:dyDescent="0.35">
      <c r="A383" t="s">
        <v>123</v>
      </c>
      <c r="B383" t="s">
        <v>157</v>
      </c>
      <c r="C383">
        <v>1.35E-2</v>
      </c>
    </row>
    <row r="384" spans="1:3" x14ac:dyDescent="0.35">
      <c r="A384" t="s">
        <v>123</v>
      </c>
      <c r="B384" t="s">
        <v>160</v>
      </c>
      <c r="C384">
        <v>1.66E-2</v>
      </c>
    </row>
    <row r="385" spans="1:3" x14ac:dyDescent="0.35">
      <c r="A385" t="s">
        <v>123</v>
      </c>
      <c r="B385" t="s">
        <v>163</v>
      </c>
      <c r="C385">
        <v>1.2999999999999999E-2</v>
      </c>
    </row>
    <row r="386" spans="1:3" x14ac:dyDescent="0.35">
      <c r="A386" t="s">
        <v>123</v>
      </c>
      <c r="B386" t="s">
        <v>166</v>
      </c>
      <c r="C386">
        <v>1.2E-2</v>
      </c>
    </row>
    <row r="387" spans="1:3" x14ac:dyDescent="0.35">
      <c r="A387" t="s">
        <v>123</v>
      </c>
      <c r="B387" t="s">
        <v>169</v>
      </c>
      <c r="C387">
        <v>6.4999999999999997E-3</v>
      </c>
    </row>
    <row r="388" spans="1:3" x14ac:dyDescent="0.35">
      <c r="A388" t="s">
        <v>123</v>
      </c>
      <c r="B388" t="s">
        <v>172</v>
      </c>
      <c r="C388">
        <v>3.6700000000000003E-2</v>
      </c>
    </row>
    <row r="389" spans="1:3" x14ac:dyDescent="0.35">
      <c r="A389" t="s">
        <v>123</v>
      </c>
      <c r="B389" t="s">
        <v>175</v>
      </c>
      <c r="C389">
        <v>9.2999999999999992E-3</v>
      </c>
    </row>
    <row r="390" spans="1:3" x14ac:dyDescent="0.35">
      <c r="A390" t="s">
        <v>123</v>
      </c>
      <c r="B390" t="s">
        <v>178</v>
      </c>
      <c r="C390">
        <v>1.03E-2</v>
      </c>
    </row>
    <row r="391" spans="1:3" x14ac:dyDescent="0.35">
      <c r="A391" t="s">
        <v>123</v>
      </c>
      <c r="B391" t="s">
        <v>181</v>
      </c>
      <c r="C391">
        <v>1.8700000000000001E-2</v>
      </c>
    </row>
    <row r="392" spans="1:3" x14ac:dyDescent="0.35">
      <c r="A392" t="s">
        <v>123</v>
      </c>
      <c r="B392" t="s">
        <v>184</v>
      </c>
      <c r="C392">
        <v>6.7999999999999996E-3</v>
      </c>
    </row>
    <row r="393" spans="1:3" x14ac:dyDescent="0.35">
      <c r="A393" t="s">
        <v>123</v>
      </c>
      <c r="B393" t="s">
        <v>187</v>
      </c>
      <c r="C393">
        <v>9.1000000000000004E-3</v>
      </c>
    </row>
    <row r="394" spans="1:3" x14ac:dyDescent="0.35">
      <c r="A394" t="s">
        <v>123</v>
      </c>
      <c r="B394" t="s">
        <v>190</v>
      </c>
      <c r="C394">
        <v>1.6799999999999999E-2</v>
      </c>
    </row>
    <row r="395" spans="1:3" x14ac:dyDescent="0.35">
      <c r="A395" t="s">
        <v>123</v>
      </c>
      <c r="B395" t="s">
        <v>193</v>
      </c>
      <c r="C395">
        <v>2.7300000000000001E-2</v>
      </c>
    </row>
    <row r="396" spans="1:3" x14ac:dyDescent="0.35">
      <c r="A396" t="s">
        <v>123</v>
      </c>
      <c r="B396" t="s">
        <v>196</v>
      </c>
      <c r="C396">
        <v>3.1E-2</v>
      </c>
    </row>
    <row r="397" spans="1:3" x14ac:dyDescent="0.35">
      <c r="A397" t="s">
        <v>123</v>
      </c>
      <c r="B397" t="s">
        <v>125</v>
      </c>
      <c r="C397">
        <v>2.0899999999999998E-2</v>
      </c>
    </row>
    <row r="398" spans="1:3" x14ac:dyDescent="0.35">
      <c r="A398" t="s">
        <v>123</v>
      </c>
      <c r="B398" t="s">
        <v>128</v>
      </c>
      <c r="C398">
        <v>1.03E-2</v>
      </c>
    </row>
    <row r="399" spans="1:3" x14ac:dyDescent="0.35">
      <c r="A399" t="s">
        <v>123</v>
      </c>
      <c r="B399" t="s">
        <v>131</v>
      </c>
      <c r="C399">
        <v>1.0800000000000001E-2</v>
      </c>
    </row>
    <row r="400" spans="1:3" x14ac:dyDescent="0.35">
      <c r="A400" t="s">
        <v>123</v>
      </c>
      <c r="B400" t="s">
        <v>134</v>
      </c>
      <c r="C400">
        <v>1.5299999999999999E-2</v>
      </c>
    </row>
    <row r="401" spans="1:3" x14ac:dyDescent="0.35">
      <c r="A401" t="s">
        <v>123</v>
      </c>
      <c r="B401" t="s">
        <v>137</v>
      </c>
      <c r="C401">
        <v>1.1900000000000001E-2</v>
      </c>
    </row>
    <row r="402" spans="1:3" x14ac:dyDescent="0.35">
      <c r="A402" t="s">
        <v>123</v>
      </c>
      <c r="B402" t="s">
        <v>140</v>
      </c>
      <c r="C402">
        <v>2.3E-3</v>
      </c>
    </row>
    <row r="403" spans="1:3" x14ac:dyDescent="0.35">
      <c r="A403" t="s">
        <v>123</v>
      </c>
      <c r="B403" t="s">
        <v>143</v>
      </c>
      <c r="C403">
        <v>8.9999999999999993E-3</v>
      </c>
    </row>
    <row r="404" spans="1:3" x14ac:dyDescent="0.35">
      <c r="A404" t="s">
        <v>123</v>
      </c>
      <c r="B404" t="s">
        <v>146</v>
      </c>
      <c r="C404">
        <v>6.4000000000000003E-3</v>
      </c>
    </row>
    <row r="405" spans="1:3" x14ac:dyDescent="0.35">
      <c r="A405" t="s">
        <v>123</v>
      </c>
      <c r="B405" t="s">
        <v>149</v>
      </c>
      <c r="C405">
        <v>1.38E-2</v>
      </c>
    </row>
    <row r="406" spans="1:3" x14ac:dyDescent="0.35">
      <c r="A406" t="s">
        <v>123</v>
      </c>
      <c r="B406" t="s">
        <v>152</v>
      </c>
      <c r="C406">
        <v>1.32E-2</v>
      </c>
    </row>
    <row r="407" spans="1:3" x14ac:dyDescent="0.35">
      <c r="A407" t="s">
        <v>123</v>
      </c>
      <c r="B407" t="s">
        <v>155</v>
      </c>
      <c r="C407">
        <v>6.7000000000000002E-3</v>
      </c>
    </row>
    <row r="408" spans="1:3" x14ac:dyDescent="0.35">
      <c r="A408" t="s">
        <v>123</v>
      </c>
      <c r="B408" t="s">
        <v>158</v>
      </c>
      <c r="C408">
        <v>8.8999999999999999E-3</v>
      </c>
    </row>
    <row r="409" spans="1:3" x14ac:dyDescent="0.35">
      <c r="A409" t="s">
        <v>123</v>
      </c>
      <c r="B409" t="s">
        <v>161</v>
      </c>
      <c r="C409">
        <v>2.2200000000000001E-2</v>
      </c>
    </row>
    <row r="410" spans="1:3" x14ac:dyDescent="0.35">
      <c r="A410" t="s">
        <v>123</v>
      </c>
      <c r="B410" t="s">
        <v>164</v>
      </c>
      <c r="C410">
        <v>2.06E-2</v>
      </c>
    </row>
    <row r="411" spans="1:3" x14ac:dyDescent="0.35">
      <c r="A411" t="s">
        <v>123</v>
      </c>
      <c r="B411" t="s">
        <v>167</v>
      </c>
      <c r="C411">
        <v>1.44E-2</v>
      </c>
    </row>
    <row r="412" spans="1:3" x14ac:dyDescent="0.35">
      <c r="A412" t="s">
        <v>123</v>
      </c>
      <c r="B412" t="s">
        <v>170</v>
      </c>
      <c r="C412">
        <v>8.0000000000000002E-3</v>
      </c>
    </row>
    <row r="413" spans="1:3" x14ac:dyDescent="0.35">
      <c r="A413" t="s">
        <v>123</v>
      </c>
      <c r="B413" t="s">
        <v>173</v>
      </c>
      <c r="C413">
        <v>1.17E-2</v>
      </c>
    </row>
    <row r="414" spans="1:3" x14ac:dyDescent="0.35">
      <c r="A414" t="s">
        <v>123</v>
      </c>
      <c r="B414" t="s">
        <v>176</v>
      </c>
      <c r="C414">
        <v>1.1299999999999999E-2</v>
      </c>
    </row>
    <row r="415" spans="1:3" x14ac:dyDescent="0.35">
      <c r="A415" t="s">
        <v>123</v>
      </c>
      <c r="B415" t="s">
        <v>179</v>
      </c>
      <c r="C415">
        <v>1.43E-2</v>
      </c>
    </row>
    <row r="416" spans="1:3" x14ac:dyDescent="0.35">
      <c r="A416" t="s">
        <v>123</v>
      </c>
      <c r="B416" t="s">
        <v>182</v>
      </c>
      <c r="C416">
        <v>2.4199999999999999E-2</v>
      </c>
    </row>
    <row r="417" spans="1:3" x14ac:dyDescent="0.35">
      <c r="A417" t="s">
        <v>123</v>
      </c>
      <c r="B417" t="s">
        <v>185</v>
      </c>
      <c r="C417">
        <v>8.8999999999999999E-3</v>
      </c>
    </row>
    <row r="418" spans="1:3" x14ac:dyDescent="0.35">
      <c r="A418" t="s">
        <v>123</v>
      </c>
      <c r="B418" t="s">
        <v>188</v>
      </c>
      <c r="C418">
        <v>6.1000000000000004E-3</v>
      </c>
    </row>
    <row r="419" spans="1:3" x14ac:dyDescent="0.35">
      <c r="A419" t="s">
        <v>123</v>
      </c>
      <c r="B419" t="s">
        <v>191</v>
      </c>
      <c r="C419">
        <v>1.41E-2</v>
      </c>
    </row>
    <row r="420" spans="1:3" x14ac:dyDescent="0.35">
      <c r="A420" t="s">
        <v>123</v>
      </c>
      <c r="B420" t="s">
        <v>194</v>
      </c>
      <c r="C420">
        <v>1.5800000000000002E-2</v>
      </c>
    </row>
    <row r="421" spans="1:3" x14ac:dyDescent="0.35">
      <c r="A421" t="s">
        <v>123</v>
      </c>
      <c r="B421" t="s">
        <v>197</v>
      </c>
      <c r="C421">
        <v>3.27E-2</v>
      </c>
    </row>
    <row r="422" spans="1:3" x14ac:dyDescent="0.35">
      <c r="A422" t="s">
        <v>123</v>
      </c>
      <c r="B422" t="s">
        <v>126</v>
      </c>
      <c r="C422">
        <v>3.5099999999999999E-2</v>
      </c>
    </row>
    <row r="423" spans="1:3" x14ac:dyDescent="0.35">
      <c r="A423" t="s">
        <v>123</v>
      </c>
      <c r="B423" t="s">
        <v>129</v>
      </c>
      <c r="C423">
        <v>2.69E-2</v>
      </c>
    </row>
    <row r="424" spans="1:3" x14ac:dyDescent="0.35">
      <c r="A424" t="s">
        <v>123</v>
      </c>
      <c r="B424" t="s">
        <v>132</v>
      </c>
      <c r="C424">
        <v>1.35E-2</v>
      </c>
    </row>
    <row r="425" spans="1:3" x14ac:dyDescent="0.35">
      <c r="A425" t="s">
        <v>123</v>
      </c>
      <c r="B425" t="s">
        <v>135</v>
      </c>
      <c r="C425">
        <v>4.4999999999999997E-3</v>
      </c>
    </row>
    <row r="426" spans="1:3" x14ac:dyDescent="0.35">
      <c r="A426" t="s">
        <v>123</v>
      </c>
      <c r="B426" t="s">
        <v>138</v>
      </c>
      <c r="C426">
        <v>4.3099999999999999E-2</v>
      </c>
    </row>
    <row r="427" spans="1:3" x14ac:dyDescent="0.35">
      <c r="A427" t="s">
        <v>123</v>
      </c>
      <c r="B427" t="s">
        <v>141</v>
      </c>
      <c r="C427">
        <v>1.6400000000000001E-2</v>
      </c>
    </row>
    <row r="428" spans="1:3" x14ac:dyDescent="0.35">
      <c r="A428" t="s">
        <v>123</v>
      </c>
      <c r="B428" t="s">
        <v>144</v>
      </c>
      <c r="C428">
        <v>8.8999999999999999E-3</v>
      </c>
    </row>
    <row r="429" spans="1:3" x14ac:dyDescent="0.35">
      <c r="A429" t="s">
        <v>123</v>
      </c>
      <c r="B429" t="s">
        <v>147</v>
      </c>
      <c r="C429">
        <v>8.6E-3</v>
      </c>
    </row>
    <row r="430" spans="1:3" x14ac:dyDescent="0.35">
      <c r="A430" t="s">
        <v>123</v>
      </c>
      <c r="B430" t="s">
        <v>150</v>
      </c>
      <c r="C430">
        <v>1.7299999999999999E-2</v>
      </c>
    </row>
    <row r="431" spans="1:3" x14ac:dyDescent="0.35">
      <c r="A431" t="s">
        <v>123</v>
      </c>
      <c r="B431" t="s">
        <v>153</v>
      </c>
      <c r="C431">
        <v>3.3000000000000002E-2</v>
      </c>
    </row>
    <row r="432" spans="1:3" x14ac:dyDescent="0.35">
      <c r="A432" t="s">
        <v>123</v>
      </c>
      <c r="B432" t="s">
        <v>156</v>
      </c>
      <c r="C432">
        <v>5.8999999999999999E-3</v>
      </c>
    </row>
    <row r="433" spans="1:3" x14ac:dyDescent="0.35">
      <c r="A433" t="s">
        <v>123</v>
      </c>
      <c r="B433" t="s">
        <v>159</v>
      </c>
      <c r="C433">
        <v>3.1300000000000001E-2</v>
      </c>
    </row>
    <row r="434" spans="1:3" x14ac:dyDescent="0.35">
      <c r="A434" t="s">
        <v>123</v>
      </c>
      <c r="B434" t="s">
        <v>162</v>
      </c>
      <c r="C434">
        <v>7.4000000000000003E-3</v>
      </c>
    </row>
    <row r="435" spans="1:3" x14ac:dyDescent="0.35">
      <c r="A435" t="s">
        <v>123</v>
      </c>
      <c r="B435" t="s">
        <v>165</v>
      </c>
      <c r="C435">
        <v>8.8000000000000005E-3</v>
      </c>
    </row>
    <row r="436" spans="1:3" x14ac:dyDescent="0.35">
      <c r="A436" t="s">
        <v>123</v>
      </c>
      <c r="B436" t="s">
        <v>168</v>
      </c>
      <c r="C436">
        <v>6.3E-3</v>
      </c>
    </row>
    <row r="437" spans="1:3" x14ac:dyDescent="0.35">
      <c r="A437" t="s">
        <v>123</v>
      </c>
      <c r="B437" t="s">
        <v>171</v>
      </c>
      <c r="C437">
        <v>1.11E-2</v>
      </c>
    </row>
    <row r="438" spans="1:3" x14ac:dyDescent="0.35">
      <c r="A438" t="s">
        <v>123</v>
      </c>
      <c r="B438" t="s">
        <v>174</v>
      </c>
      <c r="C438">
        <v>4.6600000000000003E-2</v>
      </c>
    </row>
    <row r="439" spans="1:3" x14ac:dyDescent="0.35">
      <c r="A439" t="s">
        <v>123</v>
      </c>
      <c r="B439" t="s">
        <v>177</v>
      </c>
      <c r="C439">
        <v>8.6999999999999994E-3</v>
      </c>
    </row>
    <row r="440" spans="1:3" x14ac:dyDescent="0.35">
      <c r="A440" t="s">
        <v>123</v>
      </c>
      <c r="B440" t="s">
        <v>180</v>
      </c>
      <c r="C440">
        <v>1.14E-2</v>
      </c>
    </row>
    <row r="441" spans="1:3" x14ac:dyDescent="0.35">
      <c r="A441" t="s">
        <v>123</v>
      </c>
      <c r="B441" t="s">
        <v>183</v>
      </c>
      <c r="C441">
        <v>2.2800000000000001E-2</v>
      </c>
    </row>
    <row r="442" spans="1:3" x14ac:dyDescent="0.35">
      <c r="A442" t="s">
        <v>123</v>
      </c>
      <c r="B442" t="s">
        <v>186</v>
      </c>
      <c r="C442">
        <v>9.7999999999999997E-3</v>
      </c>
    </row>
    <row r="443" spans="1:3" x14ac:dyDescent="0.35">
      <c r="A443" t="s">
        <v>123</v>
      </c>
      <c r="B443" t="s">
        <v>189</v>
      </c>
      <c r="C443">
        <v>1.06E-2</v>
      </c>
    </row>
    <row r="444" spans="1:3" x14ac:dyDescent="0.35">
      <c r="A444" t="s">
        <v>123</v>
      </c>
      <c r="B444" t="s">
        <v>192</v>
      </c>
      <c r="C444">
        <v>2.98E-2</v>
      </c>
    </row>
    <row r="445" spans="1:3" x14ac:dyDescent="0.35">
      <c r="A445" t="s">
        <v>123</v>
      </c>
      <c r="B445" t="s">
        <v>195</v>
      </c>
      <c r="C445">
        <v>3.7499999999999999E-2</v>
      </c>
    </row>
    <row r="446" spans="1:3" x14ac:dyDescent="0.35">
      <c r="A446" t="s">
        <v>122</v>
      </c>
      <c r="B446" t="s">
        <v>124</v>
      </c>
      <c r="C446">
        <v>9.5999999999999992E-3</v>
      </c>
    </row>
    <row r="447" spans="1:3" x14ac:dyDescent="0.35">
      <c r="A447" t="s">
        <v>122</v>
      </c>
      <c r="B447" t="s">
        <v>127</v>
      </c>
      <c r="C447">
        <v>1.4800000000000001E-2</v>
      </c>
    </row>
    <row r="448" spans="1:3" x14ac:dyDescent="0.35">
      <c r="A448" t="s">
        <v>122</v>
      </c>
      <c r="B448" t="s">
        <v>130</v>
      </c>
      <c r="C448">
        <v>1.46E-2</v>
      </c>
    </row>
    <row r="449" spans="1:3" x14ac:dyDescent="0.35">
      <c r="A449" t="s">
        <v>122</v>
      </c>
      <c r="B449" t="s">
        <v>133</v>
      </c>
      <c r="C449">
        <v>1.47E-2</v>
      </c>
    </row>
    <row r="450" spans="1:3" x14ac:dyDescent="0.35">
      <c r="A450" t="s">
        <v>122</v>
      </c>
      <c r="B450" t="s">
        <v>136</v>
      </c>
      <c r="C450">
        <v>1.06E-2</v>
      </c>
    </row>
    <row r="451" spans="1:3" x14ac:dyDescent="0.35">
      <c r="A451" t="s">
        <v>122</v>
      </c>
      <c r="B451" t="s">
        <v>139</v>
      </c>
      <c r="C451">
        <v>1.01E-2</v>
      </c>
    </row>
    <row r="452" spans="1:3" x14ac:dyDescent="0.35">
      <c r="A452" t="s">
        <v>122</v>
      </c>
      <c r="B452" t="s">
        <v>142</v>
      </c>
      <c r="C452">
        <v>1.78E-2</v>
      </c>
    </row>
    <row r="453" spans="1:3" x14ac:dyDescent="0.35">
      <c r="A453" t="s">
        <v>122</v>
      </c>
      <c r="B453" t="s">
        <v>145</v>
      </c>
      <c r="C453">
        <v>1.38E-2</v>
      </c>
    </row>
    <row r="454" spans="1:3" x14ac:dyDescent="0.35">
      <c r="A454" t="s">
        <v>122</v>
      </c>
      <c r="B454" t="s">
        <v>148</v>
      </c>
      <c r="C454">
        <v>1.2200000000000001E-2</v>
      </c>
    </row>
    <row r="455" spans="1:3" x14ac:dyDescent="0.35">
      <c r="A455" t="s">
        <v>122</v>
      </c>
      <c r="B455" t="s">
        <v>151</v>
      </c>
      <c r="C455">
        <v>5.4000000000000003E-3</v>
      </c>
    </row>
    <row r="456" spans="1:3" x14ac:dyDescent="0.35">
      <c r="A456" t="s">
        <v>122</v>
      </c>
      <c r="B456" t="s">
        <v>154</v>
      </c>
      <c r="C456">
        <v>6.1000000000000004E-3</v>
      </c>
    </row>
    <row r="457" spans="1:3" x14ac:dyDescent="0.35">
      <c r="A457" t="s">
        <v>122</v>
      </c>
      <c r="B457" t="s">
        <v>157</v>
      </c>
      <c r="C457">
        <v>1.35E-2</v>
      </c>
    </row>
    <row r="458" spans="1:3" x14ac:dyDescent="0.35">
      <c r="A458" t="s">
        <v>122</v>
      </c>
      <c r="B458" t="s">
        <v>160</v>
      </c>
      <c r="C458">
        <v>1.66E-2</v>
      </c>
    </row>
    <row r="459" spans="1:3" x14ac:dyDescent="0.35">
      <c r="A459" t="s">
        <v>122</v>
      </c>
      <c r="B459" t="s">
        <v>163</v>
      </c>
      <c r="C459">
        <v>1.2999999999999999E-2</v>
      </c>
    </row>
    <row r="460" spans="1:3" x14ac:dyDescent="0.35">
      <c r="A460" t="s">
        <v>122</v>
      </c>
      <c r="B460" t="s">
        <v>166</v>
      </c>
      <c r="C460">
        <v>1.2E-2</v>
      </c>
    </row>
    <row r="461" spans="1:3" x14ac:dyDescent="0.35">
      <c r="A461" t="s">
        <v>122</v>
      </c>
      <c r="B461" t="s">
        <v>169</v>
      </c>
      <c r="C461">
        <v>6.4999999999999997E-3</v>
      </c>
    </row>
    <row r="462" spans="1:3" x14ac:dyDescent="0.35">
      <c r="A462" t="s">
        <v>122</v>
      </c>
      <c r="B462" t="s">
        <v>172</v>
      </c>
      <c r="C462">
        <v>3.6700000000000003E-2</v>
      </c>
    </row>
    <row r="463" spans="1:3" x14ac:dyDescent="0.35">
      <c r="A463" t="s">
        <v>122</v>
      </c>
      <c r="B463" t="s">
        <v>175</v>
      </c>
      <c r="C463">
        <v>9.2999999999999992E-3</v>
      </c>
    </row>
    <row r="464" spans="1:3" x14ac:dyDescent="0.35">
      <c r="A464" t="s">
        <v>122</v>
      </c>
      <c r="B464" t="s">
        <v>178</v>
      </c>
      <c r="C464">
        <v>1.03E-2</v>
      </c>
    </row>
    <row r="465" spans="1:3" x14ac:dyDescent="0.35">
      <c r="A465" t="s">
        <v>122</v>
      </c>
      <c r="B465" t="s">
        <v>181</v>
      </c>
      <c r="C465">
        <v>1.8700000000000001E-2</v>
      </c>
    </row>
    <row r="466" spans="1:3" x14ac:dyDescent="0.35">
      <c r="A466" t="s">
        <v>122</v>
      </c>
      <c r="B466" t="s">
        <v>184</v>
      </c>
      <c r="C466">
        <v>6.7999999999999996E-3</v>
      </c>
    </row>
    <row r="467" spans="1:3" x14ac:dyDescent="0.35">
      <c r="A467" t="s">
        <v>122</v>
      </c>
      <c r="B467" t="s">
        <v>187</v>
      </c>
      <c r="C467">
        <v>9.1000000000000004E-3</v>
      </c>
    </row>
    <row r="468" spans="1:3" x14ac:dyDescent="0.35">
      <c r="A468" t="s">
        <v>122</v>
      </c>
      <c r="B468" t="s">
        <v>190</v>
      </c>
      <c r="C468">
        <v>1.6799999999999999E-2</v>
      </c>
    </row>
    <row r="469" spans="1:3" x14ac:dyDescent="0.35">
      <c r="A469" t="s">
        <v>122</v>
      </c>
      <c r="B469" t="s">
        <v>193</v>
      </c>
      <c r="C469">
        <v>2.7300000000000001E-2</v>
      </c>
    </row>
    <row r="470" spans="1:3" x14ac:dyDescent="0.35">
      <c r="A470" t="s">
        <v>122</v>
      </c>
      <c r="B470" t="s">
        <v>196</v>
      </c>
      <c r="C470">
        <v>3.1E-2</v>
      </c>
    </row>
    <row r="471" spans="1:3" x14ac:dyDescent="0.35">
      <c r="A471" t="s">
        <v>122</v>
      </c>
      <c r="B471" t="s">
        <v>125</v>
      </c>
      <c r="C471">
        <v>2.0899999999999998E-2</v>
      </c>
    </row>
    <row r="472" spans="1:3" x14ac:dyDescent="0.35">
      <c r="A472" t="s">
        <v>122</v>
      </c>
      <c r="B472" t="s">
        <v>128</v>
      </c>
      <c r="C472">
        <v>1.03E-2</v>
      </c>
    </row>
    <row r="473" spans="1:3" x14ac:dyDescent="0.35">
      <c r="A473" t="s">
        <v>122</v>
      </c>
      <c r="B473" t="s">
        <v>131</v>
      </c>
      <c r="C473">
        <v>1.0800000000000001E-2</v>
      </c>
    </row>
    <row r="474" spans="1:3" x14ac:dyDescent="0.35">
      <c r="A474" t="s">
        <v>122</v>
      </c>
      <c r="B474" t="s">
        <v>134</v>
      </c>
      <c r="C474">
        <v>1.5299999999999999E-2</v>
      </c>
    </row>
    <row r="475" spans="1:3" x14ac:dyDescent="0.35">
      <c r="A475" t="s">
        <v>122</v>
      </c>
      <c r="B475" t="s">
        <v>137</v>
      </c>
      <c r="C475">
        <v>1.1900000000000001E-2</v>
      </c>
    </row>
    <row r="476" spans="1:3" x14ac:dyDescent="0.35">
      <c r="A476" t="s">
        <v>122</v>
      </c>
      <c r="B476" t="s">
        <v>140</v>
      </c>
      <c r="C476">
        <v>2.3E-3</v>
      </c>
    </row>
    <row r="477" spans="1:3" x14ac:dyDescent="0.35">
      <c r="A477" t="s">
        <v>122</v>
      </c>
      <c r="B477" t="s">
        <v>143</v>
      </c>
      <c r="C477">
        <v>8.9999999999999993E-3</v>
      </c>
    </row>
    <row r="478" spans="1:3" x14ac:dyDescent="0.35">
      <c r="A478" t="s">
        <v>122</v>
      </c>
      <c r="B478" t="s">
        <v>146</v>
      </c>
      <c r="C478">
        <v>6.4000000000000003E-3</v>
      </c>
    </row>
    <row r="479" spans="1:3" x14ac:dyDescent="0.35">
      <c r="A479" t="s">
        <v>122</v>
      </c>
      <c r="B479" t="s">
        <v>149</v>
      </c>
      <c r="C479">
        <v>1.38E-2</v>
      </c>
    </row>
    <row r="480" spans="1:3" x14ac:dyDescent="0.35">
      <c r="A480" t="s">
        <v>122</v>
      </c>
      <c r="B480" t="s">
        <v>152</v>
      </c>
      <c r="C480">
        <v>1.32E-2</v>
      </c>
    </row>
    <row r="481" spans="1:3" x14ac:dyDescent="0.35">
      <c r="A481" t="s">
        <v>122</v>
      </c>
      <c r="B481" t="s">
        <v>155</v>
      </c>
      <c r="C481">
        <v>6.7000000000000002E-3</v>
      </c>
    </row>
    <row r="482" spans="1:3" x14ac:dyDescent="0.35">
      <c r="A482" t="s">
        <v>122</v>
      </c>
      <c r="B482" t="s">
        <v>158</v>
      </c>
      <c r="C482">
        <v>8.8999999999999999E-3</v>
      </c>
    </row>
    <row r="483" spans="1:3" x14ac:dyDescent="0.35">
      <c r="A483" t="s">
        <v>122</v>
      </c>
      <c r="B483" t="s">
        <v>161</v>
      </c>
      <c r="C483">
        <v>2.2200000000000001E-2</v>
      </c>
    </row>
    <row r="484" spans="1:3" x14ac:dyDescent="0.35">
      <c r="A484" t="s">
        <v>122</v>
      </c>
      <c r="B484" t="s">
        <v>164</v>
      </c>
      <c r="C484">
        <v>2.06E-2</v>
      </c>
    </row>
    <row r="485" spans="1:3" x14ac:dyDescent="0.35">
      <c r="A485" t="s">
        <v>122</v>
      </c>
      <c r="B485" t="s">
        <v>167</v>
      </c>
      <c r="C485">
        <v>1.44E-2</v>
      </c>
    </row>
    <row r="486" spans="1:3" x14ac:dyDescent="0.35">
      <c r="A486" t="s">
        <v>122</v>
      </c>
      <c r="B486" t="s">
        <v>170</v>
      </c>
      <c r="C486">
        <v>8.0000000000000002E-3</v>
      </c>
    </row>
    <row r="487" spans="1:3" x14ac:dyDescent="0.35">
      <c r="A487" t="s">
        <v>122</v>
      </c>
      <c r="B487" t="s">
        <v>173</v>
      </c>
      <c r="C487">
        <v>1.17E-2</v>
      </c>
    </row>
    <row r="488" spans="1:3" x14ac:dyDescent="0.35">
      <c r="A488" t="s">
        <v>122</v>
      </c>
      <c r="B488" t="s">
        <v>176</v>
      </c>
      <c r="C488">
        <v>1.1299999999999999E-2</v>
      </c>
    </row>
    <row r="489" spans="1:3" x14ac:dyDescent="0.35">
      <c r="A489" t="s">
        <v>122</v>
      </c>
      <c r="B489" t="s">
        <v>179</v>
      </c>
      <c r="C489">
        <v>1.43E-2</v>
      </c>
    </row>
    <row r="490" spans="1:3" x14ac:dyDescent="0.35">
      <c r="A490" t="s">
        <v>122</v>
      </c>
      <c r="B490" t="s">
        <v>182</v>
      </c>
      <c r="C490">
        <v>2.4199999999999999E-2</v>
      </c>
    </row>
    <row r="491" spans="1:3" x14ac:dyDescent="0.35">
      <c r="A491" t="s">
        <v>122</v>
      </c>
      <c r="B491" t="s">
        <v>185</v>
      </c>
      <c r="C491">
        <v>8.8999999999999999E-3</v>
      </c>
    </row>
    <row r="492" spans="1:3" x14ac:dyDescent="0.35">
      <c r="A492" t="s">
        <v>122</v>
      </c>
      <c r="B492" t="s">
        <v>188</v>
      </c>
      <c r="C492">
        <v>6.1000000000000004E-3</v>
      </c>
    </row>
    <row r="493" spans="1:3" x14ac:dyDescent="0.35">
      <c r="A493" t="s">
        <v>122</v>
      </c>
      <c r="B493" t="s">
        <v>191</v>
      </c>
      <c r="C493">
        <v>1.41E-2</v>
      </c>
    </row>
    <row r="494" spans="1:3" x14ac:dyDescent="0.35">
      <c r="A494" t="s">
        <v>122</v>
      </c>
      <c r="B494" t="s">
        <v>194</v>
      </c>
      <c r="C494">
        <v>1.5800000000000002E-2</v>
      </c>
    </row>
    <row r="495" spans="1:3" x14ac:dyDescent="0.35">
      <c r="A495" t="s">
        <v>122</v>
      </c>
      <c r="B495" t="s">
        <v>197</v>
      </c>
      <c r="C495">
        <v>3.27E-2</v>
      </c>
    </row>
    <row r="496" spans="1:3" x14ac:dyDescent="0.35">
      <c r="A496" t="s">
        <v>122</v>
      </c>
      <c r="B496" t="s">
        <v>126</v>
      </c>
      <c r="C496">
        <v>3.5099999999999999E-2</v>
      </c>
    </row>
    <row r="497" spans="1:3" x14ac:dyDescent="0.35">
      <c r="A497" t="s">
        <v>122</v>
      </c>
      <c r="B497" t="s">
        <v>129</v>
      </c>
      <c r="C497">
        <v>2.69E-2</v>
      </c>
    </row>
    <row r="498" spans="1:3" x14ac:dyDescent="0.35">
      <c r="A498" t="s">
        <v>122</v>
      </c>
      <c r="B498" t="s">
        <v>132</v>
      </c>
      <c r="C498">
        <v>1.35E-2</v>
      </c>
    </row>
    <row r="499" spans="1:3" x14ac:dyDescent="0.35">
      <c r="A499" t="s">
        <v>122</v>
      </c>
      <c r="B499" t="s">
        <v>135</v>
      </c>
      <c r="C499">
        <v>4.4999999999999997E-3</v>
      </c>
    </row>
    <row r="500" spans="1:3" x14ac:dyDescent="0.35">
      <c r="A500" t="s">
        <v>122</v>
      </c>
      <c r="B500" t="s">
        <v>138</v>
      </c>
      <c r="C500">
        <v>4.3099999999999999E-2</v>
      </c>
    </row>
    <row r="501" spans="1:3" x14ac:dyDescent="0.35">
      <c r="A501" t="s">
        <v>122</v>
      </c>
      <c r="B501" t="s">
        <v>141</v>
      </c>
      <c r="C501">
        <v>1.6400000000000001E-2</v>
      </c>
    </row>
    <row r="502" spans="1:3" x14ac:dyDescent="0.35">
      <c r="A502" t="s">
        <v>122</v>
      </c>
      <c r="B502" t="s">
        <v>144</v>
      </c>
      <c r="C502">
        <v>8.8999999999999999E-3</v>
      </c>
    </row>
    <row r="503" spans="1:3" x14ac:dyDescent="0.35">
      <c r="A503" t="s">
        <v>122</v>
      </c>
      <c r="B503" t="s">
        <v>147</v>
      </c>
      <c r="C503">
        <v>8.6E-3</v>
      </c>
    </row>
    <row r="504" spans="1:3" x14ac:dyDescent="0.35">
      <c r="A504" t="s">
        <v>122</v>
      </c>
      <c r="B504" t="s">
        <v>150</v>
      </c>
      <c r="C504">
        <v>1.7299999999999999E-2</v>
      </c>
    </row>
    <row r="505" spans="1:3" x14ac:dyDescent="0.35">
      <c r="A505" t="s">
        <v>122</v>
      </c>
      <c r="B505" t="s">
        <v>153</v>
      </c>
      <c r="C505">
        <v>3.3000000000000002E-2</v>
      </c>
    </row>
    <row r="506" spans="1:3" x14ac:dyDescent="0.35">
      <c r="A506" t="s">
        <v>122</v>
      </c>
      <c r="B506" t="s">
        <v>156</v>
      </c>
      <c r="C506">
        <v>5.8999999999999999E-3</v>
      </c>
    </row>
    <row r="507" spans="1:3" x14ac:dyDescent="0.35">
      <c r="A507" t="s">
        <v>122</v>
      </c>
      <c r="B507" t="s">
        <v>159</v>
      </c>
      <c r="C507">
        <v>3.1300000000000001E-2</v>
      </c>
    </row>
    <row r="508" spans="1:3" x14ac:dyDescent="0.35">
      <c r="A508" t="s">
        <v>122</v>
      </c>
      <c r="B508" t="s">
        <v>162</v>
      </c>
      <c r="C508">
        <v>7.4000000000000003E-3</v>
      </c>
    </row>
    <row r="509" spans="1:3" x14ac:dyDescent="0.35">
      <c r="A509" t="s">
        <v>122</v>
      </c>
      <c r="B509" t="s">
        <v>165</v>
      </c>
      <c r="C509">
        <v>8.8000000000000005E-3</v>
      </c>
    </row>
    <row r="510" spans="1:3" x14ac:dyDescent="0.35">
      <c r="A510" t="s">
        <v>122</v>
      </c>
      <c r="B510" t="s">
        <v>168</v>
      </c>
      <c r="C510">
        <v>6.3E-3</v>
      </c>
    </row>
    <row r="511" spans="1:3" x14ac:dyDescent="0.35">
      <c r="A511" t="s">
        <v>122</v>
      </c>
      <c r="B511" t="s">
        <v>171</v>
      </c>
      <c r="C511">
        <v>1.11E-2</v>
      </c>
    </row>
    <row r="512" spans="1:3" x14ac:dyDescent="0.35">
      <c r="A512" t="s">
        <v>122</v>
      </c>
      <c r="B512" t="s">
        <v>174</v>
      </c>
      <c r="C512">
        <v>4.6600000000000003E-2</v>
      </c>
    </row>
    <row r="513" spans="1:3" x14ac:dyDescent="0.35">
      <c r="A513" t="s">
        <v>122</v>
      </c>
      <c r="B513" t="s">
        <v>177</v>
      </c>
      <c r="C513">
        <v>8.6999999999999994E-3</v>
      </c>
    </row>
    <row r="514" spans="1:3" x14ac:dyDescent="0.35">
      <c r="A514" t="s">
        <v>122</v>
      </c>
      <c r="B514" t="s">
        <v>180</v>
      </c>
      <c r="C514">
        <v>1.14E-2</v>
      </c>
    </row>
    <row r="515" spans="1:3" x14ac:dyDescent="0.35">
      <c r="A515" t="s">
        <v>122</v>
      </c>
      <c r="B515" t="s">
        <v>183</v>
      </c>
      <c r="C515">
        <v>2.2800000000000001E-2</v>
      </c>
    </row>
    <row r="516" spans="1:3" x14ac:dyDescent="0.35">
      <c r="A516" t="s">
        <v>122</v>
      </c>
      <c r="B516" t="s">
        <v>186</v>
      </c>
      <c r="C516">
        <v>9.7999999999999997E-3</v>
      </c>
    </row>
    <row r="517" spans="1:3" x14ac:dyDescent="0.35">
      <c r="A517" t="s">
        <v>122</v>
      </c>
      <c r="B517" t="s">
        <v>189</v>
      </c>
      <c r="C517">
        <v>1.06E-2</v>
      </c>
    </row>
    <row r="518" spans="1:3" x14ac:dyDescent="0.35">
      <c r="A518" t="s">
        <v>122</v>
      </c>
      <c r="B518" t="s">
        <v>192</v>
      </c>
      <c r="C518">
        <v>2.98E-2</v>
      </c>
    </row>
    <row r="519" spans="1:3" x14ac:dyDescent="0.35">
      <c r="A519" t="s">
        <v>122</v>
      </c>
      <c r="B519" t="s">
        <v>195</v>
      </c>
      <c r="C519">
        <v>3.7499999999999999E-2</v>
      </c>
    </row>
    <row r="520" spans="1:3" x14ac:dyDescent="0.35">
      <c r="A520" t="s">
        <v>198</v>
      </c>
      <c r="B520" t="s">
        <v>124</v>
      </c>
      <c r="C520">
        <v>2.7799999999999998E-2</v>
      </c>
    </row>
    <row r="521" spans="1:3" x14ac:dyDescent="0.35">
      <c r="A521" t="s">
        <v>198</v>
      </c>
      <c r="B521" t="s">
        <v>127</v>
      </c>
      <c r="C521">
        <v>2.47E-2</v>
      </c>
    </row>
    <row r="522" spans="1:3" x14ac:dyDescent="0.35">
      <c r="A522" t="s">
        <v>198</v>
      </c>
      <c r="B522" t="s">
        <v>130</v>
      </c>
      <c r="C522">
        <v>2.3300000000000001E-2</v>
      </c>
    </row>
    <row r="523" spans="1:3" x14ac:dyDescent="0.35">
      <c r="A523" t="s">
        <v>198</v>
      </c>
      <c r="B523" t="s">
        <v>133</v>
      </c>
      <c r="C523">
        <v>1.9099999999999999E-2</v>
      </c>
    </row>
    <row r="524" spans="1:3" x14ac:dyDescent="0.35">
      <c r="A524" t="s">
        <v>198</v>
      </c>
      <c r="B524" t="s">
        <v>136</v>
      </c>
      <c r="C524">
        <v>1.84E-2</v>
      </c>
    </row>
    <row r="525" spans="1:3" x14ac:dyDescent="0.35">
      <c r="A525" t="s">
        <v>198</v>
      </c>
      <c r="B525" t="s">
        <v>139</v>
      </c>
      <c r="C525">
        <v>1.6500000000000001E-2</v>
      </c>
    </row>
    <row r="526" spans="1:3" x14ac:dyDescent="0.35">
      <c r="A526" t="s">
        <v>198</v>
      </c>
      <c r="B526" t="s">
        <v>142</v>
      </c>
      <c r="C526">
        <v>3.6299999999999999E-2</v>
      </c>
    </row>
    <row r="527" spans="1:3" x14ac:dyDescent="0.35">
      <c r="A527" t="s">
        <v>198</v>
      </c>
      <c r="B527" t="s">
        <v>145</v>
      </c>
      <c r="C527">
        <v>2.8199999999999999E-2</v>
      </c>
    </row>
    <row r="528" spans="1:3" x14ac:dyDescent="0.35">
      <c r="A528" t="s">
        <v>198</v>
      </c>
      <c r="B528" t="s">
        <v>148</v>
      </c>
      <c r="C528">
        <v>1.5900000000000001E-2</v>
      </c>
    </row>
    <row r="529" spans="1:3" x14ac:dyDescent="0.35">
      <c r="A529" t="s">
        <v>198</v>
      </c>
      <c r="B529" t="s">
        <v>151</v>
      </c>
      <c r="C529">
        <v>1.6299999999999999E-2</v>
      </c>
    </row>
    <row r="530" spans="1:3" x14ac:dyDescent="0.35">
      <c r="A530" t="s">
        <v>198</v>
      </c>
      <c r="B530" t="s">
        <v>154</v>
      </c>
      <c r="C530">
        <v>1.0999999999999999E-2</v>
      </c>
    </row>
    <row r="531" spans="1:3" x14ac:dyDescent="0.35">
      <c r="A531" t="s">
        <v>198</v>
      </c>
      <c r="B531" t="s">
        <v>157</v>
      </c>
      <c r="C531">
        <v>2.7900000000000001E-2</v>
      </c>
    </row>
    <row r="532" spans="1:3" x14ac:dyDescent="0.35">
      <c r="A532" t="s">
        <v>198</v>
      </c>
      <c r="B532" t="s">
        <v>160</v>
      </c>
      <c r="C532">
        <v>2.3199999999999998E-2</v>
      </c>
    </row>
    <row r="533" spans="1:3" x14ac:dyDescent="0.35">
      <c r="A533" t="s">
        <v>198</v>
      </c>
      <c r="B533" t="s">
        <v>163</v>
      </c>
      <c r="C533">
        <v>2.3300000000000001E-2</v>
      </c>
    </row>
    <row r="534" spans="1:3" x14ac:dyDescent="0.35">
      <c r="A534" t="s">
        <v>198</v>
      </c>
      <c r="B534" t="s">
        <v>166</v>
      </c>
      <c r="C534">
        <v>3.0499999999999999E-2</v>
      </c>
    </row>
    <row r="535" spans="1:3" x14ac:dyDescent="0.35">
      <c r="A535" t="s">
        <v>198</v>
      </c>
      <c r="B535" t="s">
        <v>169</v>
      </c>
      <c r="C535">
        <v>3.1300000000000001E-2</v>
      </c>
    </row>
    <row r="536" spans="1:3" x14ac:dyDescent="0.35">
      <c r="A536" t="s">
        <v>198</v>
      </c>
      <c r="B536" t="s">
        <v>172</v>
      </c>
      <c r="C536">
        <v>2.1299999999999999E-2</v>
      </c>
    </row>
    <row r="537" spans="1:3" x14ac:dyDescent="0.35">
      <c r="A537" t="s">
        <v>198</v>
      </c>
      <c r="B537" t="s">
        <v>175</v>
      </c>
      <c r="C537">
        <v>3.3500000000000002E-2</v>
      </c>
    </row>
    <row r="538" spans="1:3" x14ac:dyDescent="0.35">
      <c r="A538" t="s">
        <v>198</v>
      </c>
      <c r="B538" t="s">
        <v>178</v>
      </c>
      <c r="C538">
        <v>1.4500000000000001E-2</v>
      </c>
    </row>
    <row r="539" spans="1:3" x14ac:dyDescent="0.35">
      <c r="A539" t="s">
        <v>198</v>
      </c>
      <c r="B539" t="s">
        <v>181</v>
      </c>
      <c r="C539">
        <v>4.1300000000000003E-2</v>
      </c>
    </row>
    <row r="540" spans="1:3" x14ac:dyDescent="0.35">
      <c r="A540" t="s">
        <v>198</v>
      </c>
      <c r="B540" t="s">
        <v>184</v>
      </c>
      <c r="C540">
        <v>3.2000000000000002E-3</v>
      </c>
    </row>
    <row r="541" spans="1:3" x14ac:dyDescent="0.35">
      <c r="A541" t="s">
        <v>198</v>
      </c>
      <c r="B541" t="s">
        <v>187</v>
      </c>
      <c r="C541">
        <v>4.5699999999999998E-2</v>
      </c>
    </row>
    <row r="542" spans="1:3" x14ac:dyDescent="0.35">
      <c r="A542" t="s">
        <v>198</v>
      </c>
      <c r="B542" t="s">
        <v>190</v>
      </c>
      <c r="C542">
        <v>2.18E-2</v>
      </c>
    </row>
    <row r="543" spans="1:3" x14ac:dyDescent="0.35">
      <c r="A543" t="s">
        <v>198</v>
      </c>
      <c r="B543" t="s">
        <v>193</v>
      </c>
      <c r="C543">
        <v>2.6100000000000002E-2</v>
      </c>
    </row>
    <row r="544" spans="1:3" x14ac:dyDescent="0.35">
      <c r="A544" t="s">
        <v>198</v>
      </c>
      <c r="B544" t="s">
        <v>196</v>
      </c>
      <c r="C544">
        <v>1.72E-2</v>
      </c>
    </row>
    <row r="545" spans="1:3" x14ac:dyDescent="0.35">
      <c r="A545" t="s">
        <v>198</v>
      </c>
      <c r="B545" t="s">
        <v>125</v>
      </c>
      <c r="C545">
        <v>4.7300000000000002E-2</v>
      </c>
    </row>
    <row r="546" spans="1:3" x14ac:dyDescent="0.35">
      <c r="A546" t="s">
        <v>198</v>
      </c>
      <c r="B546" t="s">
        <v>128</v>
      </c>
      <c r="C546">
        <v>1.41E-2</v>
      </c>
    </row>
    <row r="547" spans="1:3" x14ac:dyDescent="0.35">
      <c r="A547" t="s">
        <v>198</v>
      </c>
      <c r="B547" t="s">
        <v>131</v>
      </c>
      <c r="C547">
        <v>0.04</v>
      </c>
    </row>
    <row r="548" spans="1:3" x14ac:dyDescent="0.35">
      <c r="A548" t="s">
        <v>198</v>
      </c>
      <c r="B548" t="s">
        <v>134</v>
      </c>
      <c r="C548">
        <v>3.44E-2</v>
      </c>
    </row>
    <row r="549" spans="1:3" x14ac:dyDescent="0.35">
      <c r="A549" t="s">
        <v>198</v>
      </c>
      <c r="B549" t="s">
        <v>137</v>
      </c>
      <c r="C549">
        <v>1.7399999999999999E-2</v>
      </c>
    </row>
    <row r="550" spans="1:3" x14ac:dyDescent="0.35">
      <c r="A550" t="s">
        <v>198</v>
      </c>
      <c r="B550" t="s">
        <v>140</v>
      </c>
      <c r="C550">
        <v>3.6700000000000003E-2</v>
      </c>
    </row>
    <row r="551" spans="1:3" x14ac:dyDescent="0.35">
      <c r="A551" t="s">
        <v>198</v>
      </c>
      <c r="B551" t="s">
        <v>143</v>
      </c>
      <c r="C551">
        <v>7.1999999999999998E-3</v>
      </c>
    </row>
    <row r="552" spans="1:3" x14ac:dyDescent="0.35">
      <c r="A552" t="s">
        <v>198</v>
      </c>
      <c r="B552" t="s">
        <v>146</v>
      </c>
      <c r="C552">
        <v>1.7299999999999999E-2</v>
      </c>
    </row>
    <row r="553" spans="1:3" x14ac:dyDescent="0.35">
      <c r="A553" t="s">
        <v>198</v>
      </c>
      <c r="B553" t="s">
        <v>149</v>
      </c>
      <c r="C553">
        <v>2.1600000000000001E-2</v>
      </c>
    </row>
    <row r="554" spans="1:3" x14ac:dyDescent="0.35">
      <c r="A554" t="s">
        <v>198</v>
      </c>
      <c r="B554" t="s">
        <v>152</v>
      </c>
      <c r="C554">
        <v>2.6200000000000001E-2</v>
      </c>
    </row>
    <row r="555" spans="1:3" x14ac:dyDescent="0.35">
      <c r="A555" t="s">
        <v>198</v>
      </c>
      <c r="B555" t="s">
        <v>155</v>
      </c>
      <c r="C555">
        <v>8.5000000000000006E-3</v>
      </c>
    </row>
    <row r="556" spans="1:3" x14ac:dyDescent="0.35">
      <c r="A556" t="s">
        <v>198</v>
      </c>
      <c r="B556" t="s">
        <v>158</v>
      </c>
      <c r="C556">
        <v>2.3199999999999998E-2</v>
      </c>
    </row>
    <row r="557" spans="1:3" x14ac:dyDescent="0.35">
      <c r="A557" t="s">
        <v>198</v>
      </c>
      <c r="B557" t="s">
        <v>161</v>
      </c>
      <c r="C557">
        <v>2.2700000000000001E-2</v>
      </c>
    </row>
    <row r="558" spans="1:3" x14ac:dyDescent="0.35">
      <c r="A558" t="s">
        <v>198</v>
      </c>
      <c r="B558" t="s">
        <v>164</v>
      </c>
      <c r="C558">
        <v>2.6499999999999999E-2</v>
      </c>
    </row>
    <row r="559" spans="1:3" x14ac:dyDescent="0.35">
      <c r="A559" t="s">
        <v>198</v>
      </c>
      <c r="B559" t="s">
        <v>167</v>
      </c>
      <c r="C559">
        <v>9.7999999999999997E-3</v>
      </c>
    </row>
    <row r="560" spans="1:3" x14ac:dyDescent="0.35">
      <c r="A560" t="s">
        <v>198</v>
      </c>
      <c r="B560" t="s">
        <v>170</v>
      </c>
      <c r="C560">
        <v>3.1899999999999998E-2</v>
      </c>
    </row>
    <row r="561" spans="1:3" x14ac:dyDescent="0.35">
      <c r="A561" t="s">
        <v>198</v>
      </c>
      <c r="B561" t="s">
        <v>173</v>
      </c>
      <c r="C561">
        <v>1.78E-2</v>
      </c>
    </row>
    <row r="562" spans="1:3" x14ac:dyDescent="0.35">
      <c r="A562" t="s">
        <v>198</v>
      </c>
      <c r="B562" t="s">
        <v>176</v>
      </c>
      <c r="C562">
        <v>1.67E-2</v>
      </c>
    </row>
    <row r="563" spans="1:3" x14ac:dyDescent="0.35">
      <c r="A563" t="s">
        <v>198</v>
      </c>
      <c r="B563" t="s">
        <v>179</v>
      </c>
      <c r="C563">
        <v>2.6200000000000001E-2</v>
      </c>
    </row>
    <row r="564" spans="1:3" x14ac:dyDescent="0.35">
      <c r="A564" t="s">
        <v>198</v>
      </c>
      <c r="B564" t="s">
        <v>182</v>
      </c>
      <c r="C564">
        <v>2.8000000000000001E-2</v>
      </c>
    </row>
    <row r="565" spans="1:3" x14ac:dyDescent="0.35">
      <c r="A565" t="s">
        <v>198</v>
      </c>
      <c r="B565" t="s">
        <v>185</v>
      </c>
      <c r="C565">
        <v>1.12E-2</v>
      </c>
    </row>
    <row r="566" spans="1:3" x14ac:dyDescent="0.35">
      <c r="A566" t="s">
        <v>198</v>
      </c>
      <c r="B566" t="s">
        <v>188</v>
      </c>
      <c r="C566">
        <v>1.41E-2</v>
      </c>
    </row>
    <row r="567" spans="1:3" x14ac:dyDescent="0.35">
      <c r="A567" t="s">
        <v>198</v>
      </c>
      <c r="B567" t="s">
        <v>191</v>
      </c>
      <c r="C567">
        <v>3.5299999999999998E-2</v>
      </c>
    </row>
    <row r="568" spans="1:3" x14ac:dyDescent="0.35">
      <c r="A568" t="s">
        <v>198</v>
      </c>
      <c r="B568" t="s">
        <v>194</v>
      </c>
      <c r="C568">
        <v>1.6E-2</v>
      </c>
    </row>
    <row r="569" spans="1:3" x14ac:dyDescent="0.35">
      <c r="A569" t="s">
        <v>198</v>
      </c>
      <c r="B569" t="s">
        <v>197</v>
      </c>
      <c r="C569">
        <v>6.0400000000000002E-2</v>
      </c>
    </row>
    <row r="570" spans="1:3" x14ac:dyDescent="0.35">
      <c r="A570" t="s">
        <v>198</v>
      </c>
      <c r="B570" t="s">
        <v>126</v>
      </c>
      <c r="C570">
        <v>9.6000000000000002E-2</v>
      </c>
    </row>
    <row r="571" spans="1:3" x14ac:dyDescent="0.35">
      <c r="A571" t="s">
        <v>198</v>
      </c>
      <c r="B571" t="s">
        <v>129</v>
      </c>
      <c r="C571">
        <v>2.9899999999999999E-2</v>
      </c>
    </row>
    <row r="572" spans="1:3" x14ac:dyDescent="0.35">
      <c r="A572" t="s">
        <v>198</v>
      </c>
      <c r="B572" t="s">
        <v>132</v>
      </c>
      <c r="C572">
        <v>1.5599999999999999E-2</v>
      </c>
    </row>
    <row r="573" spans="1:3" x14ac:dyDescent="0.35">
      <c r="A573" t="s">
        <v>198</v>
      </c>
      <c r="B573" t="s">
        <v>135</v>
      </c>
      <c r="C573">
        <v>9.9000000000000008E-3</v>
      </c>
    </row>
    <row r="574" spans="1:3" x14ac:dyDescent="0.35">
      <c r="A574" t="s">
        <v>198</v>
      </c>
      <c r="B574" t="s">
        <v>138</v>
      </c>
      <c r="C574">
        <v>5.7799999999999997E-2</v>
      </c>
    </row>
    <row r="575" spans="1:3" x14ac:dyDescent="0.35">
      <c r="A575" t="s">
        <v>198</v>
      </c>
      <c r="B575" t="s">
        <v>141</v>
      </c>
      <c r="C575">
        <v>2.35E-2</v>
      </c>
    </row>
    <row r="576" spans="1:3" x14ac:dyDescent="0.35">
      <c r="A576" t="s">
        <v>198</v>
      </c>
      <c r="B576" t="s">
        <v>144</v>
      </c>
      <c r="C576">
        <v>1.49E-2</v>
      </c>
    </row>
    <row r="577" spans="1:3" x14ac:dyDescent="0.35">
      <c r="A577" t="s">
        <v>198</v>
      </c>
      <c r="B577" t="s">
        <v>147</v>
      </c>
      <c r="C577">
        <v>1.95E-2</v>
      </c>
    </row>
    <row r="578" spans="1:3" x14ac:dyDescent="0.35">
      <c r="A578" t="s">
        <v>198</v>
      </c>
      <c r="B578" t="s">
        <v>150</v>
      </c>
      <c r="C578">
        <v>3.5499999999999997E-2</v>
      </c>
    </row>
    <row r="579" spans="1:3" x14ac:dyDescent="0.35">
      <c r="A579" t="s">
        <v>198</v>
      </c>
      <c r="B579" t="s">
        <v>153</v>
      </c>
      <c r="C579">
        <v>3.9600000000000003E-2</v>
      </c>
    </row>
    <row r="580" spans="1:3" x14ac:dyDescent="0.35">
      <c r="A580" t="s">
        <v>198</v>
      </c>
      <c r="B580" t="s">
        <v>156</v>
      </c>
      <c r="C580">
        <v>1.2E-2</v>
      </c>
    </row>
    <row r="581" spans="1:3" x14ac:dyDescent="0.35">
      <c r="A581" t="s">
        <v>198</v>
      </c>
      <c r="B581" t="s">
        <v>159</v>
      </c>
      <c r="C581">
        <v>4.2700000000000002E-2</v>
      </c>
    </row>
    <row r="582" spans="1:3" x14ac:dyDescent="0.35">
      <c r="A582" t="s">
        <v>198</v>
      </c>
      <c r="B582" t="s">
        <v>162</v>
      </c>
      <c r="C582">
        <v>3.8E-3</v>
      </c>
    </row>
    <row r="583" spans="1:3" x14ac:dyDescent="0.35">
      <c r="A583" t="s">
        <v>198</v>
      </c>
      <c r="B583" t="s">
        <v>165</v>
      </c>
      <c r="C583">
        <v>1.8100000000000002E-2</v>
      </c>
    </row>
    <row r="584" spans="1:3" x14ac:dyDescent="0.35">
      <c r="A584" t="s">
        <v>198</v>
      </c>
      <c r="B584" t="s">
        <v>168</v>
      </c>
      <c r="C584">
        <v>1.9199999999999998E-2</v>
      </c>
    </row>
    <row r="585" spans="1:3" x14ac:dyDescent="0.35">
      <c r="A585" t="s">
        <v>198</v>
      </c>
      <c r="B585" t="s">
        <v>171</v>
      </c>
      <c r="C585">
        <v>2.9399999999999999E-2</v>
      </c>
    </row>
    <row r="586" spans="1:3" x14ac:dyDescent="0.35">
      <c r="A586" t="s">
        <v>198</v>
      </c>
      <c r="B586" t="s">
        <v>174</v>
      </c>
      <c r="C586">
        <v>4.0899999999999999E-2</v>
      </c>
    </row>
    <row r="587" spans="1:3" x14ac:dyDescent="0.35">
      <c r="A587" t="s">
        <v>198</v>
      </c>
      <c r="B587" t="s">
        <v>177</v>
      </c>
      <c r="C587">
        <v>2.1499999999999998E-2</v>
      </c>
    </row>
    <row r="588" spans="1:3" x14ac:dyDescent="0.35">
      <c r="A588" t="s">
        <v>198</v>
      </c>
      <c r="B588" t="s">
        <v>180</v>
      </c>
      <c r="C588">
        <v>2.3099999999999999E-2</v>
      </c>
    </row>
    <row r="589" spans="1:3" x14ac:dyDescent="0.35">
      <c r="A589" t="s">
        <v>198</v>
      </c>
      <c r="B589" t="s">
        <v>183</v>
      </c>
      <c r="C589">
        <v>2.2700000000000001E-2</v>
      </c>
    </row>
    <row r="590" spans="1:3" x14ac:dyDescent="0.35">
      <c r="A590" t="s">
        <v>198</v>
      </c>
      <c r="B590" t="s">
        <v>186</v>
      </c>
      <c r="C590">
        <v>1.0800000000000001E-2</v>
      </c>
    </row>
    <row r="591" spans="1:3" x14ac:dyDescent="0.35">
      <c r="A591" t="s">
        <v>198</v>
      </c>
      <c r="B591" t="s">
        <v>189</v>
      </c>
      <c r="C591">
        <v>1.5100000000000001E-2</v>
      </c>
    </row>
    <row r="592" spans="1:3" x14ac:dyDescent="0.35">
      <c r="A592" t="s">
        <v>198</v>
      </c>
      <c r="B592" t="s">
        <v>192</v>
      </c>
      <c r="C592">
        <v>4.5900000000000003E-2</v>
      </c>
    </row>
    <row r="593" spans="1:3" x14ac:dyDescent="0.35">
      <c r="A593" t="s">
        <v>198</v>
      </c>
      <c r="B593" t="s">
        <v>195</v>
      </c>
      <c r="C593">
        <v>3.8199999999999998E-2</v>
      </c>
    </row>
    <row r="594" spans="1:3" x14ac:dyDescent="0.35">
      <c r="A594" t="s">
        <v>200</v>
      </c>
      <c r="B594" t="s">
        <v>124</v>
      </c>
      <c r="C594">
        <v>2.63E-2</v>
      </c>
    </row>
    <row r="595" spans="1:3" x14ac:dyDescent="0.35">
      <c r="A595" t="s">
        <v>200</v>
      </c>
      <c r="B595" t="s">
        <v>127</v>
      </c>
      <c r="C595">
        <v>2.12E-2</v>
      </c>
    </row>
    <row r="596" spans="1:3" x14ac:dyDescent="0.35">
      <c r="A596" t="s">
        <v>200</v>
      </c>
      <c r="B596" t="s">
        <v>130</v>
      </c>
      <c r="C596">
        <v>5.3600000000000002E-2</v>
      </c>
    </row>
    <row r="597" spans="1:3" x14ac:dyDescent="0.35">
      <c r="A597" t="s">
        <v>200</v>
      </c>
      <c r="B597" t="s">
        <v>133</v>
      </c>
      <c r="C597">
        <v>1.7600000000000001E-2</v>
      </c>
    </row>
    <row r="598" spans="1:3" x14ac:dyDescent="0.35">
      <c r="A598" t="s">
        <v>200</v>
      </c>
      <c r="B598" t="s">
        <v>136</v>
      </c>
      <c r="C598">
        <v>1.77E-2</v>
      </c>
    </row>
    <row r="599" spans="1:3" x14ac:dyDescent="0.35">
      <c r="A599" t="s">
        <v>200</v>
      </c>
      <c r="B599" t="s">
        <v>139</v>
      </c>
      <c r="C599">
        <v>2.0400000000000001E-2</v>
      </c>
    </row>
    <row r="600" spans="1:3" x14ac:dyDescent="0.35">
      <c r="A600" t="s">
        <v>200</v>
      </c>
      <c r="B600" t="s">
        <v>142</v>
      </c>
      <c r="C600">
        <v>3.5700000000000003E-2</v>
      </c>
    </row>
    <row r="601" spans="1:3" x14ac:dyDescent="0.35">
      <c r="A601" t="s">
        <v>200</v>
      </c>
      <c r="B601" t="s">
        <v>145</v>
      </c>
      <c r="C601">
        <v>2.1600000000000001E-2</v>
      </c>
    </row>
    <row r="602" spans="1:3" x14ac:dyDescent="0.35">
      <c r="A602" t="s">
        <v>200</v>
      </c>
      <c r="B602" t="s">
        <v>148</v>
      </c>
      <c r="C602">
        <v>1.37E-2</v>
      </c>
    </row>
    <row r="603" spans="1:3" x14ac:dyDescent="0.35">
      <c r="A603" t="s">
        <v>200</v>
      </c>
      <c r="B603" t="s">
        <v>151</v>
      </c>
      <c r="C603">
        <v>2.0400000000000001E-2</v>
      </c>
    </row>
    <row r="604" spans="1:3" x14ac:dyDescent="0.35">
      <c r="A604" t="s">
        <v>200</v>
      </c>
      <c r="B604" t="s">
        <v>154</v>
      </c>
      <c r="C604">
        <v>1.6400000000000001E-2</v>
      </c>
    </row>
    <row r="605" spans="1:3" x14ac:dyDescent="0.35">
      <c r="A605" t="s">
        <v>200</v>
      </c>
      <c r="B605" t="s">
        <v>157</v>
      </c>
      <c r="C605">
        <v>2.3599999999999999E-2</v>
      </c>
    </row>
    <row r="606" spans="1:3" x14ac:dyDescent="0.35">
      <c r="A606" t="s">
        <v>200</v>
      </c>
      <c r="B606" t="s">
        <v>160</v>
      </c>
      <c r="C606">
        <v>2.0500000000000001E-2</v>
      </c>
    </row>
    <row r="607" spans="1:3" x14ac:dyDescent="0.35">
      <c r="A607" t="s">
        <v>200</v>
      </c>
      <c r="B607" t="s">
        <v>163</v>
      </c>
      <c r="C607">
        <v>2.5600000000000001E-2</v>
      </c>
    </row>
    <row r="608" spans="1:3" x14ac:dyDescent="0.35">
      <c r="A608" t="s">
        <v>200</v>
      </c>
      <c r="B608" t="s">
        <v>166</v>
      </c>
      <c r="C608">
        <v>3.0800000000000001E-2</v>
      </c>
    </row>
    <row r="609" spans="1:3" x14ac:dyDescent="0.35">
      <c r="A609" t="s">
        <v>200</v>
      </c>
      <c r="B609" t="s">
        <v>169</v>
      </c>
      <c r="C609">
        <v>3.32E-2</v>
      </c>
    </row>
    <row r="610" spans="1:3" x14ac:dyDescent="0.35">
      <c r="A610" t="s">
        <v>200</v>
      </c>
      <c r="B610" t="s">
        <v>172</v>
      </c>
      <c r="C610">
        <v>0.02</v>
      </c>
    </row>
    <row r="611" spans="1:3" x14ac:dyDescent="0.35">
      <c r="A611" t="s">
        <v>200</v>
      </c>
      <c r="B611" t="s">
        <v>175</v>
      </c>
      <c r="C611">
        <v>6.5100000000000005E-2</v>
      </c>
    </row>
    <row r="612" spans="1:3" x14ac:dyDescent="0.35">
      <c r="A612" t="s">
        <v>200</v>
      </c>
      <c r="B612" t="s">
        <v>178</v>
      </c>
      <c r="C612">
        <v>1.6400000000000001E-2</v>
      </c>
    </row>
    <row r="613" spans="1:3" x14ac:dyDescent="0.35">
      <c r="A613" t="s">
        <v>200</v>
      </c>
      <c r="B613" t="s">
        <v>181</v>
      </c>
      <c r="C613">
        <v>2.7199999999999998E-2</v>
      </c>
    </row>
    <row r="614" spans="1:3" x14ac:dyDescent="0.35">
      <c r="A614" t="s">
        <v>200</v>
      </c>
      <c r="B614" t="s">
        <v>184</v>
      </c>
      <c r="C614">
        <v>7.7000000000000002E-3</v>
      </c>
    </row>
    <row r="615" spans="1:3" x14ac:dyDescent="0.35">
      <c r="A615" t="s">
        <v>200</v>
      </c>
      <c r="B615" t="s">
        <v>187</v>
      </c>
      <c r="C615">
        <v>4.4200000000000003E-2</v>
      </c>
    </row>
    <row r="616" spans="1:3" x14ac:dyDescent="0.35">
      <c r="A616" t="s">
        <v>200</v>
      </c>
      <c r="B616" t="s">
        <v>190</v>
      </c>
      <c r="C616">
        <v>2.1700000000000001E-2</v>
      </c>
    </row>
    <row r="617" spans="1:3" x14ac:dyDescent="0.35">
      <c r="A617" t="s">
        <v>200</v>
      </c>
      <c r="B617" t="s">
        <v>193</v>
      </c>
      <c r="C617">
        <v>2.7E-2</v>
      </c>
    </row>
    <row r="618" spans="1:3" x14ac:dyDescent="0.35">
      <c r="A618" t="s">
        <v>200</v>
      </c>
      <c r="B618" t="s">
        <v>196</v>
      </c>
      <c r="C618">
        <v>4.7800000000000002E-2</v>
      </c>
    </row>
    <row r="619" spans="1:3" x14ac:dyDescent="0.35">
      <c r="A619" t="s">
        <v>200</v>
      </c>
      <c r="B619" t="s">
        <v>125</v>
      </c>
      <c r="C619">
        <v>6.9000000000000006E-2</v>
      </c>
    </row>
    <row r="620" spans="1:3" x14ac:dyDescent="0.35">
      <c r="A620" t="s">
        <v>200</v>
      </c>
      <c r="B620" t="s">
        <v>128</v>
      </c>
      <c r="C620">
        <v>1.61E-2</v>
      </c>
    </row>
    <row r="621" spans="1:3" x14ac:dyDescent="0.35">
      <c r="A621" t="s">
        <v>200</v>
      </c>
      <c r="B621" t="s">
        <v>131</v>
      </c>
      <c r="C621">
        <v>4.8899999999999999E-2</v>
      </c>
    </row>
    <row r="622" spans="1:3" x14ac:dyDescent="0.35">
      <c r="A622" t="s">
        <v>200</v>
      </c>
      <c r="B622" t="s">
        <v>134</v>
      </c>
      <c r="C622">
        <v>4.1200000000000001E-2</v>
      </c>
    </row>
    <row r="623" spans="1:3" x14ac:dyDescent="0.35">
      <c r="A623" t="s">
        <v>200</v>
      </c>
      <c r="B623" t="s">
        <v>137</v>
      </c>
      <c r="C623">
        <v>1.4800000000000001E-2</v>
      </c>
    </row>
    <row r="624" spans="1:3" x14ac:dyDescent="0.35">
      <c r="A624" t="s">
        <v>200</v>
      </c>
      <c r="B624" t="s">
        <v>140</v>
      </c>
      <c r="C624">
        <v>3.5000000000000003E-2</v>
      </c>
    </row>
    <row r="625" spans="1:3" x14ac:dyDescent="0.35">
      <c r="A625" t="s">
        <v>200</v>
      </c>
      <c r="B625" t="s">
        <v>143</v>
      </c>
      <c r="C625">
        <v>1.55E-2</v>
      </c>
    </row>
    <row r="626" spans="1:3" x14ac:dyDescent="0.35">
      <c r="A626" t="s">
        <v>200</v>
      </c>
      <c r="B626" t="s">
        <v>146</v>
      </c>
      <c r="C626">
        <v>1.54E-2</v>
      </c>
    </row>
    <row r="627" spans="1:3" x14ac:dyDescent="0.35">
      <c r="A627" t="s">
        <v>200</v>
      </c>
      <c r="B627" t="s">
        <v>149</v>
      </c>
      <c r="C627">
        <v>1.8700000000000001E-2</v>
      </c>
    </row>
    <row r="628" spans="1:3" x14ac:dyDescent="0.35">
      <c r="A628" t="s">
        <v>200</v>
      </c>
      <c r="B628" t="s">
        <v>152</v>
      </c>
      <c r="C628">
        <v>2.8500000000000001E-2</v>
      </c>
    </row>
    <row r="629" spans="1:3" x14ac:dyDescent="0.35">
      <c r="A629" t="s">
        <v>200</v>
      </c>
      <c r="B629" t="s">
        <v>155</v>
      </c>
      <c r="C629">
        <v>1.55E-2</v>
      </c>
    </row>
    <row r="630" spans="1:3" x14ac:dyDescent="0.35">
      <c r="A630" t="s">
        <v>200</v>
      </c>
      <c r="B630" t="s">
        <v>158</v>
      </c>
      <c r="C630">
        <v>2.07E-2</v>
      </c>
    </row>
    <row r="631" spans="1:3" x14ac:dyDescent="0.35">
      <c r="A631" t="s">
        <v>200</v>
      </c>
      <c r="B631" t="s">
        <v>161</v>
      </c>
      <c r="C631">
        <v>3.7100000000000001E-2</v>
      </c>
    </row>
    <row r="632" spans="1:3" x14ac:dyDescent="0.35">
      <c r="A632" t="s">
        <v>200</v>
      </c>
      <c r="B632" t="s">
        <v>164</v>
      </c>
      <c r="C632">
        <v>2.4E-2</v>
      </c>
    </row>
    <row r="633" spans="1:3" x14ac:dyDescent="0.35">
      <c r="A633" t="s">
        <v>200</v>
      </c>
      <c r="B633" t="s">
        <v>167</v>
      </c>
      <c r="C633">
        <v>1.0800000000000001E-2</v>
      </c>
    </row>
    <row r="634" spans="1:3" x14ac:dyDescent="0.35">
      <c r="A634" t="s">
        <v>200</v>
      </c>
      <c r="B634" t="s">
        <v>170</v>
      </c>
      <c r="C634">
        <v>2.86E-2</v>
      </c>
    </row>
    <row r="635" spans="1:3" x14ac:dyDescent="0.35">
      <c r="A635" t="s">
        <v>200</v>
      </c>
      <c r="B635" t="s">
        <v>173</v>
      </c>
      <c r="C635">
        <v>1.9699999999999999E-2</v>
      </c>
    </row>
    <row r="636" spans="1:3" x14ac:dyDescent="0.35">
      <c r="A636" t="s">
        <v>200</v>
      </c>
      <c r="B636" t="s">
        <v>176</v>
      </c>
      <c r="C636">
        <v>1.95E-2</v>
      </c>
    </row>
    <row r="637" spans="1:3" x14ac:dyDescent="0.35">
      <c r="A637" t="s">
        <v>200</v>
      </c>
      <c r="B637" t="s">
        <v>179</v>
      </c>
      <c r="C637">
        <v>2.86E-2</v>
      </c>
    </row>
    <row r="638" spans="1:3" x14ac:dyDescent="0.35">
      <c r="A638" t="s">
        <v>200</v>
      </c>
      <c r="B638" t="s">
        <v>182</v>
      </c>
      <c r="C638">
        <v>3.3799999999999997E-2</v>
      </c>
    </row>
    <row r="639" spans="1:3" x14ac:dyDescent="0.35">
      <c r="A639" t="s">
        <v>200</v>
      </c>
      <c r="B639" t="s">
        <v>185</v>
      </c>
      <c r="C639">
        <v>1.1599999999999999E-2</v>
      </c>
    </row>
    <row r="640" spans="1:3" x14ac:dyDescent="0.35">
      <c r="A640" t="s">
        <v>200</v>
      </c>
      <c r="B640" t="s">
        <v>188</v>
      </c>
      <c r="C640">
        <v>1.5299999999999999E-2</v>
      </c>
    </row>
    <row r="641" spans="1:3" x14ac:dyDescent="0.35">
      <c r="A641" t="s">
        <v>200</v>
      </c>
      <c r="B641" t="s">
        <v>191</v>
      </c>
      <c r="C641">
        <v>4.8000000000000001E-2</v>
      </c>
    </row>
    <row r="642" spans="1:3" x14ac:dyDescent="0.35">
      <c r="A642" t="s">
        <v>200</v>
      </c>
      <c r="B642" t="s">
        <v>194</v>
      </c>
      <c r="C642">
        <v>1.8800000000000001E-2</v>
      </c>
    </row>
    <row r="643" spans="1:3" x14ac:dyDescent="0.35">
      <c r="A643" t="s">
        <v>200</v>
      </c>
      <c r="B643" t="s">
        <v>197</v>
      </c>
      <c r="C643">
        <v>4.7300000000000002E-2</v>
      </c>
    </row>
    <row r="644" spans="1:3" x14ac:dyDescent="0.35">
      <c r="A644" t="s">
        <v>200</v>
      </c>
      <c r="B644" t="s">
        <v>126</v>
      </c>
      <c r="C644">
        <v>7.6999999999999999E-2</v>
      </c>
    </row>
    <row r="645" spans="1:3" x14ac:dyDescent="0.35">
      <c r="A645" t="s">
        <v>200</v>
      </c>
      <c r="B645" t="s">
        <v>129</v>
      </c>
      <c r="C645">
        <v>4.19E-2</v>
      </c>
    </row>
    <row r="646" spans="1:3" x14ac:dyDescent="0.35">
      <c r="A646" t="s">
        <v>200</v>
      </c>
      <c r="B646" t="s">
        <v>132</v>
      </c>
      <c r="C646">
        <v>1.2999999999999999E-2</v>
      </c>
    </row>
    <row r="647" spans="1:3" x14ac:dyDescent="0.35">
      <c r="A647" t="s">
        <v>200</v>
      </c>
      <c r="B647" t="s">
        <v>135</v>
      </c>
      <c r="C647">
        <v>1.2999999999999999E-2</v>
      </c>
    </row>
    <row r="648" spans="1:3" x14ac:dyDescent="0.35">
      <c r="A648" t="s">
        <v>200</v>
      </c>
      <c r="B648" t="s">
        <v>138</v>
      </c>
      <c r="C648">
        <v>2.5700000000000001E-2</v>
      </c>
    </row>
    <row r="649" spans="1:3" x14ac:dyDescent="0.35">
      <c r="A649" t="s">
        <v>200</v>
      </c>
      <c r="B649" t="s">
        <v>141</v>
      </c>
      <c r="C649">
        <v>2.06E-2</v>
      </c>
    </row>
    <row r="650" spans="1:3" x14ac:dyDescent="0.35">
      <c r="A650" t="s">
        <v>200</v>
      </c>
      <c r="B650" t="s">
        <v>144</v>
      </c>
      <c r="C650">
        <v>1.9400000000000001E-2</v>
      </c>
    </row>
    <row r="651" spans="1:3" x14ac:dyDescent="0.35">
      <c r="A651" t="s">
        <v>200</v>
      </c>
      <c r="B651" t="s">
        <v>147</v>
      </c>
      <c r="C651">
        <v>1.9400000000000001E-2</v>
      </c>
    </row>
    <row r="652" spans="1:3" x14ac:dyDescent="0.35">
      <c r="A652" t="s">
        <v>200</v>
      </c>
      <c r="B652" t="s">
        <v>150</v>
      </c>
      <c r="C652">
        <v>3.2099999999999997E-2</v>
      </c>
    </row>
    <row r="653" spans="1:3" x14ac:dyDescent="0.35">
      <c r="A653" t="s">
        <v>200</v>
      </c>
      <c r="B653" t="s">
        <v>153</v>
      </c>
      <c r="C653">
        <v>3.9699999999999999E-2</v>
      </c>
    </row>
    <row r="654" spans="1:3" x14ac:dyDescent="0.35">
      <c r="A654" t="s">
        <v>200</v>
      </c>
      <c r="B654" t="s">
        <v>156</v>
      </c>
      <c r="C654">
        <v>1.5900000000000001E-2</v>
      </c>
    </row>
    <row r="655" spans="1:3" x14ac:dyDescent="0.35">
      <c r="A655" t="s">
        <v>200</v>
      </c>
      <c r="B655" t="s">
        <v>159</v>
      </c>
      <c r="C655">
        <v>3.8800000000000001E-2</v>
      </c>
    </row>
    <row r="656" spans="1:3" x14ac:dyDescent="0.35">
      <c r="A656" t="s">
        <v>200</v>
      </c>
      <c r="B656" t="s">
        <v>162</v>
      </c>
      <c r="C656">
        <v>7.7999999999999996E-3</v>
      </c>
    </row>
    <row r="657" spans="1:3" x14ac:dyDescent="0.35">
      <c r="A657" t="s">
        <v>200</v>
      </c>
      <c r="B657" t="s">
        <v>165</v>
      </c>
      <c r="C657">
        <v>1.83E-2</v>
      </c>
    </row>
    <row r="658" spans="1:3" x14ac:dyDescent="0.35">
      <c r="A658" t="s">
        <v>200</v>
      </c>
      <c r="B658" t="s">
        <v>168</v>
      </c>
      <c r="C658">
        <v>3.15E-2</v>
      </c>
    </row>
    <row r="659" spans="1:3" x14ac:dyDescent="0.35">
      <c r="A659" t="s">
        <v>200</v>
      </c>
      <c r="B659" t="s">
        <v>171</v>
      </c>
      <c r="C659">
        <v>1.44E-2</v>
      </c>
    </row>
    <row r="660" spans="1:3" x14ac:dyDescent="0.35">
      <c r="A660" t="s">
        <v>200</v>
      </c>
      <c r="B660" t="s">
        <v>174</v>
      </c>
      <c r="C660">
        <v>3.9100000000000003E-2</v>
      </c>
    </row>
    <row r="661" spans="1:3" x14ac:dyDescent="0.35">
      <c r="A661" t="s">
        <v>200</v>
      </c>
      <c r="B661" t="s">
        <v>177</v>
      </c>
      <c r="C661">
        <v>2.1700000000000001E-2</v>
      </c>
    </row>
    <row r="662" spans="1:3" x14ac:dyDescent="0.35">
      <c r="A662" t="s">
        <v>200</v>
      </c>
      <c r="B662" t="s">
        <v>180</v>
      </c>
      <c r="C662">
        <v>2.2499999999999999E-2</v>
      </c>
    </row>
    <row r="663" spans="1:3" x14ac:dyDescent="0.35">
      <c r="A663" t="s">
        <v>200</v>
      </c>
      <c r="B663" t="s">
        <v>183</v>
      </c>
      <c r="C663">
        <v>1.9E-2</v>
      </c>
    </row>
    <row r="664" spans="1:3" x14ac:dyDescent="0.35">
      <c r="A664" t="s">
        <v>200</v>
      </c>
      <c r="B664" t="s">
        <v>186</v>
      </c>
      <c r="C664">
        <v>2.53E-2</v>
      </c>
    </row>
    <row r="665" spans="1:3" x14ac:dyDescent="0.35">
      <c r="A665" t="s">
        <v>200</v>
      </c>
      <c r="B665" t="s">
        <v>189</v>
      </c>
      <c r="C665">
        <v>1.8499999999999999E-2</v>
      </c>
    </row>
    <row r="666" spans="1:3" x14ac:dyDescent="0.35">
      <c r="A666" t="s">
        <v>200</v>
      </c>
      <c r="B666" t="s">
        <v>192</v>
      </c>
      <c r="C666">
        <v>0.03</v>
      </c>
    </row>
    <row r="667" spans="1:3" x14ac:dyDescent="0.35">
      <c r="A667" t="s">
        <v>200</v>
      </c>
      <c r="B667" t="s">
        <v>195</v>
      </c>
      <c r="C667">
        <v>2.8500000000000001E-2</v>
      </c>
    </row>
    <row r="668" spans="1:3" x14ac:dyDescent="0.35">
      <c r="A668" t="s">
        <v>207</v>
      </c>
      <c r="B668" t="s">
        <v>124</v>
      </c>
      <c r="C668" s="115">
        <v>3.1899999999999998E-2</v>
      </c>
    </row>
    <row r="669" spans="1:3" x14ac:dyDescent="0.35">
      <c r="A669" t="s">
        <v>207</v>
      </c>
      <c r="B669" t="s">
        <v>127</v>
      </c>
      <c r="C669" s="115">
        <v>2.0400000000000001E-2</v>
      </c>
    </row>
    <row r="670" spans="1:3" x14ac:dyDescent="0.35">
      <c r="A670" t="s">
        <v>207</v>
      </c>
      <c r="B670" t="s">
        <v>130</v>
      </c>
      <c r="C670" s="115">
        <v>4.0800000000000003E-2</v>
      </c>
    </row>
    <row r="671" spans="1:3" x14ac:dyDescent="0.35">
      <c r="A671" t="s">
        <v>207</v>
      </c>
      <c r="B671" t="s">
        <v>133</v>
      </c>
      <c r="C671" s="115">
        <v>1.4800000000000001E-2</v>
      </c>
    </row>
    <row r="672" spans="1:3" x14ac:dyDescent="0.35">
      <c r="A672" t="s">
        <v>207</v>
      </c>
      <c r="B672" t="s">
        <v>136</v>
      </c>
      <c r="C672" s="115">
        <v>1.7399999999999999E-2</v>
      </c>
    </row>
    <row r="673" spans="1:3" x14ac:dyDescent="0.35">
      <c r="A673" t="s">
        <v>207</v>
      </c>
      <c r="B673" t="s">
        <v>139</v>
      </c>
      <c r="C673" s="115">
        <v>1.5900000000000001E-2</v>
      </c>
    </row>
    <row r="674" spans="1:3" x14ac:dyDescent="0.35">
      <c r="A674" t="s">
        <v>207</v>
      </c>
      <c r="B674" t="s">
        <v>142</v>
      </c>
      <c r="C674" s="115">
        <v>4.02E-2</v>
      </c>
    </row>
    <row r="675" spans="1:3" x14ac:dyDescent="0.35">
      <c r="A675" t="s">
        <v>207</v>
      </c>
      <c r="B675" t="s">
        <v>145</v>
      </c>
      <c r="C675" s="115">
        <v>2.2100000000000002E-2</v>
      </c>
    </row>
    <row r="676" spans="1:3" x14ac:dyDescent="0.35">
      <c r="A676" t="s">
        <v>207</v>
      </c>
      <c r="B676" t="s">
        <v>148</v>
      </c>
      <c r="C676" s="115">
        <v>1.34E-2</v>
      </c>
    </row>
    <row r="677" spans="1:3" x14ac:dyDescent="0.35">
      <c r="A677" t="s">
        <v>207</v>
      </c>
      <c r="B677" t="s">
        <v>151</v>
      </c>
      <c r="C677" s="115">
        <v>1.5699999999999999E-2</v>
      </c>
    </row>
    <row r="678" spans="1:3" x14ac:dyDescent="0.35">
      <c r="A678" t="s">
        <v>207</v>
      </c>
      <c r="B678" t="s">
        <v>154</v>
      </c>
      <c r="C678" s="115">
        <v>2.0400000000000001E-2</v>
      </c>
    </row>
    <row r="679" spans="1:3" x14ac:dyDescent="0.35">
      <c r="A679" t="s">
        <v>207</v>
      </c>
      <c r="B679" t="s">
        <v>157</v>
      </c>
      <c r="C679" s="115">
        <v>0.02</v>
      </c>
    </row>
    <row r="680" spans="1:3" x14ac:dyDescent="0.35">
      <c r="A680" t="s">
        <v>207</v>
      </c>
      <c r="B680" t="s">
        <v>160</v>
      </c>
      <c r="C680" s="115">
        <v>1.84E-2</v>
      </c>
    </row>
    <row r="681" spans="1:3" x14ac:dyDescent="0.35">
      <c r="A681" t="s">
        <v>207</v>
      </c>
      <c r="B681" t="s">
        <v>163</v>
      </c>
      <c r="C681" s="115">
        <v>3.1399999999999997E-2</v>
      </c>
    </row>
    <row r="682" spans="1:3" x14ac:dyDescent="0.35">
      <c r="A682" t="s">
        <v>207</v>
      </c>
      <c r="B682" t="s">
        <v>166</v>
      </c>
      <c r="C682" s="115">
        <v>2.4400000000000002E-2</v>
      </c>
    </row>
    <row r="683" spans="1:3" x14ac:dyDescent="0.35">
      <c r="A683" t="s">
        <v>207</v>
      </c>
      <c r="B683" t="s">
        <v>169</v>
      </c>
      <c r="C683" s="115">
        <v>2.3599999999999999E-2</v>
      </c>
    </row>
    <row r="684" spans="1:3" x14ac:dyDescent="0.35">
      <c r="A684" t="s">
        <v>207</v>
      </c>
      <c r="B684" t="s">
        <v>172</v>
      </c>
      <c r="C684" s="115">
        <v>1.8700000000000001E-2</v>
      </c>
    </row>
    <row r="685" spans="1:3" x14ac:dyDescent="0.35">
      <c r="A685" t="s">
        <v>207</v>
      </c>
      <c r="B685" t="s">
        <v>175</v>
      </c>
      <c r="C685" s="115">
        <v>8.2699999999999996E-2</v>
      </c>
    </row>
    <row r="686" spans="1:3" x14ac:dyDescent="0.35">
      <c r="A686" t="s">
        <v>207</v>
      </c>
      <c r="B686" t="s">
        <v>178</v>
      </c>
      <c r="C686" s="115">
        <v>2.1499999999999998E-2</v>
      </c>
    </row>
    <row r="687" spans="1:3" x14ac:dyDescent="0.35">
      <c r="A687" t="s">
        <v>207</v>
      </c>
      <c r="B687" t="s">
        <v>181</v>
      </c>
      <c r="C687" s="115">
        <v>1.9900000000000001E-2</v>
      </c>
    </row>
    <row r="688" spans="1:3" x14ac:dyDescent="0.35">
      <c r="A688" t="s">
        <v>207</v>
      </c>
      <c r="B688" t="s">
        <v>184</v>
      </c>
      <c r="C688" s="115">
        <v>2E-3</v>
      </c>
    </row>
    <row r="689" spans="1:3" x14ac:dyDescent="0.35">
      <c r="A689" t="s">
        <v>207</v>
      </c>
      <c r="B689" t="s">
        <v>187</v>
      </c>
      <c r="C689" s="115">
        <v>3.4099999999999998E-2</v>
      </c>
    </row>
    <row r="690" spans="1:3" x14ac:dyDescent="0.35">
      <c r="A690" t="s">
        <v>207</v>
      </c>
      <c r="B690" t="s">
        <v>190</v>
      </c>
      <c r="C690" s="115">
        <v>2.06E-2</v>
      </c>
    </row>
    <row r="691" spans="1:3" x14ac:dyDescent="0.35">
      <c r="A691" t="s">
        <v>207</v>
      </c>
      <c r="B691" t="s">
        <v>193</v>
      </c>
      <c r="C691" s="115">
        <v>2.9899999999999999E-2</v>
      </c>
    </row>
    <row r="692" spans="1:3" x14ac:dyDescent="0.35">
      <c r="A692" t="s">
        <v>207</v>
      </c>
      <c r="B692" t="s">
        <v>196</v>
      </c>
      <c r="C692" s="115">
        <v>3.04E-2</v>
      </c>
    </row>
    <row r="693" spans="1:3" x14ac:dyDescent="0.35">
      <c r="A693" t="s">
        <v>207</v>
      </c>
      <c r="B693" t="s">
        <v>125</v>
      </c>
      <c r="C693" s="115">
        <v>7.6700000000000004E-2</v>
      </c>
    </row>
    <row r="694" spans="1:3" x14ac:dyDescent="0.35">
      <c r="A694" t="s">
        <v>207</v>
      </c>
      <c r="B694" t="s">
        <v>128</v>
      </c>
      <c r="C694" s="115">
        <v>1.2699999999999999E-2</v>
      </c>
    </row>
    <row r="695" spans="1:3" x14ac:dyDescent="0.35">
      <c r="A695" t="s">
        <v>207</v>
      </c>
      <c r="B695" t="s">
        <v>131</v>
      </c>
      <c r="C695" s="115">
        <v>4.6300000000000001E-2</v>
      </c>
    </row>
    <row r="696" spans="1:3" x14ac:dyDescent="0.35">
      <c r="A696" t="s">
        <v>207</v>
      </c>
      <c r="B696" t="s">
        <v>134</v>
      </c>
      <c r="C696" s="115">
        <v>4.8399999999999999E-2</v>
      </c>
    </row>
    <row r="697" spans="1:3" x14ac:dyDescent="0.35">
      <c r="A697" t="s">
        <v>207</v>
      </c>
      <c r="B697" t="s">
        <v>137</v>
      </c>
      <c r="C697" s="115">
        <v>1.21E-2</v>
      </c>
    </row>
    <row r="698" spans="1:3" x14ac:dyDescent="0.35">
      <c r="A698" t="s">
        <v>207</v>
      </c>
      <c r="B698" t="s">
        <v>140</v>
      </c>
      <c r="C698" s="115">
        <v>5.74E-2</v>
      </c>
    </row>
    <row r="699" spans="1:3" x14ac:dyDescent="0.35">
      <c r="A699" t="s">
        <v>207</v>
      </c>
      <c r="B699" t="s">
        <v>143</v>
      </c>
      <c r="C699" s="115">
        <v>3.4299999999999997E-2</v>
      </c>
    </row>
    <row r="700" spans="1:3" x14ac:dyDescent="0.35">
      <c r="A700" t="s">
        <v>207</v>
      </c>
      <c r="B700" t="s">
        <v>146</v>
      </c>
      <c r="C700" s="115">
        <v>3.5999999999999999E-3</v>
      </c>
    </row>
    <row r="701" spans="1:3" x14ac:dyDescent="0.35">
      <c r="A701" t="s">
        <v>207</v>
      </c>
      <c r="B701" t="s">
        <v>149</v>
      </c>
      <c r="C701" s="115">
        <v>1.67E-2</v>
      </c>
    </row>
    <row r="702" spans="1:3" x14ac:dyDescent="0.35">
      <c r="A702" t="s">
        <v>207</v>
      </c>
      <c r="B702" t="s">
        <v>152</v>
      </c>
      <c r="C702" s="115">
        <v>2.53E-2</v>
      </c>
    </row>
    <row r="703" spans="1:3" x14ac:dyDescent="0.35">
      <c r="A703" t="s">
        <v>207</v>
      </c>
      <c r="B703" t="s">
        <v>155</v>
      </c>
      <c r="C703" s="115">
        <v>1.5100000000000001E-2</v>
      </c>
    </row>
    <row r="704" spans="1:3" x14ac:dyDescent="0.35">
      <c r="A704" t="s">
        <v>207</v>
      </c>
      <c r="B704" t="s">
        <v>158</v>
      </c>
      <c r="C704" s="115">
        <v>1.9699999999999999E-2</v>
      </c>
    </row>
    <row r="705" spans="1:3" x14ac:dyDescent="0.35">
      <c r="A705" t="s">
        <v>207</v>
      </c>
      <c r="B705" t="s">
        <v>161</v>
      </c>
      <c r="C705" s="115">
        <v>3.2300000000000002E-2</v>
      </c>
    </row>
    <row r="706" spans="1:3" x14ac:dyDescent="0.35">
      <c r="A706" t="s">
        <v>207</v>
      </c>
      <c r="B706" t="s">
        <v>164</v>
      </c>
      <c r="C706" s="115">
        <v>1.9099999999999999E-2</v>
      </c>
    </row>
    <row r="707" spans="1:3" x14ac:dyDescent="0.35">
      <c r="A707" t="s">
        <v>207</v>
      </c>
      <c r="B707" t="s">
        <v>167</v>
      </c>
      <c r="C707" s="115">
        <v>1.7600000000000001E-2</v>
      </c>
    </row>
    <row r="708" spans="1:3" x14ac:dyDescent="0.35">
      <c r="A708" t="s">
        <v>207</v>
      </c>
      <c r="B708" t="s">
        <v>170</v>
      </c>
      <c r="C708" s="115">
        <v>2.3599999999999999E-2</v>
      </c>
    </row>
    <row r="709" spans="1:3" x14ac:dyDescent="0.35">
      <c r="A709" t="s">
        <v>207</v>
      </c>
      <c r="B709" t="s">
        <v>173</v>
      </c>
      <c r="C709" s="115">
        <v>2.1700000000000001E-2</v>
      </c>
    </row>
    <row r="710" spans="1:3" x14ac:dyDescent="0.35">
      <c r="A710" t="s">
        <v>207</v>
      </c>
      <c r="B710" t="s">
        <v>176</v>
      </c>
      <c r="C710" s="115">
        <v>1.9599999999999999E-2</v>
      </c>
    </row>
    <row r="711" spans="1:3" x14ac:dyDescent="0.35">
      <c r="A711" t="s">
        <v>207</v>
      </c>
      <c r="B711" t="s">
        <v>179</v>
      </c>
      <c r="C711" s="115">
        <v>2.5399999999999999E-2</v>
      </c>
    </row>
    <row r="712" spans="1:3" x14ac:dyDescent="0.35">
      <c r="A712" t="s">
        <v>207</v>
      </c>
      <c r="B712" t="s">
        <v>182</v>
      </c>
      <c r="C712" s="115">
        <v>3.7999999999999999E-2</v>
      </c>
    </row>
    <row r="713" spans="1:3" x14ac:dyDescent="0.35">
      <c r="A713" t="s">
        <v>207</v>
      </c>
      <c r="B713" t="s">
        <v>185</v>
      </c>
      <c r="C713" s="115">
        <v>2.3099999999999999E-2</v>
      </c>
    </row>
    <row r="714" spans="1:3" x14ac:dyDescent="0.35">
      <c r="A714" t="s">
        <v>207</v>
      </c>
      <c r="B714" t="s">
        <v>188</v>
      </c>
      <c r="C714" s="115">
        <v>1.2200000000000001E-2</v>
      </c>
    </row>
    <row r="715" spans="1:3" x14ac:dyDescent="0.35">
      <c r="A715" t="s">
        <v>207</v>
      </c>
      <c r="B715" t="s">
        <v>191</v>
      </c>
      <c r="C715" s="115">
        <v>4.3299999999999998E-2</v>
      </c>
    </row>
    <row r="716" spans="1:3" x14ac:dyDescent="0.35">
      <c r="A716" t="s">
        <v>207</v>
      </c>
      <c r="B716" t="s">
        <v>194</v>
      </c>
      <c r="C716" s="115">
        <v>1.6299999999999999E-2</v>
      </c>
    </row>
    <row r="717" spans="1:3" x14ac:dyDescent="0.35">
      <c r="A717" t="s">
        <v>207</v>
      </c>
      <c r="B717" t="s">
        <v>197</v>
      </c>
      <c r="C717" s="115">
        <v>3.5099999999999999E-2</v>
      </c>
    </row>
    <row r="718" spans="1:3" x14ac:dyDescent="0.35">
      <c r="A718" t="s">
        <v>207</v>
      </c>
      <c r="B718" t="s">
        <v>126</v>
      </c>
      <c r="C718" s="115">
        <v>7.22E-2</v>
      </c>
    </row>
    <row r="719" spans="1:3" x14ac:dyDescent="0.35">
      <c r="A719" t="s">
        <v>207</v>
      </c>
      <c r="B719" t="s">
        <v>129</v>
      </c>
      <c r="C719" s="115">
        <v>2.92E-2</v>
      </c>
    </row>
    <row r="720" spans="1:3" x14ac:dyDescent="0.35">
      <c r="A720" t="s">
        <v>207</v>
      </c>
      <c r="B720" t="s">
        <v>132</v>
      </c>
      <c r="C720" s="115">
        <v>1.2500000000000001E-2</v>
      </c>
    </row>
    <row r="721" spans="1:3" x14ac:dyDescent="0.35">
      <c r="A721" t="s">
        <v>207</v>
      </c>
      <c r="B721" t="s">
        <v>135</v>
      </c>
      <c r="C721" s="115">
        <v>1.38E-2</v>
      </c>
    </row>
    <row r="722" spans="1:3" x14ac:dyDescent="0.35">
      <c r="A722" t="s">
        <v>207</v>
      </c>
      <c r="B722" t="s">
        <v>138</v>
      </c>
      <c r="C722" s="115">
        <v>2.87E-2</v>
      </c>
    </row>
    <row r="723" spans="1:3" x14ac:dyDescent="0.35">
      <c r="A723" t="s">
        <v>207</v>
      </c>
      <c r="B723" t="s">
        <v>141</v>
      </c>
      <c r="C723" s="115">
        <v>1.9800000000000002E-2</v>
      </c>
    </row>
    <row r="724" spans="1:3" x14ac:dyDescent="0.35">
      <c r="A724" t="s">
        <v>207</v>
      </c>
      <c r="B724" t="s">
        <v>144</v>
      </c>
      <c r="C724" s="115">
        <v>2.0400000000000001E-2</v>
      </c>
    </row>
    <row r="725" spans="1:3" x14ac:dyDescent="0.35">
      <c r="A725" t="s">
        <v>207</v>
      </c>
      <c r="B725" t="s">
        <v>147</v>
      </c>
      <c r="C725" s="115">
        <v>2.4400000000000002E-2</v>
      </c>
    </row>
    <row r="726" spans="1:3" x14ac:dyDescent="0.35">
      <c r="A726" t="s">
        <v>207</v>
      </c>
      <c r="B726" t="s">
        <v>150</v>
      </c>
      <c r="C726" s="115">
        <v>2.2800000000000001E-2</v>
      </c>
    </row>
    <row r="727" spans="1:3" x14ac:dyDescent="0.35">
      <c r="A727" t="s">
        <v>207</v>
      </c>
      <c r="B727" t="s">
        <v>153</v>
      </c>
      <c r="C727" s="115">
        <v>2.93E-2</v>
      </c>
    </row>
    <row r="728" spans="1:3" x14ac:dyDescent="0.35">
      <c r="A728" t="s">
        <v>207</v>
      </c>
      <c r="B728" t="s">
        <v>156</v>
      </c>
      <c r="C728" s="115">
        <v>1.61E-2</v>
      </c>
    </row>
    <row r="729" spans="1:3" x14ac:dyDescent="0.35">
      <c r="A729" t="s">
        <v>207</v>
      </c>
      <c r="B729" t="s">
        <v>159</v>
      </c>
      <c r="C729" s="115">
        <v>3.4099999999999998E-2</v>
      </c>
    </row>
    <row r="730" spans="1:3" x14ac:dyDescent="0.35">
      <c r="A730" t="s">
        <v>207</v>
      </c>
      <c r="B730" t="s">
        <v>162</v>
      </c>
      <c r="C730" s="115">
        <v>1.38E-2</v>
      </c>
    </row>
    <row r="731" spans="1:3" x14ac:dyDescent="0.35">
      <c r="A731" t="s">
        <v>207</v>
      </c>
      <c r="B731" t="s">
        <v>165</v>
      </c>
      <c r="C731" s="115">
        <v>1.6299999999999999E-2</v>
      </c>
    </row>
    <row r="732" spans="1:3" x14ac:dyDescent="0.35">
      <c r="A732" t="s">
        <v>207</v>
      </c>
      <c r="B732" t="s">
        <v>168</v>
      </c>
      <c r="C732" s="115">
        <v>1.8800000000000001E-2</v>
      </c>
    </row>
    <row r="733" spans="1:3" x14ac:dyDescent="0.35">
      <c r="A733" t="s">
        <v>207</v>
      </c>
      <c r="B733" t="s">
        <v>171</v>
      </c>
      <c r="C733" s="115">
        <v>8.3999999999999995E-3</v>
      </c>
    </row>
    <row r="734" spans="1:3" x14ac:dyDescent="0.35">
      <c r="A734" t="s">
        <v>207</v>
      </c>
      <c r="B734" t="s">
        <v>174</v>
      </c>
      <c r="C734" s="115">
        <v>2.7199999999999998E-2</v>
      </c>
    </row>
    <row r="735" spans="1:3" x14ac:dyDescent="0.35">
      <c r="A735" t="s">
        <v>207</v>
      </c>
      <c r="B735" t="s">
        <v>177</v>
      </c>
      <c r="C735" s="115">
        <v>1.9199999999999998E-2</v>
      </c>
    </row>
    <row r="736" spans="1:3" x14ac:dyDescent="0.35">
      <c r="A736" t="s">
        <v>207</v>
      </c>
      <c r="B736" t="s">
        <v>180</v>
      </c>
      <c r="C736" s="115">
        <v>2.0199999999999999E-2</v>
      </c>
    </row>
    <row r="737" spans="1:3" x14ac:dyDescent="0.35">
      <c r="A737" t="s">
        <v>207</v>
      </c>
      <c r="B737" t="s">
        <v>183</v>
      </c>
      <c r="C737" s="115">
        <v>1.2800000000000001E-2</v>
      </c>
    </row>
    <row r="738" spans="1:3" x14ac:dyDescent="0.35">
      <c r="A738" t="s">
        <v>207</v>
      </c>
      <c r="B738" t="s">
        <v>186</v>
      </c>
      <c r="C738" s="115">
        <v>1.2E-2</v>
      </c>
    </row>
    <row r="739" spans="1:3" x14ac:dyDescent="0.35">
      <c r="A739" t="s">
        <v>207</v>
      </c>
      <c r="B739" t="s">
        <v>189</v>
      </c>
      <c r="C739" s="115">
        <v>1.23E-2</v>
      </c>
    </row>
    <row r="740" spans="1:3" x14ac:dyDescent="0.35">
      <c r="A740" t="s">
        <v>207</v>
      </c>
      <c r="B740" t="s">
        <v>192</v>
      </c>
      <c r="C740" s="115">
        <v>1.9699999999999999E-2</v>
      </c>
    </row>
    <row r="741" spans="1:3" x14ac:dyDescent="0.35">
      <c r="A741" t="s">
        <v>207</v>
      </c>
      <c r="B741" t="s">
        <v>195</v>
      </c>
      <c r="C741" s="115">
        <v>3.15E-2</v>
      </c>
    </row>
    <row r="742" spans="1:3" x14ac:dyDescent="0.35">
      <c r="A742" t="s">
        <v>208</v>
      </c>
      <c r="B742" t="s">
        <v>124</v>
      </c>
      <c r="C742">
        <v>2.5600000000000001E-2</v>
      </c>
    </row>
    <row r="743" spans="1:3" x14ac:dyDescent="0.35">
      <c r="A743" t="s">
        <v>208</v>
      </c>
      <c r="B743" t="s">
        <v>127</v>
      </c>
      <c r="C743">
        <v>1.78E-2</v>
      </c>
    </row>
    <row r="744" spans="1:3" x14ac:dyDescent="0.35">
      <c r="A744" t="s">
        <v>208</v>
      </c>
      <c r="B744" t="s">
        <v>130</v>
      </c>
      <c r="C744">
        <v>1.8800000000000001E-2</v>
      </c>
    </row>
    <row r="745" spans="1:3" x14ac:dyDescent="0.35">
      <c r="A745" t="s">
        <v>208</v>
      </c>
      <c r="B745" t="s">
        <v>133</v>
      </c>
      <c r="C745">
        <v>2.6700000000000002E-2</v>
      </c>
    </row>
    <row r="746" spans="1:3" x14ac:dyDescent="0.35">
      <c r="A746" t="s">
        <v>208</v>
      </c>
      <c r="B746" t="s">
        <v>136</v>
      </c>
      <c r="C746">
        <v>2.2599999999999999E-2</v>
      </c>
    </row>
    <row r="747" spans="1:3" x14ac:dyDescent="0.35">
      <c r="A747" t="s">
        <v>208</v>
      </c>
      <c r="B747" t="s">
        <v>139</v>
      </c>
      <c r="C747">
        <v>1.4999999999999999E-2</v>
      </c>
    </row>
    <row r="748" spans="1:3" x14ac:dyDescent="0.35">
      <c r="A748" t="s">
        <v>208</v>
      </c>
      <c r="B748" t="s">
        <v>142</v>
      </c>
      <c r="C748">
        <v>3.1099999999999999E-2</v>
      </c>
    </row>
    <row r="749" spans="1:3" x14ac:dyDescent="0.35">
      <c r="A749" t="s">
        <v>208</v>
      </c>
      <c r="B749" t="s">
        <v>145</v>
      </c>
      <c r="C749">
        <v>2.4500000000000001E-2</v>
      </c>
    </row>
    <row r="750" spans="1:3" x14ac:dyDescent="0.35">
      <c r="A750" t="s">
        <v>208</v>
      </c>
      <c r="B750" t="s">
        <v>148</v>
      </c>
      <c r="C750">
        <v>1.1599999999999999E-2</v>
      </c>
    </row>
    <row r="751" spans="1:3" x14ac:dyDescent="0.35">
      <c r="A751" t="s">
        <v>208</v>
      </c>
      <c r="B751" t="s">
        <v>151</v>
      </c>
      <c r="C751">
        <v>1.6199999999999999E-2</v>
      </c>
    </row>
    <row r="752" spans="1:3" x14ac:dyDescent="0.35">
      <c r="A752" t="s">
        <v>208</v>
      </c>
      <c r="B752" t="s">
        <v>154</v>
      </c>
      <c r="C752">
        <v>1.8800000000000001E-2</v>
      </c>
    </row>
    <row r="753" spans="1:3" x14ac:dyDescent="0.35">
      <c r="A753" t="s">
        <v>208</v>
      </c>
      <c r="B753" t="s">
        <v>157</v>
      </c>
      <c r="C753">
        <v>1.3899999999999999E-2</v>
      </c>
    </row>
    <row r="754" spans="1:3" x14ac:dyDescent="0.35">
      <c r="A754" t="s">
        <v>208</v>
      </c>
      <c r="B754" t="s">
        <v>160</v>
      </c>
      <c r="C754">
        <v>1.44E-2</v>
      </c>
    </row>
    <row r="755" spans="1:3" x14ac:dyDescent="0.35">
      <c r="A755" t="s">
        <v>208</v>
      </c>
      <c r="B755" t="s">
        <v>163</v>
      </c>
      <c r="C755">
        <v>2.35E-2</v>
      </c>
    </row>
    <row r="756" spans="1:3" x14ac:dyDescent="0.35">
      <c r="A756" t="s">
        <v>208</v>
      </c>
      <c r="B756" t="s">
        <v>166</v>
      </c>
      <c r="C756">
        <v>1.44E-2</v>
      </c>
    </row>
    <row r="757" spans="1:3" x14ac:dyDescent="0.35">
      <c r="A757" t="s">
        <v>208</v>
      </c>
      <c r="B757" t="s">
        <v>169</v>
      </c>
      <c r="C757">
        <v>3.39E-2</v>
      </c>
    </row>
    <row r="758" spans="1:3" x14ac:dyDescent="0.35">
      <c r="A758" t="s">
        <v>208</v>
      </c>
      <c r="B758" t="s">
        <v>172</v>
      </c>
      <c r="C758">
        <v>1.11E-2</v>
      </c>
    </row>
    <row r="759" spans="1:3" x14ac:dyDescent="0.35">
      <c r="A759" t="s">
        <v>208</v>
      </c>
      <c r="B759" t="s">
        <v>175</v>
      </c>
      <c r="C759">
        <v>4.65E-2</v>
      </c>
    </row>
    <row r="760" spans="1:3" x14ac:dyDescent="0.35">
      <c r="A760" t="s">
        <v>208</v>
      </c>
      <c r="B760" t="s">
        <v>178</v>
      </c>
      <c r="C760">
        <v>2.1499999999999998E-2</v>
      </c>
    </row>
    <row r="761" spans="1:3" x14ac:dyDescent="0.35">
      <c r="A761" t="s">
        <v>208</v>
      </c>
      <c r="B761" t="s">
        <v>181</v>
      </c>
      <c r="C761">
        <v>1.6199999999999999E-2</v>
      </c>
    </row>
    <row r="762" spans="1:3" x14ac:dyDescent="0.35">
      <c r="A762" t="s">
        <v>208</v>
      </c>
      <c r="B762" t="s">
        <v>184</v>
      </c>
      <c r="C762">
        <v>4.0000000000000001E-3</v>
      </c>
    </row>
    <row r="763" spans="1:3" x14ac:dyDescent="0.35">
      <c r="A763" t="s">
        <v>208</v>
      </c>
      <c r="B763" t="s">
        <v>187</v>
      </c>
      <c r="C763">
        <v>2.07E-2</v>
      </c>
    </row>
    <row r="764" spans="1:3" x14ac:dyDescent="0.35">
      <c r="A764" t="s">
        <v>208</v>
      </c>
      <c r="B764" t="s">
        <v>190</v>
      </c>
      <c r="C764">
        <v>1.77E-2</v>
      </c>
    </row>
    <row r="765" spans="1:3" x14ac:dyDescent="0.35">
      <c r="A765" t="s">
        <v>208</v>
      </c>
      <c r="B765" t="s">
        <v>193</v>
      </c>
      <c r="C765">
        <v>1.9099999999999999E-2</v>
      </c>
    </row>
    <row r="766" spans="1:3" x14ac:dyDescent="0.35">
      <c r="A766" t="s">
        <v>208</v>
      </c>
      <c r="B766" t="s">
        <v>196</v>
      </c>
      <c r="C766">
        <v>1.49E-2</v>
      </c>
    </row>
    <row r="767" spans="1:3" x14ac:dyDescent="0.35">
      <c r="A767" t="s">
        <v>208</v>
      </c>
      <c r="B767" t="s">
        <v>125</v>
      </c>
      <c r="C767">
        <v>4.2799999999999998E-2</v>
      </c>
    </row>
    <row r="768" spans="1:3" x14ac:dyDescent="0.35">
      <c r="A768" t="s">
        <v>208</v>
      </c>
      <c r="B768" t="s">
        <v>128</v>
      </c>
      <c r="C768">
        <v>1.8100000000000002E-2</v>
      </c>
    </row>
    <row r="769" spans="1:3" x14ac:dyDescent="0.35">
      <c r="A769" t="s">
        <v>208</v>
      </c>
      <c r="B769" t="s">
        <v>131</v>
      </c>
      <c r="C769">
        <v>2.92E-2</v>
      </c>
    </row>
    <row r="770" spans="1:3" x14ac:dyDescent="0.35">
      <c r="A770" t="s">
        <v>208</v>
      </c>
      <c r="B770" t="s">
        <v>134</v>
      </c>
      <c r="C770">
        <v>2.8500000000000001E-2</v>
      </c>
    </row>
    <row r="771" spans="1:3" x14ac:dyDescent="0.35">
      <c r="A771" t="s">
        <v>208</v>
      </c>
      <c r="B771" t="s">
        <v>137</v>
      </c>
      <c r="C771">
        <v>1.84E-2</v>
      </c>
    </row>
    <row r="772" spans="1:3" x14ac:dyDescent="0.35">
      <c r="A772" t="s">
        <v>208</v>
      </c>
      <c r="B772" t="s">
        <v>140</v>
      </c>
      <c r="C772">
        <v>2.3599999999999999E-2</v>
      </c>
    </row>
    <row r="773" spans="1:3" x14ac:dyDescent="0.35">
      <c r="A773" t="s">
        <v>208</v>
      </c>
      <c r="B773" t="s">
        <v>143</v>
      </c>
      <c r="C773">
        <v>3.39E-2</v>
      </c>
    </row>
    <row r="774" spans="1:3" x14ac:dyDescent="0.35">
      <c r="A774" t="s">
        <v>208</v>
      </c>
      <c r="B774" t="s">
        <v>146</v>
      </c>
      <c r="C774">
        <v>1.78E-2</v>
      </c>
    </row>
    <row r="775" spans="1:3" x14ac:dyDescent="0.35">
      <c r="A775" t="s">
        <v>208</v>
      </c>
      <c r="B775" t="s">
        <v>149</v>
      </c>
      <c r="C775">
        <v>1.2500000000000001E-2</v>
      </c>
    </row>
    <row r="776" spans="1:3" x14ac:dyDescent="0.35">
      <c r="A776" t="s">
        <v>208</v>
      </c>
      <c r="B776" t="s">
        <v>152</v>
      </c>
      <c r="C776">
        <v>2.24E-2</v>
      </c>
    </row>
    <row r="777" spans="1:3" x14ac:dyDescent="0.35">
      <c r="A777" t="s">
        <v>208</v>
      </c>
      <c r="B777" t="s">
        <v>155</v>
      </c>
      <c r="C777">
        <v>8.6E-3</v>
      </c>
    </row>
    <row r="778" spans="1:3" x14ac:dyDescent="0.35">
      <c r="A778" t="s">
        <v>208</v>
      </c>
      <c r="B778" t="s">
        <v>158</v>
      </c>
      <c r="C778">
        <v>2.3099999999999999E-2</v>
      </c>
    </row>
    <row r="779" spans="1:3" x14ac:dyDescent="0.35">
      <c r="A779" t="s">
        <v>208</v>
      </c>
      <c r="B779" t="s">
        <v>161</v>
      </c>
      <c r="C779">
        <v>2.2200000000000001E-2</v>
      </c>
    </row>
    <row r="780" spans="1:3" x14ac:dyDescent="0.35">
      <c r="A780" t="s">
        <v>208</v>
      </c>
      <c r="B780" t="s">
        <v>164</v>
      </c>
      <c r="C780">
        <v>0.02</v>
      </c>
    </row>
    <row r="781" spans="1:3" x14ac:dyDescent="0.35">
      <c r="A781" t="s">
        <v>208</v>
      </c>
      <c r="B781" t="s">
        <v>167</v>
      </c>
      <c r="C781">
        <v>1.34E-2</v>
      </c>
    </row>
    <row r="782" spans="1:3" x14ac:dyDescent="0.35">
      <c r="A782" t="s">
        <v>208</v>
      </c>
      <c r="B782" t="s">
        <v>170</v>
      </c>
      <c r="C782">
        <v>1.4800000000000001E-2</v>
      </c>
    </row>
    <row r="783" spans="1:3" x14ac:dyDescent="0.35">
      <c r="A783" t="s">
        <v>208</v>
      </c>
      <c r="B783" t="s">
        <v>173</v>
      </c>
      <c r="C783">
        <v>2.0299999999999999E-2</v>
      </c>
    </row>
    <row r="784" spans="1:3" x14ac:dyDescent="0.35">
      <c r="A784" t="s">
        <v>208</v>
      </c>
      <c r="B784" t="s">
        <v>176</v>
      </c>
      <c r="C784">
        <v>1.83E-2</v>
      </c>
    </row>
    <row r="785" spans="1:3" x14ac:dyDescent="0.35">
      <c r="A785" t="s">
        <v>208</v>
      </c>
      <c r="B785" t="s">
        <v>179</v>
      </c>
      <c r="C785">
        <v>2.46E-2</v>
      </c>
    </row>
    <row r="786" spans="1:3" x14ac:dyDescent="0.35">
      <c r="A786" t="s">
        <v>208</v>
      </c>
      <c r="B786" t="s">
        <v>182</v>
      </c>
      <c r="C786">
        <v>2.3800000000000002E-2</v>
      </c>
    </row>
    <row r="787" spans="1:3" x14ac:dyDescent="0.35">
      <c r="A787" t="s">
        <v>208</v>
      </c>
      <c r="B787" t="s">
        <v>185</v>
      </c>
      <c r="C787">
        <v>1.66E-2</v>
      </c>
    </row>
    <row r="788" spans="1:3" x14ac:dyDescent="0.35">
      <c r="A788" t="s">
        <v>208</v>
      </c>
      <c r="B788" t="s">
        <v>188</v>
      </c>
      <c r="C788">
        <v>1.0699999999999999E-2</v>
      </c>
    </row>
    <row r="789" spans="1:3" x14ac:dyDescent="0.35">
      <c r="A789" t="s">
        <v>208</v>
      </c>
      <c r="B789" t="s">
        <v>191</v>
      </c>
      <c r="C789">
        <v>3.2800000000000003E-2</v>
      </c>
    </row>
    <row r="790" spans="1:3" x14ac:dyDescent="0.35">
      <c r="A790" t="s">
        <v>208</v>
      </c>
      <c r="B790" t="s">
        <v>194</v>
      </c>
      <c r="C790">
        <v>1.67E-2</v>
      </c>
    </row>
    <row r="791" spans="1:3" x14ac:dyDescent="0.35">
      <c r="A791" t="s">
        <v>208</v>
      </c>
      <c r="B791" t="s">
        <v>197</v>
      </c>
      <c r="C791">
        <v>4.3799999999999999E-2</v>
      </c>
    </row>
    <row r="792" spans="1:3" x14ac:dyDescent="0.35">
      <c r="A792" t="s">
        <v>208</v>
      </c>
      <c r="B792" t="s">
        <v>126</v>
      </c>
      <c r="C792">
        <v>3.7100000000000001E-2</v>
      </c>
    </row>
    <row r="793" spans="1:3" x14ac:dyDescent="0.35">
      <c r="A793" t="s">
        <v>208</v>
      </c>
      <c r="B793" t="s">
        <v>129</v>
      </c>
      <c r="C793">
        <v>0.02</v>
      </c>
    </row>
    <row r="794" spans="1:3" x14ac:dyDescent="0.35">
      <c r="A794" t="s">
        <v>208</v>
      </c>
      <c r="B794" t="s">
        <v>132</v>
      </c>
      <c r="C794">
        <v>1.03E-2</v>
      </c>
    </row>
    <row r="795" spans="1:3" x14ac:dyDescent="0.35">
      <c r="A795" t="s">
        <v>208</v>
      </c>
      <c r="B795" t="s">
        <v>135</v>
      </c>
      <c r="C795">
        <v>1.61E-2</v>
      </c>
    </row>
    <row r="796" spans="1:3" x14ac:dyDescent="0.35">
      <c r="A796" t="s">
        <v>208</v>
      </c>
      <c r="B796" t="s">
        <v>138</v>
      </c>
      <c r="C796">
        <v>1.9099999999999999E-2</v>
      </c>
    </row>
    <row r="797" spans="1:3" x14ac:dyDescent="0.35">
      <c r="A797" t="s">
        <v>208</v>
      </c>
      <c r="B797" t="s">
        <v>141</v>
      </c>
      <c r="C797">
        <v>1.3899999999999999E-2</v>
      </c>
    </row>
    <row r="798" spans="1:3" x14ac:dyDescent="0.35">
      <c r="A798" t="s">
        <v>208</v>
      </c>
      <c r="B798" t="s">
        <v>144</v>
      </c>
      <c r="C798">
        <v>2.0799999999999999E-2</v>
      </c>
    </row>
    <row r="799" spans="1:3" x14ac:dyDescent="0.35">
      <c r="A799" t="s">
        <v>208</v>
      </c>
      <c r="B799" t="s">
        <v>147</v>
      </c>
      <c r="C799">
        <v>2.3699999999999999E-2</v>
      </c>
    </row>
    <row r="800" spans="1:3" x14ac:dyDescent="0.35">
      <c r="A800" t="s">
        <v>208</v>
      </c>
      <c r="B800" t="s">
        <v>150</v>
      </c>
      <c r="C800">
        <v>2.3900000000000001E-2</v>
      </c>
    </row>
    <row r="801" spans="1:3" x14ac:dyDescent="0.35">
      <c r="A801" t="s">
        <v>208</v>
      </c>
      <c r="B801" t="s">
        <v>153</v>
      </c>
      <c r="C801">
        <v>1.9E-2</v>
      </c>
    </row>
    <row r="802" spans="1:3" x14ac:dyDescent="0.35">
      <c r="A802" t="s">
        <v>208</v>
      </c>
      <c r="B802" t="s">
        <v>156</v>
      </c>
      <c r="C802">
        <v>2.1299999999999999E-2</v>
      </c>
    </row>
    <row r="803" spans="1:3" x14ac:dyDescent="0.35">
      <c r="A803" t="s">
        <v>208</v>
      </c>
      <c r="B803" t="s">
        <v>159</v>
      </c>
      <c r="C803">
        <v>2.46E-2</v>
      </c>
    </row>
    <row r="804" spans="1:3" x14ac:dyDescent="0.35">
      <c r="A804" t="s">
        <v>208</v>
      </c>
      <c r="B804" t="s">
        <v>162</v>
      </c>
      <c r="C804">
        <v>1.6799999999999999E-2</v>
      </c>
    </row>
    <row r="805" spans="1:3" x14ac:dyDescent="0.35">
      <c r="A805" t="s">
        <v>208</v>
      </c>
      <c r="B805" t="s">
        <v>165</v>
      </c>
      <c r="C805">
        <v>1.5900000000000001E-2</v>
      </c>
    </row>
    <row r="806" spans="1:3" x14ac:dyDescent="0.35">
      <c r="A806" t="s">
        <v>208</v>
      </c>
      <c r="B806" t="s">
        <v>168</v>
      </c>
      <c r="C806">
        <v>2.3099999999999999E-2</v>
      </c>
    </row>
    <row r="807" spans="1:3" x14ac:dyDescent="0.35">
      <c r="A807" t="s">
        <v>208</v>
      </c>
      <c r="B807" t="s">
        <v>171</v>
      </c>
      <c r="C807">
        <v>4.7999999999999996E-3</v>
      </c>
    </row>
    <row r="808" spans="1:3" x14ac:dyDescent="0.35">
      <c r="A808" t="s">
        <v>208</v>
      </c>
      <c r="B808" t="s">
        <v>174</v>
      </c>
      <c r="C808">
        <v>1.23E-2</v>
      </c>
    </row>
    <row r="809" spans="1:3" x14ac:dyDescent="0.35">
      <c r="A809" t="s">
        <v>208</v>
      </c>
      <c r="B809" t="s">
        <v>177</v>
      </c>
      <c r="C809">
        <v>2.24E-2</v>
      </c>
    </row>
    <row r="810" spans="1:3" x14ac:dyDescent="0.35">
      <c r="A810" t="s">
        <v>208</v>
      </c>
      <c r="B810" t="s">
        <v>180</v>
      </c>
      <c r="C810">
        <v>1.8499999999999999E-2</v>
      </c>
    </row>
    <row r="811" spans="1:3" x14ac:dyDescent="0.35">
      <c r="A811" t="s">
        <v>208</v>
      </c>
      <c r="B811" t="s">
        <v>183</v>
      </c>
      <c r="C811">
        <v>1.0999999999999999E-2</v>
      </c>
    </row>
    <row r="812" spans="1:3" x14ac:dyDescent="0.35">
      <c r="A812" t="s">
        <v>208</v>
      </c>
      <c r="B812" t="s">
        <v>186</v>
      </c>
      <c r="C812">
        <v>1.1599999999999999E-2</v>
      </c>
    </row>
    <row r="813" spans="1:3" x14ac:dyDescent="0.35">
      <c r="A813" t="s">
        <v>208</v>
      </c>
      <c r="B813" t="s">
        <v>189</v>
      </c>
      <c r="C813">
        <v>1.2800000000000001E-2</v>
      </c>
    </row>
    <row r="814" spans="1:3" x14ac:dyDescent="0.35">
      <c r="A814" t="s">
        <v>208</v>
      </c>
      <c r="B814" t="s">
        <v>192</v>
      </c>
      <c r="C814">
        <v>1.32E-2</v>
      </c>
    </row>
    <row r="815" spans="1:3" x14ac:dyDescent="0.35">
      <c r="A815" t="s">
        <v>208</v>
      </c>
      <c r="B815" t="s">
        <v>195</v>
      </c>
      <c r="C815">
        <v>3.7499999999999999E-2</v>
      </c>
    </row>
    <row r="816" spans="1:3" x14ac:dyDescent="0.35">
      <c r="A816" t="s">
        <v>210</v>
      </c>
      <c r="B816" t="s">
        <v>124</v>
      </c>
      <c r="C816">
        <v>1.7000000000000001E-2</v>
      </c>
    </row>
    <row r="817" spans="1:3" x14ac:dyDescent="0.35">
      <c r="A817" t="s">
        <v>210</v>
      </c>
      <c r="B817" t="s">
        <v>127</v>
      </c>
      <c r="C817">
        <v>1.38E-2</v>
      </c>
    </row>
    <row r="818" spans="1:3" x14ac:dyDescent="0.35">
      <c r="A818" t="s">
        <v>210</v>
      </c>
      <c r="B818" t="s">
        <v>130</v>
      </c>
      <c r="C818">
        <v>6.7999999999999996E-3</v>
      </c>
    </row>
    <row r="819" spans="1:3" x14ac:dyDescent="0.35">
      <c r="A819" t="s">
        <v>210</v>
      </c>
      <c r="B819" t="s">
        <v>133</v>
      </c>
      <c r="C819">
        <v>3.2000000000000001E-2</v>
      </c>
    </row>
    <row r="820" spans="1:3" x14ac:dyDescent="0.35">
      <c r="A820" t="s">
        <v>210</v>
      </c>
      <c r="B820" t="s">
        <v>136</v>
      </c>
      <c r="C820">
        <v>1.7100000000000001E-2</v>
      </c>
    </row>
    <row r="821" spans="1:3" x14ac:dyDescent="0.35">
      <c r="A821" t="s">
        <v>210</v>
      </c>
      <c r="B821" t="s">
        <v>139</v>
      </c>
      <c r="C821">
        <v>6.3E-3</v>
      </c>
    </row>
    <row r="822" spans="1:3" x14ac:dyDescent="0.35">
      <c r="A822" t="s">
        <v>210</v>
      </c>
      <c r="B822" t="s">
        <v>142</v>
      </c>
      <c r="C822">
        <v>2.23E-2</v>
      </c>
    </row>
    <row r="823" spans="1:3" x14ac:dyDescent="0.35">
      <c r="A823" t="s">
        <v>210</v>
      </c>
      <c r="B823" t="s">
        <v>145</v>
      </c>
      <c r="C823">
        <v>1.89E-2</v>
      </c>
    </row>
    <row r="824" spans="1:3" x14ac:dyDescent="0.35">
      <c r="A824" t="s">
        <v>210</v>
      </c>
      <c r="B824" t="s">
        <v>148</v>
      </c>
      <c r="C824">
        <v>8.3000000000000001E-3</v>
      </c>
    </row>
    <row r="825" spans="1:3" x14ac:dyDescent="0.35">
      <c r="A825" t="s">
        <v>210</v>
      </c>
      <c r="B825" t="s">
        <v>151</v>
      </c>
      <c r="C825">
        <v>1.2999999999999999E-2</v>
      </c>
    </row>
    <row r="826" spans="1:3" x14ac:dyDescent="0.35">
      <c r="A826" t="s">
        <v>210</v>
      </c>
      <c r="B826" t="s">
        <v>154</v>
      </c>
      <c r="C826">
        <v>2.07E-2</v>
      </c>
    </row>
    <row r="827" spans="1:3" x14ac:dyDescent="0.35">
      <c r="A827" t="s">
        <v>210</v>
      </c>
      <c r="B827" t="s">
        <v>157</v>
      </c>
      <c r="C827">
        <v>1.26E-2</v>
      </c>
    </row>
    <row r="828" spans="1:3" x14ac:dyDescent="0.35">
      <c r="A828" t="s">
        <v>210</v>
      </c>
      <c r="B828" t="s">
        <v>160</v>
      </c>
      <c r="C828">
        <v>1.2500000000000001E-2</v>
      </c>
    </row>
    <row r="829" spans="1:3" x14ac:dyDescent="0.35">
      <c r="A829" t="s">
        <v>210</v>
      </c>
      <c r="B829" t="s">
        <v>163</v>
      </c>
      <c r="C829">
        <v>1.4E-2</v>
      </c>
    </row>
    <row r="830" spans="1:3" x14ac:dyDescent="0.35">
      <c r="A830" t="s">
        <v>210</v>
      </c>
      <c r="B830" t="s">
        <v>166</v>
      </c>
      <c r="C830">
        <v>9.2999999999999992E-3</v>
      </c>
    </row>
    <row r="831" spans="1:3" x14ac:dyDescent="0.35">
      <c r="A831" t="s">
        <v>210</v>
      </c>
      <c r="B831" t="s">
        <v>169</v>
      </c>
      <c r="C831">
        <v>5.0299999999999997E-2</v>
      </c>
    </row>
    <row r="832" spans="1:3" x14ac:dyDescent="0.35">
      <c r="A832" t="s">
        <v>210</v>
      </c>
      <c r="B832" t="s">
        <v>172</v>
      </c>
      <c r="C832">
        <v>1.2699999999999999E-2</v>
      </c>
    </row>
    <row r="833" spans="1:3" x14ac:dyDescent="0.35">
      <c r="A833" t="s">
        <v>210</v>
      </c>
      <c r="B833" t="s">
        <v>175</v>
      </c>
      <c r="C833">
        <v>2.4199999999999999E-2</v>
      </c>
    </row>
    <row r="834" spans="1:3" x14ac:dyDescent="0.35">
      <c r="A834" t="s">
        <v>210</v>
      </c>
      <c r="B834" t="s">
        <v>178</v>
      </c>
      <c r="C834">
        <v>3.1399999999999997E-2</v>
      </c>
    </row>
    <row r="835" spans="1:3" x14ac:dyDescent="0.35">
      <c r="A835" t="s">
        <v>210</v>
      </c>
      <c r="B835" t="s">
        <v>181</v>
      </c>
      <c r="C835">
        <v>1.29E-2</v>
      </c>
    </row>
    <row r="836" spans="1:3" x14ac:dyDescent="0.35">
      <c r="A836" t="s">
        <v>210</v>
      </c>
      <c r="B836" t="s">
        <v>184</v>
      </c>
      <c r="C836">
        <v>3.5000000000000001E-3</v>
      </c>
    </row>
    <row r="837" spans="1:3" x14ac:dyDescent="0.35">
      <c r="A837" t="s">
        <v>210</v>
      </c>
      <c r="B837" t="s">
        <v>187</v>
      </c>
      <c r="C837">
        <v>2.75E-2</v>
      </c>
    </row>
    <row r="838" spans="1:3" x14ac:dyDescent="0.35">
      <c r="A838" t="s">
        <v>210</v>
      </c>
      <c r="B838" t="s">
        <v>190</v>
      </c>
      <c r="C838">
        <v>1.8700000000000001E-2</v>
      </c>
    </row>
    <row r="839" spans="1:3" x14ac:dyDescent="0.35">
      <c r="A839" t="s">
        <v>210</v>
      </c>
      <c r="B839" t="s">
        <v>193</v>
      </c>
      <c r="C839">
        <v>2.06E-2</v>
      </c>
    </row>
    <row r="840" spans="1:3" x14ac:dyDescent="0.35">
      <c r="A840" t="s">
        <v>210</v>
      </c>
      <c r="B840" t="s">
        <v>196</v>
      </c>
      <c r="C840">
        <v>0</v>
      </c>
    </row>
    <row r="841" spans="1:3" x14ac:dyDescent="0.35">
      <c r="A841" t="s">
        <v>210</v>
      </c>
      <c r="B841" t="s">
        <v>125</v>
      </c>
      <c r="C841">
        <v>2.06E-2</v>
      </c>
    </row>
    <row r="842" spans="1:3" x14ac:dyDescent="0.35">
      <c r="A842" t="s">
        <v>210</v>
      </c>
      <c r="B842" t="s">
        <v>128</v>
      </c>
      <c r="C842">
        <v>1.9199999999999998E-2</v>
      </c>
    </row>
    <row r="843" spans="1:3" x14ac:dyDescent="0.35">
      <c r="A843" t="s">
        <v>210</v>
      </c>
      <c r="B843" t="s">
        <v>131</v>
      </c>
      <c r="C843">
        <v>3.3399999999999999E-2</v>
      </c>
    </row>
    <row r="844" spans="1:3" x14ac:dyDescent="0.35">
      <c r="A844" t="s">
        <v>210</v>
      </c>
      <c r="B844" t="s">
        <v>134</v>
      </c>
      <c r="C844">
        <v>1.26E-2</v>
      </c>
    </row>
    <row r="845" spans="1:3" x14ac:dyDescent="0.35">
      <c r="A845" t="s">
        <v>210</v>
      </c>
      <c r="B845" t="s">
        <v>137</v>
      </c>
      <c r="C845">
        <v>1.5299999999999999E-2</v>
      </c>
    </row>
    <row r="846" spans="1:3" x14ac:dyDescent="0.35">
      <c r="A846" t="s">
        <v>210</v>
      </c>
      <c r="B846" t="s">
        <v>140</v>
      </c>
      <c r="C846">
        <v>4.6899999999999997E-2</v>
      </c>
    </row>
    <row r="847" spans="1:3" x14ac:dyDescent="0.35">
      <c r="A847" t="s">
        <v>210</v>
      </c>
      <c r="B847" t="s">
        <v>143</v>
      </c>
      <c r="C847">
        <v>3.1E-2</v>
      </c>
    </row>
    <row r="848" spans="1:3" x14ac:dyDescent="0.35">
      <c r="A848" t="s">
        <v>210</v>
      </c>
      <c r="B848" t="s">
        <v>146</v>
      </c>
      <c r="C848">
        <v>5.1999999999999998E-3</v>
      </c>
    </row>
    <row r="849" spans="1:3" x14ac:dyDescent="0.35">
      <c r="A849" t="s">
        <v>210</v>
      </c>
      <c r="B849" t="s">
        <v>149</v>
      </c>
      <c r="C849">
        <v>1.11E-2</v>
      </c>
    </row>
    <row r="850" spans="1:3" x14ac:dyDescent="0.35">
      <c r="A850" t="s">
        <v>210</v>
      </c>
      <c r="B850" t="s">
        <v>152</v>
      </c>
      <c r="C850">
        <v>2.01E-2</v>
      </c>
    </row>
    <row r="851" spans="1:3" x14ac:dyDescent="0.35">
      <c r="A851" t="s">
        <v>210</v>
      </c>
      <c r="B851" t="s">
        <v>155</v>
      </c>
      <c r="C851">
        <v>1.55E-2</v>
      </c>
    </row>
    <row r="852" spans="1:3" x14ac:dyDescent="0.35">
      <c r="A852" t="s">
        <v>210</v>
      </c>
      <c r="B852" t="s">
        <v>158</v>
      </c>
      <c r="C852">
        <v>2.4199999999999999E-2</v>
      </c>
    </row>
    <row r="853" spans="1:3" x14ac:dyDescent="0.35">
      <c r="A853" t="s">
        <v>210</v>
      </c>
      <c r="B853" t="s">
        <v>161</v>
      </c>
      <c r="C853">
        <v>1.47E-2</v>
      </c>
    </row>
    <row r="854" spans="1:3" x14ac:dyDescent="0.35">
      <c r="A854" t="s">
        <v>210</v>
      </c>
      <c r="B854" t="s">
        <v>164</v>
      </c>
      <c r="C854">
        <v>1.84E-2</v>
      </c>
    </row>
    <row r="855" spans="1:3" x14ac:dyDescent="0.35">
      <c r="A855" t="s">
        <v>210</v>
      </c>
      <c r="B855" t="s">
        <v>167</v>
      </c>
      <c r="C855">
        <v>8.8000000000000005E-3</v>
      </c>
    </row>
    <row r="856" spans="1:3" x14ac:dyDescent="0.35">
      <c r="A856" t="s">
        <v>210</v>
      </c>
      <c r="B856" t="s">
        <v>170</v>
      </c>
      <c r="C856">
        <v>1.61E-2</v>
      </c>
    </row>
    <row r="857" spans="1:3" x14ac:dyDescent="0.35">
      <c r="A857" t="s">
        <v>210</v>
      </c>
      <c r="B857" t="s">
        <v>173</v>
      </c>
      <c r="C857">
        <v>1.9400000000000001E-2</v>
      </c>
    </row>
    <row r="858" spans="1:3" x14ac:dyDescent="0.35">
      <c r="A858" t="s">
        <v>210</v>
      </c>
      <c r="B858" t="s">
        <v>176</v>
      </c>
      <c r="C858">
        <v>1.14E-2</v>
      </c>
    </row>
    <row r="859" spans="1:3" x14ac:dyDescent="0.35">
      <c r="A859" t="s">
        <v>210</v>
      </c>
      <c r="B859" t="s">
        <v>179</v>
      </c>
      <c r="C859">
        <v>9.7999999999999997E-3</v>
      </c>
    </row>
    <row r="860" spans="1:3" x14ac:dyDescent="0.35">
      <c r="A860" t="s">
        <v>210</v>
      </c>
      <c r="B860" t="s">
        <v>182</v>
      </c>
      <c r="C860">
        <v>2.2200000000000001E-2</v>
      </c>
    </row>
    <row r="861" spans="1:3" x14ac:dyDescent="0.35">
      <c r="A861" t="s">
        <v>210</v>
      </c>
      <c r="B861" t="s">
        <v>185</v>
      </c>
      <c r="C861">
        <v>1.8700000000000001E-2</v>
      </c>
    </row>
    <row r="862" spans="1:3" x14ac:dyDescent="0.35">
      <c r="A862" t="s">
        <v>210</v>
      </c>
      <c r="B862" t="s">
        <v>188</v>
      </c>
      <c r="C862">
        <v>0.01</v>
      </c>
    </row>
    <row r="863" spans="1:3" x14ac:dyDescent="0.35">
      <c r="A863" t="s">
        <v>210</v>
      </c>
      <c r="B863" t="s">
        <v>191</v>
      </c>
      <c r="C863">
        <v>2.1000000000000001E-2</v>
      </c>
    </row>
    <row r="864" spans="1:3" x14ac:dyDescent="0.35">
      <c r="A864" t="s">
        <v>210</v>
      </c>
      <c r="B864" t="s">
        <v>194</v>
      </c>
      <c r="C864">
        <v>7.9000000000000008E-3</v>
      </c>
    </row>
    <row r="865" spans="1:3" x14ac:dyDescent="0.35">
      <c r="A865" t="s">
        <v>210</v>
      </c>
      <c r="B865" t="s">
        <v>197</v>
      </c>
      <c r="C865">
        <v>2.5999999999999999E-2</v>
      </c>
    </row>
    <row r="866" spans="1:3" x14ac:dyDescent="0.35">
      <c r="A866" t="s">
        <v>210</v>
      </c>
      <c r="B866" t="s">
        <v>126</v>
      </c>
      <c r="C866">
        <v>1.7500000000000002E-2</v>
      </c>
    </row>
    <row r="867" spans="1:3" x14ac:dyDescent="0.35">
      <c r="A867" t="s">
        <v>210</v>
      </c>
      <c r="B867" t="s">
        <v>129</v>
      </c>
      <c r="C867">
        <v>1.0800000000000001E-2</v>
      </c>
    </row>
    <row r="868" spans="1:3" x14ac:dyDescent="0.35">
      <c r="A868" t="s">
        <v>210</v>
      </c>
      <c r="B868" t="s">
        <v>132</v>
      </c>
      <c r="C868">
        <v>8.8999999999999999E-3</v>
      </c>
    </row>
    <row r="869" spans="1:3" x14ac:dyDescent="0.35">
      <c r="A869" t="s">
        <v>210</v>
      </c>
      <c r="B869" t="s">
        <v>135</v>
      </c>
      <c r="C869">
        <v>1.4500000000000001E-2</v>
      </c>
    </row>
    <row r="870" spans="1:3" x14ac:dyDescent="0.35">
      <c r="A870" t="s">
        <v>210</v>
      </c>
      <c r="B870" t="s">
        <v>138</v>
      </c>
      <c r="C870">
        <v>1.66E-2</v>
      </c>
    </row>
    <row r="871" spans="1:3" x14ac:dyDescent="0.35">
      <c r="A871" t="s">
        <v>210</v>
      </c>
      <c r="B871" t="s">
        <v>141</v>
      </c>
      <c r="C871">
        <v>1.15E-2</v>
      </c>
    </row>
    <row r="872" spans="1:3" x14ac:dyDescent="0.35">
      <c r="A872" t="s">
        <v>210</v>
      </c>
      <c r="B872" t="s">
        <v>144</v>
      </c>
      <c r="C872">
        <v>2.9499999999999998E-2</v>
      </c>
    </row>
    <row r="873" spans="1:3" x14ac:dyDescent="0.35">
      <c r="A873" t="s">
        <v>210</v>
      </c>
      <c r="B873" t="s">
        <v>147</v>
      </c>
      <c r="C873">
        <v>2.4299999999999999E-2</v>
      </c>
    </row>
    <row r="874" spans="1:3" x14ac:dyDescent="0.35">
      <c r="A874" t="s">
        <v>210</v>
      </c>
      <c r="B874" t="s">
        <v>150</v>
      </c>
      <c r="C874">
        <v>1.06E-2</v>
      </c>
    </row>
    <row r="875" spans="1:3" x14ac:dyDescent="0.35">
      <c r="A875" t="s">
        <v>210</v>
      </c>
      <c r="B875" t="s">
        <v>153</v>
      </c>
      <c r="C875">
        <v>1.3299999999999999E-2</v>
      </c>
    </row>
    <row r="876" spans="1:3" x14ac:dyDescent="0.35">
      <c r="A876" t="s">
        <v>210</v>
      </c>
      <c r="B876" t="s">
        <v>156</v>
      </c>
      <c r="C876">
        <v>2.5999999999999999E-2</v>
      </c>
    </row>
    <row r="877" spans="1:3" x14ac:dyDescent="0.35">
      <c r="A877" t="s">
        <v>210</v>
      </c>
      <c r="B877" t="s">
        <v>159</v>
      </c>
      <c r="C877">
        <v>1.8200000000000001E-2</v>
      </c>
    </row>
    <row r="878" spans="1:3" x14ac:dyDescent="0.35">
      <c r="A878" t="s">
        <v>210</v>
      </c>
      <c r="B878" t="s">
        <v>162</v>
      </c>
      <c r="C878">
        <v>7.9000000000000008E-3</v>
      </c>
    </row>
    <row r="879" spans="1:3" x14ac:dyDescent="0.35">
      <c r="A879" t="s">
        <v>210</v>
      </c>
      <c r="B879" t="s">
        <v>165</v>
      </c>
      <c r="C879">
        <v>1.54E-2</v>
      </c>
    </row>
    <row r="880" spans="1:3" x14ac:dyDescent="0.35">
      <c r="A880" t="s">
        <v>210</v>
      </c>
      <c r="B880" t="s">
        <v>168</v>
      </c>
      <c r="C880">
        <v>1.35E-2</v>
      </c>
    </row>
    <row r="881" spans="1:3" x14ac:dyDescent="0.35">
      <c r="A881" t="s">
        <v>210</v>
      </c>
      <c r="B881" t="s">
        <v>171</v>
      </c>
      <c r="C881">
        <v>1.21E-2</v>
      </c>
    </row>
    <row r="882" spans="1:3" x14ac:dyDescent="0.35">
      <c r="A882" t="s">
        <v>210</v>
      </c>
      <c r="B882" t="s">
        <v>174</v>
      </c>
      <c r="C882">
        <v>2.53E-2</v>
      </c>
    </row>
    <row r="883" spans="1:3" x14ac:dyDescent="0.35">
      <c r="A883" t="s">
        <v>210</v>
      </c>
      <c r="B883" t="s">
        <v>177</v>
      </c>
      <c r="C883">
        <v>2.1700000000000001E-2</v>
      </c>
    </row>
    <row r="884" spans="1:3" x14ac:dyDescent="0.35">
      <c r="A884" t="s">
        <v>210</v>
      </c>
      <c r="B884" t="s">
        <v>180</v>
      </c>
      <c r="C884">
        <v>1.35E-2</v>
      </c>
    </row>
    <row r="885" spans="1:3" x14ac:dyDescent="0.35">
      <c r="A885" t="s">
        <v>210</v>
      </c>
      <c r="B885" t="s">
        <v>183</v>
      </c>
      <c r="C885">
        <v>1.06E-2</v>
      </c>
    </row>
    <row r="886" spans="1:3" x14ac:dyDescent="0.35">
      <c r="A886" t="s">
        <v>210</v>
      </c>
      <c r="B886" t="s">
        <v>186</v>
      </c>
      <c r="C886">
        <v>4.7999999999999996E-3</v>
      </c>
    </row>
    <row r="887" spans="1:3" x14ac:dyDescent="0.35">
      <c r="A887" t="s">
        <v>210</v>
      </c>
      <c r="B887" t="s">
        <v>189</v>
      </c>
      <c r="C887">
        <v>1.54E-2</v>
      </c>
    </row>
    <row r="888" spans="1:3" x14ac:dyDescent="0.35">
      <c r="A888" t="s">
        <v>210</v>
      </c>
      <c r="B888" t="s">
        <v>192</v>
      </c>
      <c r="C888">
        <v>1.0699999999999999E-2</v>
      </c>
    </row>
    <row r="889" spans="1:3" x14ac:dyDescent="0.35">
      <c r="A889" t="s">
        <v>210</v>
      </c>
      <c r="B889" t="s">
        <v>195</v>
      </c>
      <c r="C889">
        <v>2.0400000000000001E-2</v>
      </c>
    </row>
    <row r="890" spans="1:3" x14ac:dyDescent="0.35">
      <c r="A890" t="s">
        <v>211</v>
      </c>
      <c r="B890" t="s">
        <v>124</v>
      </c>
      <c r="C890">
        <v>1.24</v>
      </c>
    </row>
    <row r="891" spans="1:3" x14ac:dyDescent="0.35">
      <c r="A891" t="s">
        <v>211</v>
      </c>
      <c r="B891" t="s">
        <v>127</v>
      </c>
      <c r="C891">
        <v>0.01</v>
      </c>
    </row>
    <row r="892" spans="1:3" x14ac:dyDescent="0.35">
      <c r="A892" t="s">
        <v>211</v>
      </c>
      <c r="B892" t="s">
        <v>130</v>
      </c>
      <c r="C892">
        <v>1.5E-3</v>
      </c>
    </row>
    <row r="893" spans="1:3" x14ac:dyDescent="0.35">
      <c r="A893" t="s">
        <v>211</v>
      </c>
      <c r="B893" t="s">
        <v>133</v>
      </c>
      <c r="C893">
        <v>1.9699999999999999E-2</v>
      </c>
    </row>
    <row r="894" spans="1:3" x14ac:dyDescent="0.35">
      <c r="A894" t="s">
        <v>211</v>
      </c>
      <c r="B894" t="s">
        <v>136</v>
      </c>
      <c r="C894">
        <v>1.4E-2</v>
      </c>
    </row>
    <row r="895" spans="1:3" x14ac:dyDescent="0.35">
      <c r="A895" t="s">
        <v>211</v>
      </c>
      <c r="B895" t="s">
        <v>139</v>
      </c>
      <c r="C895">
        <v>4.3E-3</v>
      </c>
    </row>
    <row r="896" spans="1:3" x14ac:dyDescent="0.35">
      <c r="A896" t="s">
        <v>211</v>
      </c>
      <c r="B896" t="s">
        <v>142</v>
      </c>
      <c r="C896">
        <v>1.3899999999999999E-2</v>
      </c>
    </row>
    <row r="897" spans="1:3" x14ac:dyDescent="0.35">
      <c r="A897" t="s">
        <v>211</v>
      </c>
      <c r="B897" t="s">
        <v>145</v>
      </c>
      <c r="C897">
        <v>1.3899999999999999E-2</v>
      </c>
    </row>
    <row r="898" spans="1:3" x14ac:dyDescent="0.35">
      <c r="A898" t="s">
        <v>211</v>
      </c>
      <c r="B898" t="s">
        <v>148</v>
      </c>
      <c r="C898">
        <v>4.7999999999999996E-3</v>
      </c>
    </row>
    <row r="899" spans="1:3" x14ac:dyDescent="0.35">
      <c r="A899" t="s">
        <v>211</v>
      </c>
      <c r="B899" t="s">
        <v>151</v>
      </c>
      <c r="C899">
        <v>7.7000000000000002E-3</v>
      </c>
    </row>
    <row r="900" spans="1:3" x14ac:dyDescent="0.35">
      <c r="A900" t="s">
        <v>211</v>
      </c>
      <c r="B900" t="s">
        <v>154</v>
      </c>
      <c r="C900">
        <v>2.29E-2</v>
      </c>
    </row>
    <row r="901" spans="1:3" x14ac:dyDescent="0.35">
      <c r="A901" t="s">
        <v>211</v>
      </c>
      <c r="B901" t="s">
        <v>157</v>
      </c>
      <c r="C901">
        <v>1.3899999999999999E-2</v>
      </c>
    </row>
    <row r="902" spans="1:3" x14ac:dyDescent="0.35">
      <c r="A902" t="s">
        <v>211</v>
      </c>
      <c r="B902" t="s">
        <v>160</v>
      </c>
      <c r="C902">
        <v>8.9999999999999993E-3</v>
      </c>
    </row>
    <row r="903" spans="1:3" x14ac:dyDescent="0.35">
      <c r="A903" t="s">
        <v>211</v>
      </c>
      <c r="B903" t="s">
        <v>163</v>
      </c>
      <c r="C903">
        <v>1.77E-2</v>
      </c>
    </row>
    <row r="904" spans="1:3" x14ac:dyDescent="0.35">
      <c r="A904" t="s">
        <v>211</v>
      </c>
      <c r="B904" t="s">
        <v>166</v>
      </c>
      <c r="C904">
        <v>7.4000000000000003E-3</v>
      </c>
    </row>
    <row r="905" spans="1:3" x14ac:dyDescent="0.35">
      <c r="A905" t="s">
        <v>211</v>
      </c>
      <c r="B905" t="s">
        <v>169</v>
      </c>
      <c r="C905">
        <v>1.38E-2</v>
      </c>
    </row>
    <row r="906" spans="1:3" x14ac:dyDescent="0.35">
      <c r="A906" t="s">
        <v>211</v>
      </c>
      <c r="B906" t="s">
        <v>172</v>
      </c>
      <c r="C906">
        <v>8.0999999999999996E-3</v>
      </c>
    </row>
    <row r="907" spans="1:3" x14ac:dyDescent="0.35">
      <c r="A907" t="s">
        <v>211</v>
      </c>
      <c r="B907" t="s">
        <v>175</v>
      </c>
      <c r="C907">
        <v>1.47E-2</v>
      </c>
    </row>
    <row r="908" spans="1:3" x14ac:dyDescent="0.35">
      <c r="A908" t="s">
        <v>211</v>
      </c>
      <c r="B908" t="s">
        <v>178</v>
      </c>
      <c r="C908">
        <v>2.8000000000000001E-2</v>
      </c>
    </row>
    <row r="909" spans="1:3" x14ac:dyDescent="0.35">
      <c r="A909" t="s">
        <v>211</v>
      </c>
      <c r="B909" t="s">
        <v>181</v>
      </c>
      <c r="C909">
        <v>1.01E-2</v>
      </c>
    </row>
    <row r="910" spans="1:3" x14ac:dyDescent="0.35">
      <c r="A910" t="s">
        <v>211</v>
      </c>
      <c r="B910" t="s">
        <v>184</v>
      </c>
      <c r="C910">
        <v>2.5000000000000001E-3</v>
      </c>
    </row>
    <row r="911" spans="1:3" x14ac:dyDescent="0.35">
      <c r="A911" t="s">
        <v>211</v>
      </c>
      <c r="B911" t="s">
        <v>187</v>
      </c>
      <c r="C911">
        <v>2.07E-2</v>
      </c>
    </row>
    <row r="912" spans="1:3" x14ac:dyDescent="0.35">
      <c r="A912" t="s">
        <v>211</v>
      </c>
      <c r="B912" t="s">
        <v>190</v>
      </c>
      <c r="C912">
        <v>1.72E-2</v>
      </c>
    </row>
    <row r="913" spans="1:3" x14ac:dyDescent="0.35">
      <c r="A913" t="s">
        <v>211</v>
      </c>
      <c r="B913" t="s">
        <v>193</v>
      </c>
      <c r="C913">
        <v>2.7300000000000001E-2</v>
      </c>
    </row>
    <row r="914" spans="1:3" x14ac:dyDescent="0.35">
      <c r="A914" t="s">
        <v>211</v>
      </c>
      <c r="B914" t="s">
        <v>196</v>
      </c>
      <c r="C914">
        <v>0</v>
      </c>
    </row>
    <row r="915" spans="1:3" x14ac:dyDescent="0.35">
      <c r="A915" t="s">
        <v>211</v>
      </c>
      <c r="B915" t="s">
        <v>125</v>
      </c>
      <c r="C915">
        <v>2.8199999999999999E-2</v>
      </c>
    </row>
    <row r="916" spans="1:3" x14ac:dyDescent="0.35">
      <c r="A916" t="s">
        <v>211</v>
      </c>
      <c r="B916" t="s">
        <v>128</v>
      </c>
      <c r="C916">
        <v>1.4800000000000001E-2</v>
      </c>
    </row>
    <row r="917" spans="1:3" x14ac:dyDescent="0.35">
      <c r="A917" t="s">
        <v>211</v>
      </c>
      <c r="B917" t="s">
        <v>131</v>
      </c>
      <c r="C917">
        <v>2.3800000000000002E-2</v>
      </c>
    </row>
    <row r="918" spans="1:3" x14ac:dyDescent="0.35">
      <c r="A918" t="s">
        <v>211</v>
      </c>
      <c r="B918" t="s">
        <v>134</v>
      </c>
      <c r="C918">
        <v>9.1000000000000004E-3</v>
      </c>
    </row>
    <row r="919" spans="1:3" x14ac:dyDescent="0.35">
      <c r="A919" t="s">
        <v>211</v>
      </c>
      <c r="B919" t="s">
        <v>137</v>
      </c>
      <c r="C919">
        <v>1.24E-2</v>
      </c>
    </row>
    <row r="920" spans="1:3" x14ac:dyDescent="0.35">
      <c r="A920" t="s">
        <v>211</v>
      </c>
      <c r="B920" t="s">
        <v>140</v>
      </c>
      <c r="C920">
        <v>5.3E-3</v>
      </c>
    </row>
    <row r="921" spans="1:3" x14ac:dyDescent="0.35">
      <c r="A921" t="s">
        <v>211</v>
      </c>
      <c r="B921" t="s">
        <v>143</v>
      </c>
      <c r="C921">
        <v>3.2300000000000002E-2</v>
      </c>
    </row>
    <row r="922" spans="1:3" x14ac:dyDescent="0.35">
      <c r="A922" t="s">
        <v>211</v>
      </c>
      <c r="B922" t="s">
        <v>146</v>
      </c>
      <c r="C922">
        <v>1.2999999999999999E-3</v>
      </c>
    </row>
    <row r="923" spans="1:3" x14ac:dyDescent="0.35">
      <c r="A923" t="s">
        <v>211</v>
      </c>
      <c r="B923" t="s">
        <v>149</v>
      </c>
      <c r="C923">
        <v>9.2999999999999992E-3</v>
      </c>
    </row>
    <row r="924" spans="1:3" x14ac:dyDescent="0.35">
      <c r="A924" t="s">
        <v>211</v>
      </c>
      <c r="B924" t="s">
        <v>152</v>
      </c>
      <c r="C924">
        <v>1.8100000000000002E-2</v>
      </c>
    </row>
    <row r="925" spans="1:3" x14ac:dyDescent="0.35">
      <c r="A925" t="s">
        <v>211</v>
      </c>
      <c r="B925" t="s">
        <v>155</v>
      </c>
      <c r="C925">
        <v>1.2800000000000001E-2</v>
      </c>
    </row>
    <row r="926" spans="1:3" x14ac:dyDescent="0.35">
      <c r="A926" t="s">
        <v>211</v>
      </c>
      <c r="B926" t="s">
        <v>158</v>
      </c>
      <c r="C926">
        <v>2.1299999999999999E-2</v>
      </c>
    </row>
    <row r="927" spans="1:3" x14ac:dyDescent="0.35">
      <c r="A927" t="s">
        <v>211</v>
      </c>
      <c r="B927" t="s">
        <v>161</v>
      </c>
      <c r="C927">
        <v>1.77E-2</v>
      </c>
    </row>
    <row r="928" spans="1:3" x14ac:dyDescent="0.35">
      <c r="A928" t="s">
        <v>211</v>
      </c>
      <c r="B928" t="s">
        <v>164</v>
      </c>
      <c r="C928">
        <v>1.4800000000000001E-2</v>
      </c>
    </row>
    <row r="929" spans="1:3" x14ac:dyDescent="0.35">
      <c r="A929" t="s">
        <v>211</v>
      </c>
      <c r="B929" t="s">
        <v>167</v>
      </c>
      <c r="C929">
        <v>4.4999999999999997E-3</v>
      </c>
    </row>
    <row r="930" spans="1:3" x14ac:dyDescent="0.35">
      <c r="A930" t="s">
        <v>211</v>
      </c>
      <c r="B930" t="s">
        <v>170</v>
      </c>
      <c r="C930">
        <v>1.3899999999999999E-2</v>
      </c>
    </row>
    <row r="931" spans="1:3" x14ac:dyDescent="0.35">
      <c r="A931" t="s">
        <v>211</v>
      </c>
      <c r="B931" t="s">
        <v>173</v>
      </c>
      <c r="C931">
        <v>1.89E-2</v>
      </c>
    </row>
    <row r="932" spans="1:3" x14ac:dyDescent="0.35">
      <c r="A932" t="s">
        <v>211</v>
      </c>
      <c r="B932" t="s">
        <v>176</v>
      </c>
      <c r="C932">
        <v>7.1000000000000004E-3</v>
      </c>
    </row>
    <row r="933" spans="1:3" x14ac:dyDescent="0.35">
      <c r="A933" t="s">
        <v>211</v>
      </c>
      <c r="B933" t="s">
        <v>179</v>
      </c>
      <c r="C933">
        <v>4.3E-3</v>
      </c>
    </row>
    <row r="934" spans="1:3" x14ac:dyDescent="0.35">
      <c r="A934" t="s">
        <v>211</v>
      </c>
      <c r="B934" t="s">
        <v>182</v>
      </c>
      <c r="C934">
        <v>1.8599999999999998E-2</v>
      </c>
    </row>
    <row r="935" spans="1:3" x14ac:dyDescent="0.35">
      <c r="A935" t="s">
        <v>211</v>
      </c>
      <c r="B935" t="s">
        <v>185</v>
      </c>
      <c r="C935">
        <v>1.55E-2</v>
      </c>
    </row>
    <row r="936" spans="1:3" x14ac:dyDescent="0.35">
      <c r="A936" t="s">
        <v>211</v>
      </c>
      <c r="B936" t="s">
        <v>188</v>
      </c>
      <c r="C936">
        <v>1.0500000000000001E-2</v>
      </c>
    </row>
    <row r="937" spans="1:3" x14ac:dyDescent="0.35">
      <c r="A937" t="s">
        <v>211</v>
      </c>
      <c r="B937" t="s">
        <v>191</v>
      </c>
      <c r="C937">
        <v>1.52E-2</v>
      </c>
    </row>
    <row r="938" spans="1:3" x14ac:dyDescent="0.35">
      <c r="A938" t="s">
        <v>211</v>
      </c>
      <c r="B938" t="s">
        <v>194</v>
      </c>
      <c r="C938">
        <v>0</v>
      </c>
    </row>
    <row r="939" spans="1:3" x14ac:dyDescent="0.35">
      <c r="A939" t="s">
        <v>211</v>
      </c>
      <c r="B939" t="s">
        <v>197</v>
      </c>
      <c r="C939">
        <v>3.5000000000000003E-2</v>
      </c>
    </row>
    <row r="940" spans="1:3" x14ac:dyDescent="0.35">
      <c r="A940" t="s">
        <v>211</v>
      </c>
      <c r="B940" t="s">
        <v>126</v>
      </c>
      <c r="C940">
        <v>1.6299999999999999E-2</v>
      </c>
    </row>
    <row r="941" spans="1:3" x14ac:dyDescent="0.35">
      <c r="A941" t="s">
        <v>211</v>
      </c>
      <c r="B941" t="s">
        <v>129</v>
      </c>
      <c r="C941">
        <v>1.1900000000000001E-2</v>
      </c>
    </row>
    <row r="942" spans="1:3" x14ac:dyDescent="0.35">
      <c r="A942" t="s">
        <v>211</v>
      </c>
      <c r="B942" t="s">
        <v>132</v>
      </c>
      <c r="C942">
        <v>6.3E-3</v>
      </c>
    </row>
    <row r="943" spans="1:3" x14ac:dyDescent="0.35">
      <c r="A943" t="s">
        <v>211</v>
      </c>
      <c r="B943" t="s">
        <v>135</v>
      </c>
      <c r="C943">
        <v>1.5699999999999999E-2</v>
      </c>
    </row>
    <row r="944" spans="1:3" x14ac:dyDescent="0.35">
      <c r="A944" t="s">
        <v>211</v>
      </c>
      <c r="B944" t="s">
        <v>138</v>
      </c>
      <c r="C944">
        <v>1.3899999999999999E-2</v>
      </c>
    </row>
    <row r="945" spans="1:3" x14ac:dyDescent="0.35">
      <c r="A945" t="s">
        <v>211</v>
      </c>
      <c r="B945" t="s">
        <v>141</v>
      </c>
      <c r="C945">
        <v>9.7000000000000003E-3</v>
      </c>
    </row>
    <row r="946" spans="1:3" x14ac:dyDescent="0.35">
      <c r="A946" t="s">
        <v>211</v>
      </c>
      <c r="B946" t="s">
        <v>144</v>
      </c>
      <c r="C946">
        <v>2.3300000000000001E-2</v>
      </c>
    </row>
    <row r="947" spans="1:3" x14ac:dyDescent="0.35">
      <c r="A947" t="s">
        <v>211</v>
      </c>
      <c r="B947" t="s">
        <v>147</v>
      </c>
      <c r="C947">
        <v>2.53E-2</v>
      </c>
    </row>
    <row r="948" spans="1:3" x14ac:dyDescent="0.35">
      <c r="A948" t="s">
        <v>211</v>
      </c>
      <c r="B948" t="s">
        <v>150</v>
      </c>
      <c r="C948">
        <v>9.4000000000000004E-3</v>
      </c>
    </row>
    <row r="949" spans="1:3" x14ac:dyDescent="0.35">
      <c r="A949" t="s">
        <v>211</v>
      </c>
      <c r="B949" t="s">
        <v>153</v>
      </c>
      <c r="C949">
        <v>1.11E-2</v>
      </c>
    </row>
    <row r="950" spans="1:3" x14ac:dyDescent="0.35">
      <c r="A950" t="s">
        <v>211</v>
      </c>
      <c r="B950" t="s">
        <v>156</v>
      </c>
      <c r="C950">
        <v>2.6200000000000001E-2</v>
      </c>
    </row>
    <row r="951" spans="1:3" x14ac:dyDescent="0.35">
      <c r="A951" t="s">
        <v>211</v>
      </c>
      <c r="B951" t="s">
        <v>159</v>
      </c>
      <c r="C951">
        <v>2.3300000000000001E-2</v>
      </c>
    </row>
    <row r="952" spans="1:3" x14ac:dyDescent="0.35">
      <c r="A952" t="s">
        <v>211</v>
      </c>
      <c r="B952" t="s">
        <v>162</v>
      </c>
      <c r="C952">
        <v>5.7999999999999996E-3</v>
      </c>
    </row>
    <row r="953" spans="1:3" x14ac:dyDescent="0.35">
      <c r="A953" t="s">
        <v>211</v>
      </c>
      <c r="B953" t="s">
        <v>165</v>
      </c>
      <c r="C953">
        <v>1.47E-2</v>
      </c>
    </row>
    <row r="954" spans="1:3" x14ac:dyDescent="0.35">
      <c r="A954" t="s">
        <v>211</v>
      </c>
      <c r="B954" t="s">
        <v>168</v>
      </c>
      <c r="C954">
        <v>6.1000000000000004E-3</v>
      </c>
    </row>
    <row r="955" spans="1:3" x14ac:dyDescent="0.35">
      <c r="A955" t="s">
        <v>211</v>
      </c>
      <c r="B955" t="s">
        <v>171</v>
      </c>
      <c r="C955">
        <v>8.6E-3</v>
      </c>
    </row>
    <row r="956" spans="1:3" x14ac:dyDescent="0.35">
      <c r="A956" t="s">
        <v>211</v>
      </c>
      <c r="B956" t="s">
        <v>174</v>
      </c>
      <c r="C956">
        <v>1.7899999999999999E-2</v>
      </c>
    </row>
    <row r="957" spans="1:3" x14ac:dyDescent="0.35">
      <c r="A957" t="s">
        <v>211</v>
      </c>
      <c r="B957" t="s">
        <v>177</v>
      </c>
      <c r="C957">
        <v>1.54E-2</v>
      </c>
    </row>
    <row r="958" spans="1:3" x14ac:dyDescent="0.35">
      <c r="A958" t="s">
        <v>211</v>
      </c>
      <c r="B958" t="s">
        <v>180</v>
      </c>
      <c r="C958">
        <v>1.06E-2</v>
      </c>
    </row>
    <row r="959" spans="1:3" x14ac:dyDescent="0.35">
      <c r="A959" t="s">
        <v>211</v>
      </c>
      <c r="B959" t="s">
        <v>183</v>
      </c>
      <c r="C959">
        <v>6.3E-3</v>
      </c>
    </row>
    <row r="960" spans="1:3" x14ac:dyDescent="0.35">
      <c r="A960" t="s">
        <v>211</v>
      </c>
      <c r="B960" t="s">
        <v>186</v>
      </c>
      <c r="C960">
        <v>2.8E-3</v>
      </c>
    </row>
    <row r="961" spans="1:3" x14ac:dyDescent="0.35">
      <c r="A961" t="s">
        <v>211</v>
      </c>
      <c r="B961" t="s">
        <v>189</v>
      </c>
      <c r="C961">
        <v>1.61E-2</v>
      </c>
    </row>
    <row r="962" spans="1:3" x14ac:dyDescent="0.35">
      <c r="A962" t="s">
        <v>211</v>
      </c>
      <c r="B962" t="s">
        <v>192</v>
      </c>
      <c r="C962">
        <v>9.1999999999999998E-3</v>
      </c>
    </row>
    <row r="963" spans="1:3" x14ac:dyDescent="0.35">
      <c r="A963" t="s">
        <v>211</v>
      </c>
      <c r="B963" t="s">
        <v>195</v>
      </c>
      <c r="C963">
        <v>1.17E-2</v>
      </c>
    </row>
    <row r="964" spans="1:3" x14ac:dyDescent="0.35">
      <c r="A964" t="s">
        <v>226</v>
      </c>
      <c r="B964" t="s">
        <v>124</v>
      </c>
      <c r="C964">
        <v>6.1999999999999998E-3</v>
      </c>
    </row>
    <row r="965" spans="1:3" x14ac:dyDescent="0.35">
      <c r="A965" t="s">
        <v>226</v>
      </c>
      <c r="B965" t="s">
        <v>127</v>
      </c>
      <c r="C965">
        <v>3.8999999999999998E-3</v>
      </c>
    </row>
    <row r="966" spans="1:3" x14ac:dyDescent="0.35">
      <c r="A966" t="s">
        <v>226</v>
      </c>
      <c r="B966" t="s">
        <v>130</v>
      </c>
      <c r="C966">
        <v>8.0000000000000004E-4</v>
      </c>
    </row>
    <row r="967" spans="1:3" x14ac:dyDescent="0.35">
      <c r="A967" t="s">
        <v>226</v>
      </c>
      <c r="B967" t="s">
        <v>133</v>
      </c>
      <c r="C967">
        <v>6.6E-3</v>
      </c>
    </row>
    <row r="968" spans="1:3" x14ac:dyDescent="0.35">
      <c r="A968" t="s">
        <v>226</v>
      </c>
      <c r="B968" t="s">
        <v>136</v>
      </c>
      <c r="C968">
        <v>4.1999999999999997E-3</v>
      </c>
    </row>
    <row r="969" spans="1:3" x14ac:dyDescent="0.35">
      <c r="A969" t="s">
        <v>226</v>
      </c>
      <c r="B969" t="s">
        <v>139</v>
      </c>
      <c r="C969">
        <v>1.6999999999999999E-3</v>
      </c>
    </row>
    <row r="970" spans="1:3" x14ac:dyDescent="0.35">
      <c r="A970" t="s">
        <v>226</v>
      </c>
      <c r="B970" t="s">
        <v>142</v>
      </c>
      <c r="C970">
        <v>6.0000000000000001E-3</v>
      </c>
    </row>
    <row r="971" spans="1:3" x14ac:dyDescent="0.35">
      <c r="A971" t="s">
        <v>226</v>
      </c>
      <c r="B971" t="s">
        <v>145</v>
      </c>
      <c r="C971">
        <v>7.4000000000000003E-3</v>
      </c>
    </row>
    <row r="972" spans="1:3" x14ac:dyDescent="0.35">
      <c r="A972" t="s">
        <v>226</v>
      </c>
      <c r="B972" t="s">
        <v>148</v>
      </c>
      <c r="C972">
        <v>2.2000000000000001E-3</v>
      </c>
    </row>
    <row r="973" spans="1:3" x14ac:dyDescent="0.35">
      <c r="A973" t="s">
        <v>226</v>
      </c>
      <c r="B973" t="s">
        <v>151</v>
      </c>
      <c r="C973">
        <v>4.7999999999999996E-3</v>
      </c>
    </row>
    <row r="974" spans="1:3" x14ac:dyDescent="0.35">
      <c r="A974" t="s">
        <v>226</v>
      </c>
      <c r="B974" t="s">
        <v>154</v>
      </c>
      <c r="C974">
        <v>1.1900000000000001E-2</v>
      </c>
    </row>
    <row r="975" spans="1:3" x14ac:dyDescent="0.35">
      <c r="A975" t="s">
        <v>226</v>
      </c>
      <c r="B975" t="s">
        <v>157</v>
      </c>
      <c r="C975">
        <v>5.7000000000000002E-3</v>
      </c>
    </row>
    <row r="976" spans="1:3" x14ac:dyDescent="0.35">
      <c r="A976" t="s">
        <v>226</v>
      </c>
      <c r="B976" t="s">
        <v>160</v>
      </c>
      <c r="C976">
        <v>4.1000000000000003E-3</v>
      </c>
    </row>
    <row r="977" spans="1:3" x14ac:dyDescent="0.35">
      <c r="A977" t="s">
        <v>226</v>
      </c>
      <c r="B977" t="s">
        <v>163</v>
      </c>
      <c r="C977">
        <v>6.7000000000000002E-3</v>
      </c>
    </row>
    <row r="978" spans="1:3" x14ac:dyDescent="0.35">
      <c r="A978" t="s">
        <v>226</v>
      </c>
      <c r="B978" t="s">
        <v>166</v>
      </c>
      <c r="C978">
        <v>2.3999999999999998E-3</v>
      </c>
    </row>
    <row r="979" spans="1:3" x14ac:dyDescent="0.35">
      <c r="A979" t="s">
        <v>226</v>
      </c>
      <c r="B979" t="s">
        <v>169</v>
      </c>
      <c r="C979">
        <v>4.3E-3</v>
      </c>
    </row>
    <row r="980" spans="1:3" x14ac:dyDescent="0.35">
      <c r="A980" t="s">
        <v>226</v>
      </c>
      <c r="B980" t="s">
        <v>172</v>
      </c>
      <c r="C980">
        <v>4.3E-3</v>
      </c>
    </row>
    <row r="981" spans="1:3" x14ac:dyDescent="0.35">
      <c r="A981" t="s">
        <v>226</v>
      </c>
      <c r="B981" t="s">
        <v>175</v>
      </c>
      <c r="C981">
        <v>4.4999999999999997E-3</v>
      </c>
    </row>
    <row r="982" spans="1:3" x14ac:dyDescent="0.35">
      <c r="A982" t="s">
        <v>226</v>
      </c>
      <c r="B982" t="s">
        <v>178</v>
      </c>
      <c r="C982">
        <v>1.2E-2</v>
      </c>
    </row>
    <row r="983" spans="1:3" x14ac:dyDescent="0.35">
      <c r="A983" t="s">
        <v>226</v>
      </c>
      <c r="B983" t="s">
        <v>181</v>
      </c>
      <c r="C983">
        <v>4.3E-3</v>
      </c>
    </row>
    <row r="984" spans="1:3" x14ac:dyDescent="0.35">
      <c r="A984" t="s">
        <v>226</v>
      </c>
      <c r="B984" t="s">
        <v>184</v>
      </c>
      <c r="C984">
        <v>6.3E-3</v>
      </c>
    </row>
    <row r="985" spans="1:3" x14ac:dyDescent="0.35">
      <c r="A985" t="s">
        <v>226</v>
      </c>
      <c r="B985" t="s">
        <v>187</v>
      </c>
      <c r="C985">
        <v>6.0000000000000001E-3</v>
      </c>
    </row>
    <row r="986" spans="1:3" x14ac:dyDescent="0.35">
      <c r="A986" t="s">
        <v>226</v>
      </c>
      <c r="B986" t="s">
        <v>190</v>
      </c>
      <c r="C986">
        <v>8.0000000000000002E-3</v>
      </c>
    </row>
    <row r="987" spans="1:3" x14ac:dyDescent="0.35">
      <c r="A987" t="s">
        <v>226</v>
      </c>
      <c r="B987" t="s">
        <v>193</v>
      </c>
      <c r="C987">
        <v>8.6E-3</v>
      </c>
    </row>
    <row r="988" spans="1:3" x14ac:dyDescent="0.35">
      <c r="A988" t="s">
        <v>226</v>
      </c>
      <c r="B988" t="s">
        <v>196</v>
      </c>
      <c r="C988">
        <v>0</v>
      </c>
    </row>
    <row r="989" spans="1:3" x14ac:dyDescent="0.35">
      <c r="A989" t="s">
        <v>226</v>
      </c>
      <c r="B989" t="s">
        <v>125</v>
      </c>
      <c r="C989">
        <v>2.8E-3</v>
      </c>
    </row>
    <row r="990" spans="1:3" x14ac:dyDescent="0.35">
      <c r="A990" t="s">
        <v>226</v>
      </c>
      <c r="B990" t="s">
        <v>128</v>
      </c>
      <c r="C990">
        <v>5.3E-3</v>
      </c>
    </row>
    <row r="991" spans="1:3" x14ac:dyDescent="0.35">
      <c r="A991" t="s">
        <v>226</v>
      </c>
      <c r="B991" t="s">
        <v>131</v>
      </c>
      <c r="C991">
        <v>0.01</v>
      </c>
    </row>
    <row r="992" spans="1:3" x14ac:dyDescent="0.35">
      <c r="A992" t="s">
        <v>226</v>
      </c>
      <c r="B992" t="s">
        <v>134</v>
      </c>
      <c r="C992">
        <v>3.2000000000000002E-3</v>
      </c>
    </row>
    <row r="993" spans="1:3" x14ac:dyDescent="0.35">
      <c r="A993" t="s">
        <v>226</v>
      </c>
      <c r="B993" t="s">
        <v>137</v>
      </c>
      <c r="C993">
        <v>8.3999999999999995E-3</v>
      </c>
    </row>
    <row r="994" spans="1:3" x14ac:dyDescent="0.35">
      <c r="A994" t="s">
        <v>226</v>
      </c>
      <c r="B994" t="s">
        <v>140</v>
      </c>
      <c r="C994">
        <v>3.7000000000000002E-3</v>
      </c>
    </row>
    <row r="995" spans="1:3" x14ac:dyDescent="0.35">
      <c r="A995" t="s">
        <v>226</v>
      </c>
      <c r="B995" t="s">
        <v>143</v>
      </c>
      <c r="C995">
        <v>1.7299999999999999E-2</v>
      </c>
    </row>
    <row r="996" spans="1:3" x14ac:dyDescent="0.35">
      <c r="A996" t="s">
        <v>226</v>
      </c>
      <c r="B996" t="s">
        <v>146</v>
      </c>
      <c r="C996">
        <v>2.5000000000000001E-3</v>
      </c>
    </row>
    <row r="997" spans="1:3" x14ac:dyDescent="0.35">
      <c r="A997" t="s">
        <v>226</v>
      </c>
      <c r="B997" t="s">
        <v>149</v>
      </c>
      <c r="C997">
        <v>4.1000000000000003E-3</v>
      </c>
    </row>
    <row r="998" spans="1:3" x14ac:dyDescent="0.35">
      <c r="A998" t="s">
        <v>226</v>
      </c>
      <c r="B998" t="s">
        <v>152</v>
      </c>
      <c r="C998">
        <v>7.1000000000000004E-3</v>
      </c>
    </row>
    <row r="999" spans="1:3" x14ac:dyDescent="0.35">
      <c r="A999" t="s">
        <v>226</v>
      </c>
      <c r="B999" t="s">
        <v>155</v>
      </c>
      <c r="C999">
        <v>2.2000000000000001E-3</v>
      </c>
    </row>
    <row r="1000" spans="1:3" x14ac:dyDescent="0.35">
      <c r="A1000" t="s">
        <v>226</v>
      </c>
      <c r="B1000" t="s">
        <v>158</v>
      </c>
      <c r="C1000">
        <v>9.5999999999999992E-3</v>
      </c>
    </row>
    <row r="1001" spans="1:3" x14ac:dyDescent="0.35">
      <c r="A1001" t="s">
        <v>226</v>
      </c>
      <c r="B1001" t="s">
        <v>161</v>
      </c>
      <c r="C1001">
        <v>8.9999999999999993E-3</v>
      </c>
    </row>
    <row r="1002" spans="1:3" x14ac:dyDescent="0.35">
      <c r="A1002" t="s">
        <v>226</v>
      </c>
      <c r="B1002" t="s">
        <v>164</v>
      </c>
      <c r="C1002">
        <v>6.1000000000000004E-3</v>
      </c>
    </row>
    <row r="1003" spans="1:3" x14ac:dyDescent="0.35">
      <c r="A1003" t="s">
        <v>226</v>
      </c>
      <c r="B1003" t="s">
        <v>167</v>
      </c>
      <c r="C1003">
        <v>2.3E-3</v>
      </c>
    </row>
    <row r="1004" spans="1:3" x14ac:dyDescent="0.35">
      <c r="A1004" t="s">
        <v>226</v>
      </c>
      <c r="B1004" t="s">
        <v>170</v>
      </c>
      <c r="C1004">
        <v>8.0999999999999996E-3</v>
      </c>
    </row>
    <row r="1005" spans="1:3" x14ac:dyDescent="0.35">
      <c r="A1005" t="s">
        <v>226</v>
      </c>
      <c r="B1005" t="s">
        <v>173</v>
      </c>
      <c r="C1005">
        <v>1.0200000000000001E-2</v>
      </c>
    </row>
    <row r="1006" spans="1:3" x14ac:dyDescent="0.35">
      <c r="A1006" t="s">
        <v>226</v>
      </c>
      <c r="B1006" t="s">
        <v>176</v>
      </c>
      <c r="C1006">
        <v>2.3999999999999998E-3</v>
      </c>
    </row>
    <row r="1007" spans="1:3" x14ac:dyDescent="0.35">
      <c r="A1007" t="s">
        <v>226</v>
      </c>
      <c r="B1007" t="s">
        <v>179</v>
      </c>
      <c r="C1007">
        <v>1.9E-3</v>
      </c>
    </row>
    <row r="1008" spans="1:3" x14ac:dyDescent="0.35">
      <c r="A1008" t="s">
        <v>226</v>
      </c>
      <c r="B1008" t="s">
        <v>182</v>
      </c>
      <c r="C1008">
        <v>2.7000000000000001E-3</v>
      </c>
    </row>
    <row r="1009" spans="1:3" x14ac:dyDescent="0.35">
      <c r="A1009" t="s">
        <v>226</v>
      </c>
      <c r="B1009" t="s">
        <v>185</v>
      </c>
      <c r="C1009">
        <v>2.2000000000000001E-3</v>
      </c>
    </row>
    <row r="1010" spans="1:3" x14ac:dyDescent="0.35">
      <c r="A1010" t="s">
        <v>226</v>
      </c>
      <c r="B1010" t="s">
        <v>188</v>
      </c>
      <c r="C1010">
        <v>4.8999999999999998E-3</v>
      </c>
    </row>
    <row r="1011" spans="1:3" x14ac:dyDescent="0.35">
      <c r="A1011" t="s">
        <v>226</v>
      </c>
      <c r="B1011" t="s">
        <v>191</v>
      </c>
      <c r="C1011">
        <v>7.1999999999999998E-3</v>
      </c>
    </row>
    <row r="1012" spans="1:3" x14ac:dyDescent="0.35">
      <c r="A1012" t="s">
        <v>226</v>
      </c>
      <c r="B1012" t="s">
        <v>194</v>
      </c>
      <c r="C1012">
        <v>8.3000000000000001E-3</v>
      </c>
    </row>
    <row r="1013" spans="1:3" x14ac:dyDescent="0.35">
      <c r="A1013" t="s">
        <v>226</v>
      </c>
      <c r="B1013" t="s">
        <v>197</v>
      </c>
      <c r="C1013">
        <v>1.1599999999999999E-2</v>
      </c>
    </row>
    <row r="1014" spans="1:3" x14ac:dyDescent="0.35">
      <c r="A1014" t="s">
        <v>226</v>
      </c>
      <c r="B1014" t="s">
        <v>126</v>
      </c>
      <c r="C1014">
        <v>3.8E-3</v>
      </c>
    </row>
    <row r="1015" spans="1:3" x14ac:dyDescent="0.35">
      <c r="A1015" t="s">
        <v>226</v>
      </c>
      <c r="B1015" t="s">
        <v>129</v>
      </c>
      <c r="C1015">
        <v>5.1000000000000004E-3</v>
      </c>
    </row>
    <row r="1016" spans="1:3" x14ac:dyDescent="0.35">
      <c r="A1016" t="s">
        <v>226</v>
      </c>
      <c r="B1016" t="s">
        <v>132</v>
      </c>
      <c r="C1016">
        <v>3.0000000000000001E-3</v>
      </c>
    </row>
    <row r="1017" spans="1:3" x14ac:dyDescent="0.35">
      <c r="A1017" t="s">
        <v>226</v>
      </c>
      <c r="B1017" t="s">
        <v>135</v>
      </c>
      <c r="C1017">
        <v>8.5000000000000006E-3</v>
      </c>
    </row>
    <row r="1018" spans="1:3" x14ac:dyDescent="0.35">
      <c r="A1018" t="s">
        <v>226</v>
      </c>
      <c r="B1018" t="s">
        <v>138</v>
      </c>
      <c r="C1018">
        <v>2.5999999999999999E-3</v>
      </c>
    </row>
    <row r="1019" spans="1:3" x14ac:dyDescent="0.35">
      <c r="A1019" t="s">
        <v>226</v>
      </c>
      <c r="B1019" t="s">
        <v>141</v>
      </c>
      <c r="C1019">
        <v>4.1999999999999997E-3</v>
      </c>
    </row>
    <row r="1020" spans="1:3" x14ac:dyDescent="0.35">
      <c r="A1020" t="s">
        <v>226</v>
      </c>
      <c r="B1020" t="s">
        <v>144</v>
      </c>
      <c r="C1020">
        <v>9.5999999999999992E-3</v>
      </c>
    </row>
    <row r="1021" spans="1:3" x14ac:dyDescent="0.35">
      <c r="A1021" t="s">
        <v>226</v>
      </c>
      <c r="B1021" t="s">
        <v>147</v>
      </c>
      <c r="C1021">
        <v>1.34E-2</v>
      </c>
    </row>
    <row r="1022" spans="1:3" x14ac:dyDescent="0.35">
      <c r="A1022" t="s">
        <v>226</v>
      </c>
      <c r="B1022" t="s">
        <v>150</v>
      </c>
      <c r="C1022">
        <v>2.7000000000000001E-3</v>
      </c>
    </row>
    <row r="1023" spans="1:3" x14ac:dyDescent="0.35">
      <c r="A1023" t="s">
        <v>226</v>
      </c>
      <c r="B1023" t="s">
        <v>153</v>
      </c>
      <c r="C1023">
        <v>5.4999999999999997E-3</v>
      </c>
    </row>
    <row r="1024" spans="1:3" x14ac:dyDescent="0.35">
      <c r="A1024" t="s">
        <v>226</v>
      </c>
      <c r="B1024" t="s">
        <v>156</v>
      </c>
      <c r="C1024">
        <v>7.7000000000000002E-3</v>
      </c>
    </row>
    <row r="1025" spans="1:3" x14ac:dyDescent="0.35">
      <c r="A1025" t="s">
        <v>226</v>
      </c>
      <c r="B1025" t="s">
        <v>159</v>
      </c>
      <c r="C1025">
        <v>6.1999999999999998E-3</v>
      </c>
    </row>
    <row r="1026" spans="1:3" x14ac:dyDescent="0.35">
      <c r="A1026" t="s">
        <v>226</v>
      </c>
      <c r="B1026" t="s">
        <v>162</v>
      </c>
      <c r="C1026">
        <v>2.5000000000000001E-3</v>
      </c>
    </row>
    <row r="1027" spans="1:3" x14ac:dyDescent="0.35">
      <c r="A1027" t="s">
        <v>226</v>
      </c>
      <c r="B1027" t="s">
        <v>165</v>
      </c>
      <c r="C1027">
        <v>8.3000000000000001E-3</v>
      </c>
    </row>
    <row r="1028" spans="1:3" x14ac:dyDescent="0.35">
      <c r="A1028" t="s">
        <v>226</v>
      </c>
      <c r="B1028" t="s">
        <v>168</v>
      </c>
      <c r="C1028">
        <v>7.1000000000000004E-3</v>
      </c>
    </row>
    <row r="1029" spans="1:3" x14ac:dyDescent="0.35">
      <c r="A1029" t="s">
        <v>226</v>
      </c>
      <c r="B1029" t="s">
        <v>171</v>
      </c>
      <c r="C1029">
        <v>3.8999999999999998E-3</v>
      </c>
    </row>
    <row r="1030" spans="1:3" x14ac:dyDescent="0.35">
      <c r="A1030" t="s">
        <v>226</v>
      </c>
      <c r="B1030" t="s">
        <v>174</v>
      </c>
      <c r="C1030">
        <v>5.1000000000000004E-3</v>
      </c>
    </row>
    <row r="1031" spans="1:3" x14ac:dyDescent="0.35">
      <c r="A1031" t="s">
        <v>226</v>
      </c>
      <c r="B1031" t="s">
        <v>177</v>
      </c>
      <c r="C1031">
        <v>7.1999999999999998E-3</v>
      </c>
    </row>
    <row r="1032" spans="1:3" x14ac:dyDescent="0.35">
      <c r="A1032" t="s">
        <v>226</v>
      </c>
      <c r="B1032" t="s">
        <v>180</v>
      </c>
      <c r="C1032">
        <v>6.4999999999999997E-3</v>
      </c>
    </row>
    <row r="1033" spans="1:3" x14ac:dyDescent="0.35">
      <c r="A1033" t="s">
        <v>226</v>
      </c>
      <c r="B1033" t="s">
        <v>183</v>
      </c>
      <c r="C1033">
        <v>3.7000000000000002E-3</v>
      </c>
    </row>
    <row r="1034" spans="1:3" x14ac:dyDescent="0.35">
      <c r="A1034" t="s">
        <v>226</v>
      </c>
      <c r="B1034" t="s">
        <v>186</v>
      </c>
      <c r="C1034">
        <v>1.6000000000000001E-3</v>
      </c>
    </row>
    <row r="1035" spans="1:3" x14ac:dyDescent="0.35">
      <c r="A1035" t="s">
        <v>226</v>
      </c>
      <c r="B1035" t="s">
        <v>189</v>
      </c>
      <c r="C1035">
        <v>8.6999999999999994E-3</v>
      </c>
    </row>
    <row r="1036" spans="1:3" x14ac:dyDescent="0.35">
      <c r="A1036" t="s">
        <v>226</v>
      </c>
      <c r="B1036" t="s">
        <v>192</v>
      </c>
      <c r="C1036">
        <v>2.8999999999999998E-3</v>
      </c>
    </row>
    <row r="1037" spans="1:3" x14ac:dyDescent="0.35">
      <c r="A1037" t="s">
        <v>226</v>
      </c>
      <c r="B1037" t="s">
        <v>195</v>
      </c>
      <c r="C1037">
        <v>1.5E-3</v>
      </c>
    </row>
    <row r="1038" spans="1:3" x14ac:dyDescent="0.35">
      <c r="A1038" t="s">
        <v>227</v>
      </c>
      <c r="B1038" t="s">
        <v>124</v>
      </c>
      <c r="C1038">
        <v>3.0999999999999999E-3</v>
      </c>
    </row>
    <row r="1039" spans="1:3" x14ac:dyDescent="0.35">
      <c r="A1039" t="s">
        <v>227</v>
      </c>
      <c r="B1039" t="s">
        <v>127</v>
      </c>
      <c r="C1039">
        <v>2E-3</v>
      </c>
    </row>
    <row r="1040" spans="1:3" x14ac:dyDescent="0.35">
      <c r="A1040" t="s">
        <v>227</v>
      </c>
      <c r="B1040" t="s">
        <v>130</v>
      </c>
      <c r="C1040">
        <v>0</v>
      </c>
    </row>
    <row r="1041" spans="1:3" x14ac:dyDescent="0.35">
      <c r="A1041" t="s">
        <v>227</v>
      </c>
      <c r="B1041" t="s">
        <v>133</v>
      </c>
      <c r="C1041">
        <v>3.5999999999999999E-3</v>
      </c>
    </row>
    <row r="1042" spans="1:3" x14ac:dyDescent="0.35">
      <c r="A1042" t="s">
        <v>227</v>
      </c>
      <c r="B1042" t="s">
        <v>136</v>
      </c>
      <c r="C1042">
        <v>2.3999999999999998E-3</v>
      </c>
    </row>
    <row r="1043" spans="1:3" x14ac:dyDescent="0.35">
      <c r="A1043" t="s">
        <v>227</v>
      </c>
      <c r="B1043" t="s">
        <v>139</v>
      </c>
      <c r="C1043">
        <v>4.0000000000000002E-4</v>
      </c>
    </row>
    <row r="1044" spans="1:3" x14ac:dyDescent="0.35">
      <c r="A1044" t="s">
        <v>227</v>
      </c>
      <c r="B1044" t="s">
        <v>142</v>
      </c>
      <c r="C1044">
        <v>3.0000000000000001E-3</v>
      </c>
    </row>
    <row r="1045" spans="1:3" x14ac:dyDescent="0.35">
      <c r="A1045" t="s">
        <v>227</v>
      </c>
      <c r="B1045" t="s">
        <v>145</v>
      </c>
      <c r="C1045">
        <v>3.5000000000000001E-3</v>
      </c>
    </row>
    <row r="1046" spans="1:3" x14ac:dyDescent="0.35">
      <c r="A1046" t="s">
        <v>227</v>
      </c>
      <c r="B1046" t="s">
        <v>148</v>
      </c>
      <c r="C1046">
        <v>1.5E-3</v>
      </c>
    </row>
    <row r="1047" spans="1:3" x14ac:dyDescent="0.35">
      <c r="A1047" t="s">
        <v>227</v>
      </c>
      <c r="B1047" t="s">
        <v>151</v>
      </c>
      <c r="C1047">
        <v>1.9E-3</v>
      </c>
    </row>
    <row r="1048" spans="1:3" x14ac:dyDescent="0.35">
      <c r="A1048" t="s">
        <v>227</v>
      </c>
      <c r="B1048" t="s">
        <v>154</v>
      </c>
      <c r="C1048">
        <v>8.8000000000000005E-3</v>
      </c>
    </row>
    <row r="1049" spans="1:3" x14ac:dyDescent="0.35">
      <c r="A1049" t="s">
        <v>227</v>
      </c>
      <c r="B1049" t="s">
        <v>157</v>
      </c>
      <c r="C1049">
        <v>4.4000000000000003E-3</v>
      </c>
    </row>
    <row r="1050" spans="1:3" x14ac:dyDescent="0.35">
      <c r="A1050" t="s">
        <v>227</v>
      </c>
      <c r="B1050" t="s">
        <v>160</v>
      </c>
      <c r="C1050">
        <v>2.8E-3</v>
      </c>
    </row>
    <row r="1051" spans="1:3" x14ac:dyDescent="0.35">
      <c r="A1051" t="s">
        <v>227</v>
      </c>
      <c r="B1051" t="s">
        <v>163</v>
      </c>
      <c r="C1051">
        <v>4.5999999999999999E-3</v>
      </c>
    </row>
    <row r="1052" spans="1:3" x14ac:dyDescent="0.35">
      <c r="A1052" t="s">
        <v>227</v>
      </c>
      <c r="B1052" t="s">
        <v>166</v>
      </c>
      <c r="C1052">
        <v>1.2999999999999999E-3</v>
      </c>
    </row>
    <row r="1053" spans="1:3" x14ac:dyDescent="0.35">
      <c r="A1053" t="s">
        <v>227</v>
      </c>
      <c r="B1053" t="s">
        <v>169</v>
      </c>
      <c r="C1053">
        <v>5.5999999999999999E-3</v>
      </c>
    </row>
    <row r="1054" spans="1:3" x14ac:dyDescent="0.35">
      <c r="A1054" t="s">
        <v>227</v>
      </c>
      <c r="B1054" t="s">
        <v>172</v>
      </c>
      <c r="C1054">
        <v>2.0999999999999999E-3</v>
      </c>
    </row>
    <row r="1055" spans="1:3" x14ac:dyDescent="0.35">
      <c r="A1055" t="s">
        <v>227</v>
      </c>
      <c r="B1055" t="s">
        <v>175</v>
      </c>
      <c r="C1055">
        <v>2.3999999999999998E-3</v>
      </c>
    </row>
    <row r="1056" spans="1:3" x14ac:dyDescent="0.35">
      <c r="A1056" t="s">
        <v>227</v>
      </c>
      <c r="B1056" t="s">
        <v>178</v>
      </c>
      <c r="C1056">
        <v>6.4000000000000003E-3</v>
      </c>
    </row>
    <row r="1057" spans="1:3" x14ac:dyDescent="0.35">
      <c r="A1057" t="s">
        <v>227</v>
      </c>
      <c r="B1057" t="s">
        <v>181</v>
      </c>
      <c r="C1057">
        <v>3.2000000000000002E-3</v>
      </c>
    </row>
    <row r="1058" spans="1:3" x14ac:dyDescent="0.35">
      <c r="A1058" t="s">
        <v>227</v>
      </c>
      <c r="B1058" t="s">
        <v>184</v>
      </c>
      <c r="C1058">
        <v>2.8E-3</v>
      </c>
    </row>
    <row r="1059" spans="1:3" x14ac:dyDescent="0.35">
      <c r="A1059" t="s">
        <v>227</v>
      </c>
      <c r="B1059" t="s">
        <v>187</v>
      </c>
      <c r="C1059">
        <v>3.8E-3</v>
      </c>
    </row>
    <row r="1060" spans="1:3" x14ac:dyDescent="0.35">
      <c r="A1060" t="s">
        <v>227</v>
      </c>
      <c r="B1060" t="s">
        <v>190</v>
      </c>
      <c r="C1060">
        <v>4.8999999999999998E-3</v>
      </c>
    </row>
    <row r="1061" spans="1:3" x14ac:dyDescent="0.35">
      <c r="A1061" t="s">
        <v>227</v>
      </c>
      <c r="B1061" t="s">
        <v>193</v>
      </c>
      <c r="C1061">
        <v>3.0999999999999999E-3</v>
      </c>
    </row>
    <row r="1062" spans="1:3" x14ac:dyDescent="0.35">
      <c r="A1062" t="s">
        <v>227</v>
      </c>
      <c r="B1062" t="s">
        <v>196</v>
      </c>
      <c r="C1062">
        <v>0</v>
      </c>
    </row>
    <row r="1063" spans="1:3" x14ac:dyDescent="0.35">
      <c r="A1063" t="s">
        <v>227</v>
      </c>
      <c r="B1063" t="s">
        <v>125</v>
      </c>
      <c r="C1063">
        <v>8.0000000000000004E-4</v>
      </c>
    </row>
    <row r="1064" spans="1:3" x14ac:dyDescent="0.35">
      <c r="A1064" t="s">
        <v>227</v>
      </c>
      <c r="B1064" t="s">
        <v>128</v>
      </c>
      <c r="C1064">
        <v>3.5999999999999999E-3</v>
      </c>
    </row>
    <row r="1065" spans="1:3" x14ac:dyDescent="0.35">
      <c r="A1065" t="s">
        <v>227</v>
      </c>
      <c r="B1065" t="s">
        <v>131</v>
      </c>
      <c r="C1065">
        <v>6.4999999999999997E-3</v>
      </c>
    </row>
    <row r="1066" spans="1:3" x14ac:dyDescent="0.35">
      <c r="A1066" t="s">
        <v>227</v>
      </c>
      <c r="B1066" t="s">
        <v>134</v>
      </c>
      <c r="C1066">
        <v>3.5000000000000001E-3</v>
      </c>
    </row>
    <row r="1067" spans="1:3" x14ac:dyDescent="0.35">
      <c r="A1067" t="s">
        <v>227</v>
      </c>
      <c r="B1067" t="s">
        <v>137</v>
      </c>
      <c r="C1067">
        <v>7.4000000000000003E-3</v>
      </c>
    </row>
    <row r="1068" spans="1:3" x14ac:dyDescent="0.35">
      <c r="A1068" t="s">
        <v>227</v>
      </c>
      <c r="B1068" t="s">
        <v>140</v>
      </c>
      <c r="C1068">
        <v>1.6999999999999999E-3</v>
      </c>
    </row>
    <row r="1069" spans="1:3" x14ac:dyDescent="0.35">
      <c r="A1069" t="s">
        <v>227</v>
      </c>
      <c r="B1069" t="s">
        <v>143</v>
      </c>
      <c r="C1069">
        <v>7.4999999999999997E-3</v>
      </c>
    </row>
    <row r="1070" spans="1:3" x14ac:dyDescent="0.35">
      <c r="A1070" t="s">
        <v>227</v>
      </c>
      <c r="B1070" t="s">
        <v>146</v>
      </c>
      <c r="C1070">
        <v>4.1000000000000003E-3</v>
      </c>
    </row>
    <row r="1071" spans="1:3" x14ac:dyDescent="0.35">
      <c r="A1071" t="s">
        <v>227</v>
      </c>
      <c r="B1071" t="s">
        <v>149</v>
      </c>
      <c r="C1071">
        <v>2.8E-3</v>
      </c>
    </row>
    <row r="1072" spans="1:3" x14ac:dyDescent="0.35">
      <c r="A1072" t="s">
        <v>227</v>
      </c>
      <c r="B1072" t="s">
        <v>152</v>
      </c>
      <c r="C1072">
        <v>4.1999999999999997E-3</v>
      </c>
    </row>
    <row r="1073" spans="1:3" x14ac:dyDescent="0.35">
      <c r="A1073" t="s">
        <v>227</v>
      </c>
      <c r="B1073" t="s">
        <v>155</v>
      </c>
      <c r="C1073">
        <v>1.4E-3</v>
      </c>
    </row>
    <row r="1074" spans="1:3" x14ac:dyDescent="0.35">
      <c r="A1074" t="s">
        <v>227</v>
      </c>
      <c r="B1074" t="s">
        <v>158</v>
      </c>
      <c r="C1074">
        <v>8.0999999999999996E-3</v>
      </c>
    </row>
    <row r="1075" spans="1:3" x14ac:dyDescent="0.35">
      <c r="A1075" t="s">
        <v>227</v>
      </c>
      <c r="B1075" t="s">
        <v>161</v>
      </c>
      <c r="C1075">
        <v>4.5999999999999999E-3</v>
      </c>
    </row>
    <row r="1076" spans="1:3" x14ac:dyDescent="0.35">
      <c r="A1076" t="s">
        <v>227</v>
      </c>
      <c r="B1076" t="s">
        <v>164</v>
      </c>
      <c r="C1076">
        <v>2E-3</v>
      </c>
    </row>
    <row r="1077" spans="1:3" x14ac:dyDescent="0.35">
      <c r="A1077" t="s">
        <v>227</v>
      </c>
      <c r="B1077" t="s">
        <v>167</v>
      </c>
      <c r="C1077">
        <v>2.2000000000000001E-3</v>
      </c>
    </row>
    <row r="1078" spans="1:3" x14ac:dyDescent="0.35">
      <c r="A1078" t="s">
        <v>227</v>
      </c>
      <c r="B1078" t="s">
        <v>170</v>
      </c>
      <c r="C1078">
        <v>2.5999999999999999E-3</v>
      </c>
    </row>
    <row r="1079" spans="1:3" x14ac:dyDescent="0.35">
      <c r="A1079" t="s">
        <v>227</v>
      </c>
      <c r="B1079" t="s">
        <v>173</v>
      </c>
      <c r="C1079">
        <v>8.0999999999999996E-3</v>
      </c>
    </row>
    <row r="1080" spans="1:3" x14ac:dyDescent="0.35">
      <c r="A1080" t="s">
        <v>227</v>
      </c>
      <c r="B1080" t="s">
        <v>176</v>
      </c>
      <c r="C1080">
        <v>2.2000000000000001E-3</v>
      </c>
    </row>
    <row r="1081" spans="1:3" x14ac:dyDescent="0.35">
      <c r="A1081" t="s">
        <v>227</v>
      </c>
      <c r="B1081" t="s">
        <v>179</v>
      </c>
      <c r="C1081">
        <v>8.0000000000000004E-4</v>
      </c>
    </row>
    <row r="1082" spans="1:3" x14ac:dyDescent="0.35">
      <c r="A1082" t="s">
        <v>227</v>
      </c>
      <c r="B1082" t="s">
        <v>182</v>
      </c>
      <c r="C1082">
        <v>2.5999999999999999E-3</v>
      </c>
    </row>
    <row r="1083" spans="1:3" x14ac:dyDescent="0.35">
      <c r="A1083" t="s">
        <v>227</v>
      </c>
      <c r="B1083" t="s">
        <v>185</v>
      </c>
      <c r="C1083">
        <v>2.0000000000000001E-4</v>
      </c>
    </row>
    <row r="1084" spans="1:3" x14ac:dyDescent="0.35">
      <c r="A1084" t="s">
        <v>227</v>
      </c>
      <c r="B1084" t="s">
        <v>188</v>
      </c>
      <c r="C1084">
        <v>3.8E-3</v>
      </c>
    </row>
    <row r="1085" spans="1:3" x14ac:dyDescent="0.35">
      <c r="A1085" t="s">
        <v>227</v>
      </c>
      <c r="B1085" t="s">
        <v>191</v>
      </c>
      <c r="C1085">
        <v>4.0000000000000001E-3</v>
      </c>
    </row>
    <row r="1086" spans="1:3" x14ac:dyDescent="0.35">
      <c r="A1086" t="s">
        <v>227</v>
      </c>
      <c r="B1086" t="s">
        <v>194</v>
      </c>
      <c r="C1086">
        <v>1.8E-3</v>
      </c>
    </row>
    <row r="1087" spans="1:3" x14ac:dyDescent="0.35">
      <c r="A1087" t="s">
        <v>227</v>
      </c>
      <c r="B1087" t="s">
        <v>197</v>
      </c>
      <c r="C1087">
        <v>0.4</v>
      </c>
    </row>
    <row r="1088" spans="1:3" x14ac:dyDescent="0.35">
      <c r="A1088" t="s">
        <v>227</v>
      </c>
      <c r="B1088" t="s">
        <v>126</v>
      </c>
      <c r="C1088">
        <v>1.6000000000000001E-3</v>
      </c>
    </row>
    <row r="1089" spans="1:3" x14ac:dyDescent="0.35">
      <c r="A1089" t="s">
        <v>227</v>
      </c>
      <c r="B1089" t="s">
        <v>129</v>
      </c>
      <c r="C1089">
        <v>2E-3</v>
      </c>
    </row>
    <row r="1090" spans="1:3" x14ac:dyDescent="0.35">
      <c r="A1090" t="s">
        <v>227</v>
      </c>
      <c r="B1090" t="s">
        <v>132</v>
      </c>
      <c r="C1090">
        <v>2.3E-3</v>
      </c>
    </row>
    <row r="1091" spans="1:3" x14ac:dyDescent="0.35">
      <c r="A1091" t="s">
        <v>227</v>
      </c>
      <c r="B1091" t="s">
        <v>135</v>
      </c>
      <c r="C1091">
        <v>7.4999999999999997E-3</v>
      </c>
    </row>
    <row r="1092" spans="1:3" x14ac:dyDescent="0.35">
      <c r="A1092" t="s">
        <v>227</v>
      </c>
      <c r="B1092" t="s">
        <v>138</v>
      </c>
      <c r="C1092">
        <v>1.6000000000000001E-3</v>
      </c>
    </row>
    <row r="1093" spans="1:3" x14ac:dyDescent="0.35">
      <c r="A1093" t="s">
        <v>227</v>
      </c>
      <c r="B1093" t="s">
        <v>141</v>
      </c>
      <c r="C1093">
        <v>2.5000000000000001E-3</v>
      </c>
    </row>
    <row r="1094" spans="1:3" x14ac:dyDescent="0.35">
      <c r="A1094" t="s">
        <v>227</v>
      </c>
      <c r="B1094" t="s">
        <v>144</v>
      </c>
      <c r="C1094">
        <v>6.7999999999999996E-3</v>
      </c>
    </row>
    <row r="1095" spans="1:3" x14ac:dyDescent="0.35">
      <c r="A1095" t="s">
        <v>227</v>
      </c>
      <c r="B1095" t="s">
        <v>147</v>
      </c>
      <c r="C1095">
        <v>8.0000000000000002E-3</v>
      </c>
    </row>
    <row r="1096" spans="1:3" x14ac:dyDescent="0.35">
      <c r="A1096" t="s">
        <v>227</v>
      </c>
      <c r="B1096" t="s">
        <v>150</v>
      </c>
      <c r="C1096">
        <v>1E-3</v>
      </c>
    </row>
    <row r="1097" spans="1:3" x14ac:dyDescent="0.35">
      <c r="A1097" t="s">
        <v>227</v>
      </c>
      <c r="B1097" t="s">
        <v>153</v>
      </c>
      <c r="C1097">
        <v>1.9E-3</v>
      </c>
    </row>
    <row r="1098" spans="1:3" x14ac:dyDescent="0.35">
      <c r="A1098" t="s">
        <v>227</v>
      </c>
      <c r="B1098" t="s">
        <v>156</v>
      </c>
      <c r="C1098">
        <v>5.3E-3</v>
      </c>
    </row>
    <row r="1099" spans="1:3" x14ac:dyDescent="0.35">
      <c r="A1099" t="s">
        <v>227</v>
      </c>
      <c r="B1099" t="s">
        <v>159</v>
      </c>
      <c r="C1099">
        <v>2.3E-3</v>
      </c>
    </row>
    <row r="1100" spans="1:3" x14ac:dyDescent="0.35">
      <c r="A1100" t="s">
        <v>227</v>
      </c>
      <c r="B1100" t="s">
        <v>162</v>
      </c>
      <c r="C1100">
        <v>4.0000000000000002E-4</v>
      </c>
    </row>
    <row r="1101" spans="1:3" x14ac:dyDescent="0.35">
      <c r="A1101" t="s">
        <v>227</v>
      </c>
      <c r="B1101" t="s">
        <v>165</v>
      </c>
      <c r="C1101">
        <v>6.1999999999999998E-3</v>
      </c>
    </row>
    <row r="1102" spans="1:3" x14ac:dyDescent="0.35">
      <c r="A1102" t="s">
        <v>227</v>
      </c>
      <c r="B1102" t="s">
        <v>168</v>
      </c>
      <c r="C1102">
        <v>2.3999999999999998E-3</v>
      </c>
    </row>
    <row r="1103" spans="1:3" x14ac:dyDescent="0.35">
      <c r="A1103" t="s">
        <v>227</v>
      </c>
      <c r="B1103" t="s">
        <v>171</v>
      </c>
      <c r="C1103">
        <v>2.8E-3</v>
      </c>
    </row>
    <row r="1104" spans="1:3" x14ac:dyDescent="0.35">
      <c r="A1104" t="s">
        <v>227</v>
      </c>
      <c r="B1104" t="s">
        <v>174</v>
      </c>
      <c r="C1104">
        <v>5.7999999999999996E-3</v>
      </c>
    </row>
    <row r="1105" spans="1:3" x14ac:dyDescent="0.35">
      <c r="A1105" t="s">
        <v>227</v>
      </c>
      <c r="B1105" t="s">
        <v>177</v>
      </c>
      <c r="C1105">
        <v>5.1000000000000004E-3</v>
      </c>
    </row>
    <row r="1106" spans="1:3" x14ac:dyDescent="0.35">
      <c r="A1106" t="s">
        <v>227</v>
      </c>
      <c r="B1106" t="s">
        <v>180</v>
      </c>
      <c r="C1106">
        <v>5.3E-3</v>
      </c>
    </row>
    <row r="1107" spans="1:3" x14ac:dyDescent="0.35">
      <c r="A1107" t="s">
        <v>227</v>
      </c>
      <c r="B1107" t="s">
        <v>183</v>
      </c>
      <c r="C1107">
        <v>2.3999999999999998E-3</v>
      </c>
    </row>
    <row r="1108" spans="1:3" x14ac:dyDescent="0.35">
      <c r="A1108" t="s">
        <v>227</v>
      </c>
      <c r="B1108" t="s">
        <v>186</v>
      </c>
      <c r="C1108">
        <v>6.9999999999999999E-4</v>
      </c>
    </row>
    <row r="1109" spans="1:3" x14ac:dyDescent="0.35">
      <c r="A1109" t="s">
        <v>227</v>
      </c>
      <c r="B1109" t="s">
        <v>189</v>
      </c>
      <c r="C1109">
        <v>6.1000000000000004E-3</v>
      </c>
    </row>
    <row r="1110" spans="1:3" x14ac:dyDescent="0.35">
      <c r="A1110" t="s">
        <v>227</v>
      </c>
      <c r="B1110" t="s">
        <v>192</v>
      </c>
      <c r="C1110">
        <v>1.5E-3</v>
      </c>
    </row>
    <row r="1111" spans="1:3" x14ac:dyDescent="0.35">
      <c r="A1111" t="s">
        <v>227</v>
      </c>
      <c r="B1111" t="s">
        <v>195</v>
      </c>
      <c r="C1111">
        <v>8.0000000000000004E-4</v>
      </c>
    </row>
    <row r="1112" spans="1:3" x14ac:dyDescent="0.35">
      <c r="A1112" t="s">
        <v>230</v>
      </c>
      <c r="B1112" t="s">
        <v>124</v>
      </c>
      <c r="C1112">
        <v>4.1000000000000003E-3</v>
      </c>
    </row>
    <row r="1113" spans="1:3" x14ac:dyDescent="0.35">
      <c r="A1113" t="s">
        <v>230</v>
      </c>
      <c r="B1113" t="s">
        <v>127</v>
      </c>
      <c r="C1113">
        <v>2.7000000000000001E-3</v>
      </c>
    </row>
    <row r="1114" spans="1:3" x14ac:dyDescent="0.35">
      <c r="A1114" t="s">
        <v>230</v>
      </c>
      <c r="B1114" t="s">
        <v>130</v>
      </c>
      <c r="C1114">
        <v>4.1999999999999997E-3</v>
      </c>
    </row>
    <row r="1115" spans="1:3" x14ac:dyDescent="0.35">
      <c r="A1115" t="s">
        <v>230</v>
      </c>
      <c r="B1115" t="s">
        <v>133</v>
      </c>
      <c r="C1115">
        <v>4.7999999999999996E-3</v>
      </c>
    </row>
    <row r="1116" spans="1:3" x14ac:dyDescent="0.35">
      <c r="A1116" t="s">
        <v>230</v>
      </c>
      <c r="B1116" t="s">
        <v>136</v>
      </c>
      <c r="C1116">
        <v>3.8E-3</v>
      </c>
    </row>
    <row r="1117" spans="1:3" x14ac:dyDescent="0.35">
      <c r="A1117" t="s">
        <v>230</v>
      </c>
      <c r="B1117" t="s">
        <v>139</v>
      </c>
      <c r="C1117">
        <v>8.9999999999999998E-4</v>
      </c>
    </row>
    <row r="1118" spans="1:3" x14ac:dyDescent="0.35">
      <c r="A1118" t="s">
        <v>230</v>
      </c>
      <c r="B1118" t="s">
        <v>142</v>
      </c>
      <c r="C1118">
        <v>3.5999999999999999E-3</v>
      </c>
    </row>
    <row r="1119" spans="1:3" x14ac:dyDescent="0.35">
      <c r="A1119" t="s">
        <v>230</v>
      </c>
      <c r="B1119" t="s">
        <v>145</v>
      </c>
      <c r="C1119">
        <v>5.3E-3</v>
      </c>
    </row>
    <row r="1120" spans="1:3" x14ac:dyDescent="0.35">
      <c r="A1120" t="s">
        <v>230</v>
      </c>
      <c r="B1120" t="s">
        <v>148</v>
      </c>
      <c r="C1120">
        <v>2.2000000000000001E-3</v>
      </c>
    </row>
    <row r="1121" spans="1:3" x14ac:dyDescent="0.35">
      <c r="A1121" t="s">
        <v>230</v>
      </c>
      <c r="B1121" t="s">
        <v>151</v>
      </c>
      <c r="C1121">
        <v>4.5999999999999999E-3</v>
      </c>
    </row>
    <row r="1122" spans="1:3" x14ac:dyDescent="0.35">
      <c r="A1122" t="s">
        <v>230</v>
      </c>
      <c r="B1122" t="s">
        <v>154</v>
      </c>
      <c r="C1122">
        <v>1.3599999999999999E-2</v>
      </c>
    </row>
    <row r="1123" spans="1:3" x14ac:dyDescent="0.35">
      <c r="A1123" t="s">
        <v>230</v>
      </c>
      <c r="B1123" t="s">
        <v>157</v>
      </c>
      <c r="C1123">
        <v>5.1000000000000004E-3</v>
      </c>
    </row>
    <row r="1124" spans="1:3" x14ac:dyDescent="0.35">
      <c r="A1124" t="s">
        <v>230</v>
      </c>
      <c r="B1124" t="s">
        <v>160</v>
      </c>
      <c r="C1124">
        <v>3.8999999999999998E-3</v>
      </c>
    </row>
    <row r="1125" spans="1:3" x14ac:dyDescent="0.35">
      <c r="A1125" t="s">
        <v>230</v>
      </c>
      <c r="B1125" t="s">
        <v>163</v>
      </c>
      <c r="C1125">
        <v>6.6E-3</v>
      </c>
    </row>
    <row r="1126" spans="1:3" x14ac:dyDescent="0.35">
      <c r="A1126" t="s">
        <v>230</v>
      </c>
      <c r="B1126" t="s">
        <v>166</v>
      </c>
      <c r="C1126">
        <v>4.1999999999999997E-3</v>
      </c>
    </row>
    <row r="1127" spans="1:3" x14ac:dyDescent="0.35">
      <c r="A1127" t="s">
        <v>230</v>
      </c>
      <c r="B1127" t="s">
        <v>169</v>
      </c>
      <c r="C1127">
        <v>1.9E-3</v>
      </c>
    </row>
    <row r="1128" spans="1:3" x14ac:dyDescent="0.35">
      <c r="A1128" t="s">
        <v>230</v>
      </c>
      <c r="B1128" t="s">
        <v>172</v>
      </c>
      <c r="C1128">
        <v>4.1999999999999997E-3</v>
      </c>
    </row>
    <row r="1129" spans="1:3" x14ac:dyDescent="0.35">
      <c r="A1129" t="s">
        <v>230</v>
      </c>
      <c r="B1129" t="s">
        <v>175</v>
      </c>
      <c r="C1129">
        <v>2E-3</v>
      </c>
    </row>
    <row r="1130" spans="1:3" x14ac:dyDescent="0.35">
      <c r="A1130" t="s">
        <v>230</v>
      </c>
      <c r="B1130" t="s">
        <v>178</v>
      </c>
      <c r="C1130">
        <v>8.0999999999999996E-3</v>
      </c>
    </row>
    <row r="1131" spans="1:3" x14ac:dyDescent="0.35">
      <c r="A1131" t="s">
        <v>230</v>
      </c>
      <c r="B1131" t="s">
        <v>181</v>
      </c>
      <c r="C1131">
        <v>2.3999999999999998E-3</v>
      </c>
    </row>
    <row r="1132" spans="1:3" x14ac:dyDescent="0.35">
      <c r="A1132" t="s">
        <v>230</v>
      </c>
      <c r="B1132" t="s">
        <v>184</v>
      </c>
      <c r="C1132">
        <v>2.7000000000000001E-3</v>
      </c>
    </row>
    <row r="1133" spans="1:3" x14ac:dyDescent="0.35">
      <c r="A1133" t="s">
        <v>230</v>
      </c>
      <c r="B1133" t="s">
        <v>187</v>
      </c>
      <c r="C1133">
        <v>2E-3</v>
      </c>
    </row>
    <row r="1134" spans="1:3" x14ac:dyDescent="0.35">
      <c r="A1134" t="s">
        <v>230</v>
      </c>
      <c r="B1134" t="s">
        <v>190</v>
      </c>
      <c r="C1134">
        <v>7.1000000000000004E-3</v>
      </c>
    </row>
    <row r="1135" spans="1:3" x14ac:dyDescent="0.35">
      <c r="A1135" t="s">
        <v>230</v>
      </c>
      <c r="B1135" t="s">
        <v>193</v>
      </c>
      <c r="C1135">
        <v>3.0999999999999999E-3</v>
      </c>
    </row>
    <row r="1136" spans="1:3" x14ac:dyDescent="0.35">
      <c r="A1136" t="s">
        <v>230</v>
      </c>
      <c r="B1136" t="s">
        <v>196</v>
      </c>
      <c r="C1136">
        <v>2.2000000000000001E-3</v>
      </c>
    </row>
    <row r="1137" spans="1:3" x14ac:dyDescent="0.35">
      <c r="A1137" t="s">
        <v>230</v>
      </c>
      <c r="B1137" t="s">
        <v>125</v>
      </c>
      <c r="C1137">
        <v>1.2999999999999999E-3</v>
      </c>
    </row>
    <row r="1138" spans="1:3" x14ac:dyDescent="0.35">
      <c r="A1138" t="s">
        <v>230</v>
      </c>
      <c r="B1138" t="s">
        <v>128</v>
      </c>
      <c r="C1138">
        <v>4.7000000000000002E-3</v>
      </c>
    </row>
    <row r="1139" spans="1:3" x14ac:dyDescent="0.35">
      <c r="A1139" t="s">
        <v>230</v>
      </c>
      <c r="B1139" t="s">
        <v>131</v>
      </c>
      <c r="C1139">
        <v>1.1900000000000001E-2</v>
      </c>
    </row>
    <row r="1140" spans="1:3" x14ac:dyDescent="0.35">
      <c r="A1140" t="s">
        <v>230</v>
      </c>
      <c r="B1140" t="s">
        <v>134</v>
      </c>
      <c r="C1140">
        <v>2.5999999999999999E-3</v>
      </c>
    </row>
    <row r="1141" spans="1:3" x14ac:dyDescent="0.35">
      <c r="A1141" t="s">
        <v>230</v>
      </c>
      <c r="B1141" t="s">
        <v>137</v>
      </c>
      <c r="C1141">
        <v>7.9000000000000008E-3</v>
      </c>
    </row>
    <row r="1142" spans="1:3" x14ac:dyDescent="0.35">
      <c r="A1142" t="s">
        <v>230</v>
      </c>
      <c r="B1142" t="s">
        <v>140</v>
      </c>
      <c r="C1142">
        <v>5.9999999999999995E-4</v>
      </c>
    </row>
    <row r="1143" spans="1:3" x14ac:dyDescent="0.35">
      <c r="A1143" t="s">
        <v>230</v>
      </c>
      <c r="B1143" t="s">
        <v>143</v>
      </c>
      <c r="C1143">
        <v>1.14E-2</v>
      </c>
    </row>
    <row r="1144" spans="1:3" x14ac:dyDescent="0.35">
      <c r="A1144" t="s">
        <v>230</v>
      </c>
      <c r="B1144" t="s">
        <v>146</v>
      </c>
      <c r="C1144">
        <v>1.5E-3</v>
      </c>
    </row>
    <row r="1145" spans="1:3" x14ac:dyDescent="0.35">
      <c r="A1145" t="s">
        <v>230</v>
      </c>
      <c r="B1145" t="s">
        <v>149</v>
      </c>
      <c r="C1145">
        <v>3.5999999999999999E-3</v>
      </c>
    </row>
    <row r="1146" spans="1:3" x14ac:dyDescent="0.35">
      <c r="A1146" t="s">
        <v>230</v>
      </c>
      <c r="B1146" t="s">
        <v>152</v>
      </c>
      <c r="C1146">
        <v>4.7999999999999996E-3</v>
      </c>
    </row>
    <row r="1147" spans="1:3" x14ac:dyDescent="0.35">
      <c r="A1147" t="s">
        <v>230</v>
      </c>
      <c r="B1147" t="s">
        <v>155</v>
      </c>
      <c r="C1147">
        <v>1.6000000000000001E-3</v>
      </c>
    </row>
    <row r="1148" spans="1:3" x14ac:dyDescent="0.35">
      <c r="A1148" t="s">
        <v>230</v>
      </c>
      <c r="B1148" t="s">
        <v>158</v>
      </c>
      <c r="C1148">
        <v>0.01</v>
      </c>
    </row>
    <row r="1149" spans="1:3" x14ac:dyDescent="0.35">
      <c r="A1149" t="s">
        <v>230</v>
      </c>
      <c r="B1149" t="s">
        <v>161</v>
      </c>
      <c r="C1149">
        <v>5.3E-3</v>
      </c>
    </row>
    <row r="1150" spans="1:3" x14ac:dyDescent="0.35">
      <c r="A1150" t="s">
        <v>230</v>
      </c>
      <c r="B1150" t="s">
        <v>164</v>
      </c>
      <c r="C1150">
        <v>2.8E-3</v>
      </c>
    </row>
    <row r="1151" spans="1:3" x14ac:dyDescent="0.35">
      <c r="A1151" t="s">
        <v>230</v>
      </c>
      <c r="B1151" t="s">
        <v>167</v>
      </c>
      <c r="C1151">
        <v>3.0999999999999999E-3</v>
      </c>
    </row>
    <row r="1152" spans="1:3" x14ac:dyDescent="0.35">
      <c r="A1152" t="s">
        <v>230</v>
      </c>
      <c r="B1152" t="s">
        <v>170</v>
      </c>
      <c r="C1152">
        <v>2.3999999999999998E-3</v>
      </c>
    </row>
    <row r="1153" spans="1:3" x14ac:dyDescent="0.35">
      <c r="A1153" t="s">
        <v>230</v>
      </c>
      <c r="B1153" t="s">
        <v>173</v>
      </c>
      <c r="C1153">
        <v>1.18E-2</v>
      </c>
    </row>
    <row r="1154" spans="1:3" x14ac:dyDescent="0.35">
      <c r="A1154" t="s">
        <v>230</v>
      </c>
      <c r="B1154" t="s">
        <v>176</v>
      </c>
      <c r="C1154">
        <v>2.3E-3</v>
      </c>
    </row>
    <row r="1155" spans="1:3" x14ac:dyDescent="0.35">
      <c r="A1155" t="s">
        <v>230</v>
      </c>
      <c r="B1155" t="s">
        <v>179</v>
      </c>
      <c r="C1155">
        <v>1.6000000000000001E-3</v>
      </c>
    </row>
    <row r="1156" spans="1:3" x14ac:dyDescent="0.35">
      <c r="A1156" t="s">
        <v>230</v>
      </c>
      <c r="B1156" t="s">
        <v>182</v>
      </c>
      <c r="C1156">
        <v>3.5000000000000001E-3</v>
      </c>
    </row>
    <row r="1157" spans="1:3" x14ac:dyDescent="0.35">
      <c r="A1157" t="s">
        <v>230</v>
      </c>
      <c r="B1157" t="s">
        <v>185</v>
      </c>
      <c r="C1157">
        <v>2.3E-3</v>
      </c>
    </row>
    <row r="1158" spans="1:3" x14ac:dyDescent="0.35">
      <c r="A1158" t="s">
        <v>230</v>
      </c>
      <c r="B1158" t="s">
        <v>188</v>
      </c>
      <c r="C1158">
        <v>8.0000000000000002E-3</v>
      </c>
    </row>
    <row r="1159" spans="1:3" x14ac:dyDescent="0.35">
      <c r="A1159" t="s">
        <v>230</v>
      </c>
      <c r="B1159" t="s">
        <v>191</v>
      </c>
      <c r="C1159">
        <v>6.7999999999999996E-3</v>
      </c>
    </row>
    <row r="1160" spans="1:3" x14ac:dyDescent="0.35">
      <c r="A1160" t="s">
        <v>230</v>
      </c>
      <c r="B1160" t="s">
        <v>194</v>
      </c>
      <c r="C1160">
        <v>0</v>
      </c>
    </row>
    <row r="1161" spans="1:3" x14ac:dyDescent="0.35">
      <c r="A1161" t="s">
        <v>230</v>
      </c>
      <c r="B1161" t="s">
        <v>197</v>
      </c>
      <c r="C1161">
        <v>2.8999999999999998E-3</v>
      </c>
    </row>
    <row r="1162" spans="1:3" x14ac:dyDescent="0.35">
      <c r="A1162" t="s">
        <v>230</v>
      </c>
      <c r="B1162" t="s">
        <v>126</v>
      </c>
      <c r="C1162">
        <v>1.6000000000000001E-3</v>
      </c>
    </row>
    <row r="1163" spans="1:3" x14ac:dyDescent="0.35">
      <c r="A1163" t="s">
        <v>230</v>
      </c>
      <c r="B1163" t="s">
        <v>129</v>
      </c>
      <c r="C1163">
        <v>3.7000000000000002E-3</v>
      </c>
    </row>
    <row r="1164" spans="1:3" x14ac:dyDescent="0.35">
      <c r="A1164" t="s">
        <v>230</v>
      </c>
      <c r="B1164" t="s">
        <v>132</v>
      </c>
      <c r="C1164">
        <v>2.8E-3</v>
      </c>
    </row>
    <row r="1165" spans="1:3" x14ac:dyDescent="0.35">
      <c r="A1165" t="s">
        <v>230</v>
      </c>
      <c r="B1165" t="s">
        <v>135</v>
      </c>
      <c r="C1165">
        <v>6.7000000000000002E-3</v>
      </c>
    </row>
    <row r="1166" spans="1:3" x14ac:dyDescent="0.35">
      <c r="A1166" t="s">
        <v>230</v>
      </c>
      <c r="B1166" t="s">
        <v>138</v>
      </c>
      <c r="C1166">
        <v>3.2000000000000002E-3</v>
      </c>
    </row>
    <row r="1167" spans="1:3" x14ac:dyDescent="0.35">
      <c r="A1167" t="s">
        <v>230</v>
      </c>
      <c r="B1167" t="s">
        <v>141</v>
      </c>
      <c r="C1167">
        <v>3.7000000000000002E-3</v>
      </c>
    </row>
    <row r="1168" spans="1:3" x14ac:dyDescent="0.35">
      <c r="A1168" t="s">
        <v>230</v>
      </c>
      <c r="B1168" t="s">
        <v>144</v>
      </c>
      <c r="C1168">
        <v>9.1999999999999998E-3</v>
      </c>
    </row>
    <row r="1169" spans="1:3" x14ac:dyDescent="0.35">
      <c r="A1169" t="s">
        <v>230</v>
      </c>
      <c r="B1169" t="s">
        <v>147</v>
      </c>
      <c r="C1169">
        <v>1.17E-2</v>
      </c>
    </row>
    <row r="1170" spans="1:3" x14ac:dyDescent="0.35">
      <c r="A1170" t="s">
        <v>230</v>
      </c>
      <c r="B1170" t="s">
        <v>150</v>
      </c>
      <c r="C1170">
        <v>1.1000000000000001E-3</v>
      </c>
    </row>
    <row r="1171" spans="1:3" x14ac:dyDescent="0.35">
      <c r="A1171" t="s">
        <v>230</v>
      </c>
      <c r="B1171" t="s">
        <v>153</v>
      </c>
      <c r="C1171">
        <v>2.3E-3</v>
      </c>
    </row>
    <row r="1172" spans="1:3" x14ac:dyDescent="0.35">
      <c r="A1172" t="s">
        <v>230</v>
      </c>
      <c r="B1172" t="s">
        <v>156</v>
      </c>
      <c r="C1172">
        <v>6.8999999999999999E-3</v>
      </c>
    </row>
    <row r="1173" spans="1:3" x14ac:dyDescent="0.35">
      <c r="A1173" t="s">
        <v>230</v>
      </c>
      <c r="B1173" t="s">
        <v>159</v>
      </c>
      <c r="C1173">
        <v>2.2000000000000001E-3</v>
      </c>
    </row>
    <row r="1174" spans="1:3" x14ac:dyDescent="0.35">
      <c r="A1174" t="s">
        <v>230</v>
      </c>
      <c r="B1174" t="s">
        <v>162</v>
      </c>
      <c r="C1174">
        <v>8.0000000000000004E-4</v>
      </c>
    </row>
    <row r="1175" spans="1:3" x14ac:dyDescent="0.35">
      <c r="A1175" t="s">
        <v>230</v>
      </c>
      <c r="B1175" t="s">
        <v>165</v>
      </c>
      <c r="C1175">
        <v>7.9000000000000008E-3</v>
      </c>
    </row>
    <row r="1176" spans="1:3" x14ac:dyDescent="0.35">
      <c r="A1176" t="s">
        <v>230</v>
      </c>
      <c r="B1176" t="s">
        <v>168</v>
      </c>
      <c r="C1176">
        <v>2.5999999999999999E-3</v>
      </c>
    </row>
    <row r="1177" spans="1:3" x14ac:dyDescent="0.35">
      <c r="A1177" t="s">
        <v>230</v>
      </c>
      <c r="B1177" t="s">
        <v>171</v>
      </c>
      <c r="C1177">
        <v>3.0999999999999999E-3</v>
      </c>
    </row>
    <row r="1178" spans="1:3" x14ac:dyDescent="0.35">
      <c r="A1178" t="s">
        <v>230</v>
      </c>
      <c r="B1178" t="s">
        <v>174</v>
      </c>
      <c r="C1178">
        <v>5.0000000000000001E-4</v>
      </c>
    </row>
    <row r="1179" spans="1:3" x14ac:dyDescent="0.35">
      <c r="A1179" t="s">
        <v>230</v>
      </c>
      <c r="B1179" t="s">
        <v>177</v>
      </c>
      <c r="C1179">
        <v>7.1000000000000004E-3</v>
      </c>
    </row>
    <row r="1180" spans="1:3" x14ac:dyDescent="0.35">
      <c r="A1180" t="s">
        <v>230</v>
      </c>
      <c r="B1180" t="s">
        <v>180</v>
      </c>
      <c r="C1180">
        <v>6.8999999999999999E-3</v>
      </c>
    </row>
    <row r="1181" spans="1:3" x14ac:dyDescent="0.35">
      <c r="A1181" t="s">
        <v>230</v>
      </c>
      <c r="B1181" t="s">
        <v>183</v>
      </c>
      <c r="C1181">
        <v>4.1000000000000003E-3</v>
      </c>
    </row>
    <row r="1182" spans="1:3" x14ac:dyDescent="0.35">
      <c r="A1182" t="s">
        <v>230</v>
      </c>
      <c r="B1182" t="s">
        <v>186</v>
      </c>
      <c r="C1182">
        <v>1.5E-3</v>
      </c>
    </row>
    <row r="1183" spans="1:3" x14ac:dyDescent="0.35">
      <c r="A1183" t="s">
        <v>230</v>
      </c>
      <c r="B1183" t="s">
        <v>189</v>
      </c>
      <c r="C1183">
        <v>6.4000000000000003E-3</v>
      </c>
    </row>
    <row r="1184" spans="1:3" x14ac:dyDescent="0.35">
      <c r="A1184" t="s">
        <v>230</v>
      </c>
      <c r="B1184" t="s">
        <v>192</v>
      </c>
      <c r="C1184">
        <v>2E-3</v>
      </c>
    </row>
    <row r="1185" spans="1:3" x14ac:dyDescent="0.35">
      <c r="A1185" t="s">
        <v>230</v>
      </c>
      <c r="B1185" t="s">
        <v>195</v>
      </c>
      <c r="C1185">
        <v>8.9999999999999998E-4</v>
      </c>
    </row>
    <row r="1186" spans="1:3" x14ac:dyDescent="0.35">
      <c r="A1186" t="s">
        <v>231</v>
      </c>
      <c r="B1186" t="s">
        <v>124</v>
      </c>
      <c r="C1186">
        <v>6.6E-3</v>
      </c>
    </row>
    <row r="1187" spans="1:3" x14ac:dyDescent="0.35">
      <c r="A1187" t="s">
        <v>231</v>
      </c>
      <c r="B1187" t="s">
        <v>127</v>
      </c>
      <c r="C1187">
        <v>3.2000000000000002E-3</v>
      </c>
    </row>
    <row r="1188" spans="1:3" x14ac:dyDescent="0.35">
      <c r="A1188" t="s">
        <v>231</v>
      </c>
      <c r="B1188" t="s">
        <v>130</v>
      </c>
      <c r="C1188">
        <v>7.6E-3</v>
      </c>
    </row>
    <row r="1189" spans="1:3" x14ac:dyDescent="0.35">
      <c r="A1189" t="s">
        <v>231</v>
      </c>
      <c r="B1189" t="s">
        <v>133</v>
      </c>
      <c r="C1189">
        <v>4.4000000000000003E-3</v>
      </c>
    </row>
    <row r="1190" spans="1:3" x14ac:dyDescent="0.35">
      <c r="A1190" t="s">
        <v>231</v>
      </c>
      <c r="B1190" t="s">
        <v>136</v>
      </c>
      <c r="C1190">
        <v>9.9000000000000008E-3</v>
      </c>
    </row>
    <row r="1191" spans="1:3" x14ac:dyDescent="0.35">
      <c r="A1191" t="s">
        <v>231</v>
      </c>
      <c r="B1191" t="s">
        <v>139</v>
      </c>
      <c r="C1191">
        <v>8.0000000000000004E-4</v>
      </c>
    </row>
    <row r="1192" spans="1:3" x14ac:dyDescent="0.35">
      <c r="A1192" t="s">
        <v>231</v>
      </c>
      <c r="B1192" t="s">
        <v>142</v>
      </c>
      <c r="C1192">
        <v>6.6E-3</v>
      </c>
    </row>
    <row r="1193" spans="1:3" x14ac:dyDescent="0.35">
      <c r="A1193" t="s">
        <v>231</v>
      </c>
      <c r="B1193" t="s">
        <v>145</v>
      </c>
      <c r="C1193">
        <v>6.6E-3</v>
      </c>
    </row>
    <row r="1194" spans="1:3" x14ac:dyDescent="0.35">
      <c r="A1194" t="s">
        <v>231</v>
      </c>
      <c r="B1194" t="s">
        <v>148</v>
      </c>
      <c r="C1194">
        <v>3.8999999999999998E-3</v>
      </c>
    </row>
    <row r="1195" spans="1:3" x14ac:dyDescent="0.35">
      <c r="A1195" t="s">
        <v>231</v>
      </c>
      <c r="B1195" t="s">
        <v>151</v>
      </c>
      <c r="C1195">
        <v>1.2200000000000001E-2</v>
      </c>
    </row>
    <row r="1196" spans="1:3" x14ac:dyDescent="0.35">
      <c r="A1196" t="s">
        <v>231</v>
      </c>
      <c r="B1196" t="s">
        <v>154</v>
      </c>
      <c r="C1196">
        <v>1.9099999999999999E-2</v>
      </c>
    </row>
    <row r="1197" spans="1:3" x14ac:dyDescent="0.35">
      <c r="A1197" t="s">
        <v>231</v>
      </c>
      <c r="B1197" t="s">
        <v>157</v>
      </c>
      <c r="C1197">
        <v>6.7000000000000002E-3</v>
      </c>
    </row>
    <row r="1198" spans="1:3" x14ac:dyDescent="0.35">
      <c r="A1198" t="s">
        <v>231</v>
      </c>
      <c r="B1198" t="s">
        <v>160</v>
      </c>
      <c r="C1198">
        <v>5.0000000000000001E-3</v>
      </c>
    </row>
    <row r="1199" spans="1:3" x14ac:dyDescent="0.35">
      <c r="A1199" t="s">
        <v>231</v>
      </c>
      <c r="B1199" t="s">
        <v>163</v>
      </c>
      <c r="C1199">
        <v>1.17E-2</v>
      </c>
    </row>
    <row r="1200" spans="1:3" x14ac:dyDescent="0.35">
      <c r="A1200" t="s">
        <v>231</v>
      </c>
      <c r="B1200" t="s">
        <v>166</v>
      </c>
      <c r="C1200">
        <v>4.8999999999999998E-3</v>
      </c>
    </row>
    <row r="1201" spans="1:3" x14ac:dyDescent="0.35">
      <c r="A1201" t="s">
        <v>231</v>
      </c>
      <c r="B1201" t="s">
        <v>169</v>
      </c>
      <c r="C1201">
        <v>8.6E-3</v>
      </c>
    </row>
    <row r="1202" spans="1:3" x14ac:dyDescent="0.35">
      <c r="A1202" t="s">
        <v>231</v>
      </c>
      <c r="B1202" t="s">
        <v>172</v>
      </c>
      <c r="C1202">
        <v>8.3000000000000001E-3</v>
      </c>
    </row>
    <row r="1203" spans="1:3" x14ac:dyDescent="0.35">
      <c r="A1203" t="s">
        <v>231</v>
      </c>
      <c r="B1203" t="s">
        <v>175</v>
      </c>
      <c r="C1203">
        <v>3.0999999999999999E-3</v>
      </c>
    </row>
    <row r="1204" spans="1:3" x14ac:dyDescent="0.35">
      <c r="A1204" t="s">
        <v>231</v>
      </c>
      <c r="B1204" t="s">
        <v>178</v>
      </c>
      <c r="C1204">
        <v>1.72E-2</v>
      </c>
    </row>
    <row r="1205" spans="1:3" x14ac:dyDescent="0.35">
      <c r="A1205" t="s">
        <v>231</v>
      </c>
      <c r="B1205" t="s">
        <v>181</v>
      </c>
      <c r="C1205">
        <v>2.7000000000000001E-3</v>
      </c>
    </row>
    <row r="1206" spans="1:3" x14ac:dyDescent="0.35">
      <c r="A1206" t="s">
        <v>231</v>
      </c>
      <c r="B1206" t="s">
        <v>184</v>
      </c>
      <c r="C1206">
        <v>2.5000000000000001E-3</v>
      </c>
    </row>
    <row r="1207" spans="1:3" x14ac:dyDescent="0.35">
      <c r="A1207" t="s">
        <v>231</v>
      </c>
      <c r="B1207" t="s">
        <v>187</v>
      </c>
      <c r="C1207">
        <v>1.9E-3</v>
      </c>
    </row>
    <row r="1208" spans="1:3" x14ac:dyDescent="0.35">
      <c r="A1208" t="s">
        <v>231</v>
      </c>
      <c r="B1208" t="s">
        <v>190</v>
      </c>
      <c r="C1208">
        <v>9.1999999999999998E-3</v>
      </c>
    </row>
    <row r="1209" spans="1:3" x14ac:dyDescent="0.35">
      <c r="A1209" t="s">
        <v>231</v>
      </c>
      <c r="B1209" t="s">
        <v>193</v>
      </c>
      <c r="C1209">
        <v>4.4999999999999997E-3</v>
      </c>
    </row>
    <row r="1210" spans="1:3" x14ac:dyDescent="0.35">
      <c r="A1210" t="s">
        <v>231</v>
      </c>
      <c r="B1210" t="s">
        <v>196</v>
      </c>
      <c r="C1210">
        <v>1.5599999999999999E-2</v>
      </c>
    </row>
    <row r="1211" spans="1:3" x14ac:dyDescent="0.35">
      <c r="A1211" t="s">
        <v>231</v>
      </c>
      <c r="B1211" t="s">
        <v>125</v>
      </c>
      <c r="C1211">
        <v>2.3999999999999998E-3</v>
      </c>
    </row>
    <row r="1212" spans="1:3" x14ac:dyDescent="0.35">
      <c r="A1212" t="s">
        <v>231</v>
      </c>
      <c r="B1212" t="s">
        <v>128</v>
      </c>
      <c r="C1212">
        <v>6.8999999999999999E-3</v>
      </c>
    </row>
    <row r="1213" spans="1:3" x14ac:dyDescent="0.35">
      <c r="A1213" t="s">
        <v>231</v>
      </c>
      <c r="B1213" t="s">
        <v>131</v>
      </c>
      <c r="C1213">
        <v>1.1599999999999999E-2</v>
      </c>
    </row>
    <row r="1214" spans="1:3" x14ac:dyDescent="0.35">
      <c r="A1214" t="s">
        <v>231</v>
      </c>
      <c r="B1214" t="s">
        <v>134</v>
      </c>
      <c r="C1214">
        <v>1.6999999999999999E-3</v>
      </c>
    </row>
    <row r="1215" spans="1:3" x14ac:dyDescent="0.35">
      <c r="A1215" t="s">
        <v>231</v>
      </c>
      <c r="B1215" t="s">
        <v>137</v>
      </c>
      <c r="C1215">
        <v>7.4999999999999997E-3</v>
      </c>
    </row>
    <row r="1216" spans="1:3" x14ac:dyDescent="0.35">
      <c r="A1216" t="s">
        <v>231</v>
      </c>
      <c r="B1216" t="s">
        <v>140</v>
      </c>
      <c r="C1216">
        <v>0</v>
      </c>
    </row>
    <row r="1217" spans="1:3" x14ac:dyDescent="0.35">
      <c r="A1217" t="s">
        <v>231</v>
      </c>
      <c r="B1217" t="s">
        <v>143</v>
      </c>
      <c r="C1217">
        <v>1.14E-2</v>
      </c>
    </row>
    <row r="1218" spans="1:3" x14ac:dyDescent="0.35">
      <c r="A1218" t="s">
        <v>231</v>
      </c>
      <c r="B1218" t="s">
        <v>146</v>
      </c>
      <c r="C1218">
        <v>0</v>
      </c>
    </row>
    <row r="1219" spans="1:3" x14ac:dyDescent="0.35">
      <c r="A1219" t="s">
        <v>231</v>
      </c>
      <c r="B1219" t="s">
        <v>149</v>
      </c>
      <c r="C1219">
        <v>5.1999999999999998E-3</v>
      </c>
    </row>
    <row r="1220" spans="1:3" x14ac:dyDescent="0.35">
      <c r="A1220" t="s">
        <v>231</v>
      </c>
      <c r="B1220" t="s">
        <v>152</v>
      </c>
      <c r="C1220">
        <v>5.5999999999999999E-3</v>
      </c>
    </row>
    <row r="1221" spans="1:3" x14ac:dyDescent="0.35">
      <c r="A1221" t="s">
        <v>231</v>
      </c>
      <c r="B1221" t="s">
        <v>155</v>
      </c>
      <c r="C1221">
        <v>1.1000000000000001E-3</v>
      </c>
    </row>
    <row r="1222" spans="1:3" x14ac:dyDescent="0.35">
      <c r="A1222" t="s">
        <v>231</v>
      </c>
      <c r="B1222" t="s">
        <v>158</v>
      </c>
      <c r="C1222">
        <v>1.2999999999999999E-2</v>
      </c>
    </row>
    <row r="1223" spans="1:3" x14ac:dyDescent="0.35">
      <c r="A1223" t="s">
        <v>231</v>
      </c>
      <c r="B1223" t="s">
        <v>161</v>
      </c>
      <c r="C1223">
        <v>5.8999999999999999E-3</v>
      </c>
    </row>
    <row r="1224" spans="1:3" x14ac:dyDescent="0.35">
      <c r="A1224" t="s">
        <v>231</v>
      </c>
      <c r="B1224" t="s">
        <v>164</v>
      </c>
      <c r="C1224">
        <v>3.3999999999999998E-3</v>
      </c>
    </row>
    <row r="1225" spans="1:3" x14ac:dyDescent="0.35">
      <c r="A1225" t="s">
        <v>231</v>
      </c>
      <c r="B1225" t="s">
        <v>167</v>
      </c>
      <c r="C1225">
        <v>5.1999999999999998E-3</v>
      </c>
    </row>
    <row r="1226" spans="1:3" x14ac:dyDescent="0.35">
      <c r="A1226" t="s">
        <v>231</v>
      </c>
      <c r="B1226" t="s">
        <v>170</v>
      </c>
      <c r="C1226">
        <v>4.3E-3</v>
      </c>
    </row>
    <row r="1227" spans="1:3" x14ac:dyDescent="0.35">
      <c r="A1227" t="s">
        <v>231</v>
      </c>
      <c r="B1227" t="s">
        <v>173</v>
      </c>
      <c r="C1227">
        <v>1.7000000000000001E-2</v>
      </c>
    </row>
    <row r="1228" spans="1:3" x14ac:dyDescent="0.35">
      <c r="A1228" t="s">
        <v>231</v>
      </c>
      <c r="B1228" t="s">
        <v>176</v>
      </c>
      <c r="C1228">
        <v>2.5999999999999999E-3</v>
      </c>
    </row>
    <row r="1229" spans="1:3" x14ac:dyDescent="0.35">
      <c r="A1229" t="s">
        <v>231</v>
      </c>
      <c r="B1229" t="s">
        <v>179</v>
      </c>
      <c r="C1229">
        <v>2.7000000000000001E-3</v>
      </c>
    </row>
    <row r="1230" spans="1:3" x14ac:dyDescent="0.35">
      <c r="A1230" t="s">
        <v>231</v>
      </c>
      <c r="B1230" t="s">
        <v>182</v>
      </c>
      <c r="C1230">
        <v>6.4999999999999997E-3</v>
      </c>
    </row>
    <row r="1231" spans="1:3" x14ac:dyDescent="0.35">
      <c r="A1231" t="s">
        <v>231</v>
      </c>
      <c r="B1231" t="s">
        <v>185</v>
      </c>
      <c r="C1231">
        <v>1.6999999999999999E-3</v>
      </c>
    </row>
    <row r="1232" spans="1:3" x14ac:dyDescent="0.35">
      <c r="A1232" t="s">
        <v>231</v>
      </c>
      <c r="B1232" t="s">
        <v>188</v>
      </c>
      <c r="C1232">
        <v>1.37E-2</v>
      </c>
    </row>
    <row r="1233" spans="1:3" x14ac:dyDescent="0.35">
      <c r="A1233" t="s">
        <v>231</v>
      </c>
      <c r="B1233" t="s">
        <v>191</v>
      </c>
      <c r="C1233">
        <v>1.35E-2</v>
      </c>
    </row>
    <row r="1234" spans="1:3" x14ac:dyDescent="0.35">
      <c r="A1234" t="s">
        <v>231</v>
      </c>
      <c r="B1234" t="s">
        <v>194</v>
      </c>
      <c r="C1234">
        <v>5.0000000000000001E-4</v>
      </c>
    </row>
    <row r="1235" spans="1:3" x14ac:dyDescent="0.35">
      <c r="A1235" t="s">
        <v>231</v>
      </c>
      <c r="B1235" t="s">
        <v>197</v>
      </c>
      <c r="C1235">
        <v>4.7000000000000002E-3</v>
      </c>
    </row>
    <row r="1236" spans="1:3" x14ac:dyDescent="0.35">
      <c r="A1236" t="s">
        <v>231</v>
      </c>
      <c r="B1236" t="s">
        <v>126</v>
      </c>
      <c r="C1236">
        <v>1.9E-3</v>
      </c>
    </row>
    <row r="1237" spans="1:3" x14ac:dyDescent="0.35">
      <c r="A1237" t="s">
        <v>231</v>
      </c>
      <c r="B1237" t="s">
        <v>129</v>
      </c>
      <c r="C1237">
        <v>6.1000000000000004E-3</v>
      </c>
    </row>
    <row r="1238" spans="1:3" x14ac:dyDescent="0.35">
      <c r="A1238" t="s">
        <v>231</v>
      </c>
      <c r="B1238" t="s">
        <v>132</v>
      </c>
      <c r="C1238">
        <v>3.7000000000000002E-3</v>
      </c>
    </row>
    <row r="1239" spans="1:3" x14ac:dyDescent="0.35">
      <c r="A1239" t="s">
        <v>231</v>
      </c>
      <c r="B1239" t="s">
        <v>135</v>
      </c>
      <c r="C1239">
        <v>1.0699999999999999E-2</v>
      </c>
    </row>
    <row r="1240" spans="1:3" x14ac:dyDescent="0.35">
      <c r="A1240" t="s">
        <v>231</v>
      </c>
      <c r="B1240" t="s">
        <v>138</v>
      </c>
      <c r="C1240">
        <v>2.5999999999999999E-3</v>
      </c>
    </row>
    <row r="1241" spans="1:3" x14ac:dyDescent="0.35">
      <c r="A1241" t="s">
        <v>231</v>
      </c>
      <c r="B1241" t="s">
        <v>141</v>
      </c>
      <c r="C1241">
        <v>4.8999999999999998E-3</v>
      </c>
    </row>
    <row r="1242" spans="1:3" x14ac:dyDescent="0.35">
      <c r="A1242" t="s">
        <v>231</v>
      </c>
      <c r="B1242" t="s">
        <v>144</v>
      </c>
      <c r="C1242">
        <v>1.21E-2</v>
      </c>
    </row>
    <row r="1243" spans="1:3" x14ac:dyDescent="0.35">
      <c r="A1243" t="s">
        <v>231</v>
      </c>
      <c r="B1243" t="s">
        <v>147</v>
      </c>
      <c r="C1243">
        <v>1.46E-2</v>
      </c>
    </row>
    <row r="1244" spans="1:3" x14ac:dyDescent="0.35">
      <c r="A1244" t="s">
        <v>231</v>
      </c>
      <c r="B1244" t="s">
        <v>150</v>
      </c>
      <c r="C1244">
        <v>1.4E-3</v>
      </c>
    </row>
    <row r="1245" spans="1:3" x14ac:dyDescent="0.35">
      <c r="A1245" t="s">
        <v>231</v>
      </c>
      <c r="B1245" t="s">
        <v>153</v>
      </c>
      <c r="C1245">
        <v>1.8E-3</v>
      </c>
    </row>
    <row r="1246" spans="1:3" x14ac:dyDescent="0.35">
      <c r="A1246" t="s">
        <v>231</v>
      </c>
      <c r="B1246" t="s">
        <v>156</v>
      </c>
      <c r="C1246">
        <v>1.04E-2</v>
      </c>
    </row>
    <row r="1247" spans="1:3" x14ac:dyDescent="0.35">
      <c r="A1247" t="s">
        <v>231</v>
      </c>
      <c r="B1247" t="s">
        <v>159</v>
      </c>
      <c r="C1247">
        <v>3.3E-3</v>
      </c>
    </row>
    <row r="1248" spans="1:3" x14ac:dyDescent="0.35">
      <c r="A1248" t="s">
        <v>231</v>
      </c>
      <c r="B1248" t="s">
        <v>162</v>
      </c>
      <c r="C1248">
        <v>1.1000000000000001E-3</v>
      </c>
    </row>
    <row r="1249" spans="1:3" x14ac:dyDescent="0.35">
      <c r="A1249" t="s">
        <v>231</v>
      </c>
      <c r="B1249" t="s">
        <v>165</v>
      </c>
      <c r="C1249">
        <v>1.11E-2</v>
      </c>
    </row>
    <row r="1250" spans="1:3" x14ac:dyDescent="0.35">
      <c r="A1250" t="s">
        <v>231</v>
      </c>
      <c r="B1250" t="s">
        <v>168</v>
      </c>
      <c r="C1250">
        <v>2.3E-3</v>
      </c>
    </row>
    <row r="1251" spans="1:3" x14ac:dyDescent="0.35">
      <c r="A1251" t="s">
        <v>231</v>
      </c>
      <c r="B1251" t="s">
        <v>171</v>
      </c>
      <c r="C1251">
        <v>5.1000000000000004E-3</v>
      </c>
    </row>
    <row r="1252" spans="1:3" x14ac:dyDescent="0.35">
      <c r="A1252" t="s">
        <v>231</v>
      </c>
      <c r="B1252" t="s">
        <v>174</v>
      </c>
      <c r="C1252">
        <v>1.1999999999999999E-3</v>
      </c>
    </row>
    <row r="1253" spans="1:3" x14ac:dyDescent="0.35">
      <c r="A1253" t="s">
        <v>231</v>
      </c>
      <c r="B1253" t="s">
        <v>177</v>
      </c>
      <c r="C1253">
        <v>1.23E-2</v>
      </c>
    </row>
    <row r="1254" spans="1:3" x14ac:dyDescent="0.35">
      <c r="A1254" t="s">
        <v>231</v>
      </c>
      <c r="B1254" t="s">
        <v>180</v>
      </c>
      <c r="C1254">
        <v>8.2000000000000007E-3</v>
      </c>
    </row>
    <row r="1255" spans="1:3" x14ac:dyDescent="0.35">
      <c r="A1255" t="s">
        <v>231</v>
      </c>
      <c r="B1255" t="s">
        <v>183</v>
      </c>
      <c r="C1255">
        <v>4.8999999999999998E-3</v>
      </c>
    </row>
    <row r="1256" spans="1:3" x14ac:dyDescent="0.35">
      <c r="A1256" t="s">
        <v>231</v>
      </c>
      <c r="B1256" t="s">
        <v>186</v>
      </c>
      <c r="C1256">
        <v>2.2000000000000001E-3</v>
      </c>
    </row>
    <row r="1257" spans="1:3" x14ac:dyDescent="0.35">
      <c r="A1257" t="s">
        <v>231</v>
      </c>
      <c r="B1257" t="s">
        <v>189</v>
      </c>
      <c r="C1257">
        <v>7.9000000000000008E-3</v>
      </c>
    </row>
    <row r="1258" spans="1:3" x14ac:dyDescent="0.35">
      <c r="A1258" t="s">
        <v>231</v>
      </c>
      <c r="B1258" t="s">
        <v>192</v>
      </c>
      <c r="C1258">
        <v>2.8E-3</v>
      </c>
    </row>
    <row r="1259" spans="1:3" x14ac:dyDescent="0.35">
      <c r="A1259" t="s">
        <v>231</v>
      </c>
      <c r="B1259" t="s">
        <v>195</v>
      </c>
      <c r="C1259">
        <v>2.5000000000000001E-3</v>
      </c>
    </row>
    <row r="1260" spans="1:3" x14ac:dyDescent="0.35">
      <c r="A1260" t="s">
        <v>232</v>
      </c>
      <c r="B1260" t="s">
        <v>124</v>
      </c>
      <c r="C1260">
        <v>6.6E-3</v>
      </c>
    </row>
    <row r="1261" spans="1:3" x14ac:dyDescent="0.35">
      <c r="A1261" t="s">
        <v>232</v>
      </c>
      <c r="B1261" t="s">
        <v>127</v>
      </c>
      <c r="C1261">
        <v>3.2000000000000002E-3</v>
      </c>
    </row>
    <row r="1262" spans="1:3" x14ac:dyDescent="0.35">
      <c r="A1262" t="s">
        <v>232</v>
      </c>
      <c r="B1262" t="s">
        <v>130</v>
      </c>
      <c r="C1262">
        <v>3.3E-3</v>
      </c>
    </row>
    <row r="1263" spans="1:3" x14ac:dyDescent="0.35">
      <c r="A1263" t="s">
        <v>232</v>
      </c>
      <c r="B1263" t="s">
        <v>133</v>
      </c>
      <c r="C1263">
        <v>3.8999999999999998E-3</v>
      </c>
    </row>
    <row r="1264" spans="1:3" x14ac:dyDescent="0.35">
      <c r="A1264" t="s">
        <v>232</v>
      </c>
      <c r="B1264" t="s">
        <v>136</v>
      </c>
      <c r="C1264">
        <v>1.4E-2</v>
      </c>
    </row>
    <row r="1265" spans="1:3" x14ac:dyDescent="0.35">
      <c r="A1265" t="s">
        <v>232</v>
      </c>
      <c r="B1265" t="s">
        <v>139</v>
      </c>
      <c r="C1265">
        <v>8.9999999999999998E-4</v>
      </c>
    </row>
    <row r="1266" spans="1:3" x14ac:dyDescent="0.35">
      <c r="A1266" t="s">
        <v>232</v>
      </c>
      <c r="B1266" t="s">
        <v>142</v>
      </c>
      <c r="C1266">
        <v>7.7000000000000002E-3</v>
      </c>
    </row>
    <row r="1267" spans="1:3" x14ac:dyDescent="0.35">
      <c r="A1267" t="s">
        <v>232</v>
      </c>
      <c r="B1267" t="s">
        <v>145</v>
      </c>
      <c r="C1267">
        <v>6.0000000000000001E-3</v>
      </c>
    </row>
    <row r="1268" spans="1:3" x14ac:dyDescent="0.35">
      <c r="A1268" t="s">
        <v>232</v>
      </c>
      <c r="B1268" t="s">
        <v>148</v>
      </c>
      <c r="C1268">
        <v>3.3999999999999998E-3</v>
      </c>
    </row>
    <row r="1269" spans="1:3" x14ac:dyDescent="0.35">
      <c r="A1269" t="s">
        <v>232</v>
      </c>
      <c r="B1269" t="s">
        <v>151</v>
      </c>
      <c r="C1269">
        <v>1.44E-2</v>
      </c>
    </row>
    <row r="1270" spans="1:3" x14ac:dyDescent="0.35">
      <c r="A1270" t="s">
        <v>232</v>
      </c>
      <c r="B1270" t="s">
        <v>154</v>
      </c>
      <c r="C1270">
        <v>1.6299999999999999E-2</v>
      </c>
    </row>
    <row r="1271" spans="1:3" x14ac:dyDescent="0.35">
      <c r="A1271" t="s">
        <v>232</v>
      </c>
      <c r="B1271" t="s">
        <v>157</v>
      </c>
      <c r="C1271">
        <v>4.7000000000000002E-3</v>
      </c>
    </row>
    <row r="1272" spans="1:3" x14ac:dyDescent="0.35">
      <c r="A1272" t="s">
        <v>232</v>
      </c>
      <c r="B1272" t="s">
        <v>160</v>
      </c>
      <c r="C1272">
        <v>4.5999999999999999E-3</v>
      </c>
    </row>
    <row r="1273" spans="1:3" x14ac:dyDescent="0.35">
      <c r="A1273" t="s">
        <v>232</v>
      </c>
      <c r="B1273" t="s">
        <v>163</v>
      </c>
      <c r="C1273">
        <v>1.3100000000000001E-2</v>
      </c>
    </row>
    <row r="1274" spans="1:3" x14ac:dyDescent="0.35">
      <c r="A1274" t="s">
        <v>232</v>
      </c>
      <c r="B1274" t="s">
        <v>166</v>
      </c>
      <c r="C1274">
        <v>3.7000000000000002E-3</v>
      </c>
    </row>
    <row r="1275" spans="1:3" x14ac:dyDescent="0.35">
      <c r="A1275" t="s">
        <v>232</v>
      </c>
      <c r="B1275" t="s">
        <v>169</v>
      </c>
      <c r="C1275">
        <v>8.0000000000000002E-3</v>
      </c>
    </row>
    <row r="1276" spans="1:3" x14ac:dyDescent="0.35">
      <c r="A1276" t="s">
        <v>232</v>
      </c>
      <c r="B1276" t="s">
        <v>172</v>
      </c>
      <c r="C1276">
        <v>7.1000000000000004E-3</v>
      </c>
    </row>
    <row r="1277" spans="1:3" x14ac:dyDescent="0.35">
      <c r="A1277" t="s">
        <v>232</v>
      </c>
      <c r="B1277" t="s">
        <v>175</v>
      </c>
      <c r="C1277">
        <v>2.3999999999999998E-3</v>
      </c>
    </row>
    <row r="1278" spans="1:3" x14ac:dyDescent="0.35">
      <c r="A1278" t="s">
        <v>232</v>
      </c>
      <c r="B1278" t="s">
        <v>178</v>
      </c>
      <c r="C1278">
        <v>1.9E-2</v>
      </c>
    </row>
    <row r="1279" spans="1:3" x14ac:dyDescent="0.35">
      <c r="A1279" t="s">
        <v>232</v>
      </c>
      <c r="B1279" t="s">
        <v>181</v>
      </c>
      <c r="C1279">
        <v>2.7000000000000001E-3</v>
      </c>
    </row>
    <row r="1280" spans="1:3" x14ac:dyDescent="0.35">
      <c r="A1280" t="s">
        <v>232</v>
      </c>
      <c r="B1280" t="s">
        <v>184</v>
      </c>
      <c r="C1280">
        <v>2.8999999999999998E-3</v>
      </c>
    </row>
    <row r="1281" spans="1:3" x14ac:dyDescent="0.35">
      <c r="A1281" t="s">
        <v>232</v>
      </c>
      <c r="B1281" t="s">
        <v>187</v>
      </c>
      <c r="C1281">
        <v>1.6999999999999999E-3</v>
      </c>
    </row>
    <row r="1282" spans="1:3" x14ac:dyDescent="0.35">
      <c r="A1282" t="s">
        <v>232</v>
      </c>
      <c r="B1282" t="s">
        <v>190</v>
      </c>
      <c r="C1282">
        <v>9.9000000000000008E-3</v>
      </c>
    </row>
    <row r="1283" spans="1:3" x14ac:dyDescent="0.35">
      <c r="A1283" t="s">
        <v>232</v>
      </c>
      <c r="B1283" t="s">
        <v>193</v>
      </c>
      <c r="C1283">
        <v>2.0999999999999999E-3</v>
      </c>
    </row>
    <row r="1284" spans="1:3" x14ac:dyDescent="0.35">
      <c r="A1284" t="s">
        <v>232</v>
      </c>
      <c r="B1284" t="s">
        <v>196</v>
      </c>
      <c r="C1284">
        <v>0</v>
      </c>
    </row>
    <row r="1285" spans="1:3" x14ac:dyDescent="0.35">
      <c r="A1285" t="s">
        <v>232</v>
      </c>
      <c r="B1285" t="s">
        <v>125</v>
      </c>
      <c r="C1285">
        <v>3.5999999999999999E-3</v>
      </c>
    </row>
    <row r="1286" spans="1:3" x14ac:dyDescent="0.35">
      <c r="A1286" t="s">
        <v>232</v>
      </c>
      <c r="B1286" t="s">
        <v>128</v>
      </c>
      <c r="C1286">
        <v>6.7999999999999996E-3</v>
      </c>
    </row>
    <row r="1287" spans="1:3" x14ac:dyDescent="0.35">
      <c r="A1287" t="s">
        <v>232</v>
      </c>
      <c r="B1287" t="s">
        <v>131</v>
      </c>
      <c r="C1287">
        <v>7.4000000000000003E-3</v>
      </c>
    </row>
    <row r="1288" spans="1:3" x14ac:dyDescent="0.35">
      <c r="A1288" t="s">
        <v>232</v>
      </c>
      <c r="B1288" t="s">
        <v>134</v>
      </c>
      <c r="C1288">
        <v>1.1999999999999999E-3</v>
      </c>
    </row>
    <row r="1289" spans="1:3" x14ac:dyDescent="0.35">
      <c r="A1289" t="s">
        <v>232</v>
      </c>
      <c r="B1289" t="s">
        <v>137</v>
      </c>
      <c r="C1289">
        <v>6.4999999999999997E-3</v>
      </c>
    </row>
    <row r="1290" spans="1:3" x14ac:dyDescent="0.35">
      <c r="A1290" t="s">
        <v>232</v>
      </c>
      <c r="B1290" t="s">
        <v>140</v>
      </c>
      <c r="C1290">
        <v>0</v>
      </c>
    </row>
    <row r="1291" spans="1:3" x14ac:dyDescent="0.35">
      <c r="A1291" t="s">
        <v>232</v>
      </c>
      <c r="B1291" t="s">
        <v>143</v>
      </c>
      <c r="C1291">
        <v>1.14E-2</v>
      </c>
    </row>
    <row r="1292" spans="1:3" x14ac:dyDescent="0.35">
      <c r="A1292" t="s">
        <v>232</v>
      </c>
      <c r="B1292" t="s">
        <v>146</v>
      </c>
      <c r="C1292">
        <v>6.9999999999999999E-4</v>
      </c>
    </row>
    <row r="1293" spans="1:3" x14ac:dyDescent="0.35">
      <c r="A1293" t="s">
        <v>232</v>
      </c>
      <c r="B1293" t="s">
        <v>149</v>
      </c>
      <c r="C1293">
        <v>5.7000000000000002E-3</v>
      </c>
    </row>
    <row r="1294" spans="1:3" x14ac:dyDescent="0.35">
      <c r="A1294" t="s">
        <v>232</v>
      </c>
      <c r="B1294" t="s">
        <v>152</v>
      </c>
      <c r="C1294">
        <v>4.1999999999999997E-3</v>
      </c>
    </row>
    <row r="1295" spans="1:3" x14ac:dyDescent="0.35">
      <c r="A1295" t="s">
        <v>232</v>
      </c>
      <c r="B1295" t="s">
        <v>155</v>
      </c>
      <c r="C1295">
        <v>3.0000000000000001E-3</v>
      </c>
    </row>
    <row r="1296" spans="1:3" x14ac:dyDescent="0.35">
      <c r="A1296" t="s">
        <v>232</v>
      </c>
      <c r="B1296" t="s">
        <v>158</v>
      </c>
      <c r="C1296">
        <v>1.67E-2</v>
      </c>
    </row>
    <row r="1297" spans="1:3" x14ac:dyDescent="0.35">
      <c r="A1297" t="s">
        <v>232</v>
      </c>
      <c r="B1297" t="s">
        <v>161</v>
      </c>
      <c r="C1297">
        <v>5.7999999999999996E-3</v>
      </c>
    </row>
    <row r="1298" spans="1:3" x14ac:dyDescent="0.35">
      <c r="A1298" t="s">
        <v>232</v>
      </c>
      <c r="B1298" t="s">
        <v>164</v>
      </c>
      <c r="C1298">
        <v>4.1000000000000003E-3</v>
      </c>
    </row>
    <row r="1299" spans="1:3" x14ac:dyDescent="0.35">
      <c r="A1299" t="s">
        <v>232</v>
      </c>
      <c r="B1299" t="s">
        <v>167</v>
      </c>
      <c r="C1299">
        <v>2.3E-3</v>
      </c>
    </row>
    <row r="1300" spans="1:3" x14ac:dyDescent="0.35">
      <c r="A1300" t="s">
        <v>232</v>
      </c>
      <c r="B1300" t="s">
        <v>170</v>
      </c>
      <c r="C1300">
        <v>4.0000000000000001E-3</v>
      </c>
    </row>
    <row r="1301" spans="1:3" x14ac:dyDescent="0.35">
      <c r="A1301" t="s">
        <v>232</v>
      </c>
      <c r="B1301" t="s">
        <v>173</v>
      </c>
      <c r="C1301">
        <v>1.6400000000000001E-2</v>
      </c>
    </row>
    <row r="1302" spans="1:3" x14ac:dyDescent="0.35">
      <c r="A1302" t="s">
        <v>232</v>
      </c>
      <c r="B1302" t="s">
        <v>176</v>
      </c>
      <c r="C1302">
        <v>2E-3</v>
      </c>
    </row>
    <row r="1303" spans="1:3" x14ac:dyDescent="0.35">
      <c r="A1303" t="s">
        <v>232</v>
      </c>
      <c r="B1303" t="s">
        <v>179</v>
      </c>
      <c r="C1303">
        <v>2.2000000000000001E-3</v>
      </c>
    </row>
    <row r="1304" spans="1:3" x14ac:dyDescent="0.35">
      <c r="A1304" t="s">
        <v>232</v>
      </c>
      <c r="B1304" t="s">
        <v>182</v>
      </c>
      <c r="C1304">
        <v>6.0000000000000001E-3</v>
      </c>
    </row>
    <row r="1305" spans="1:3" x14ac:dyDescent="0.35">
      <c r="A1305" t="s">
        <v>232</v>
      </c>
      <c r="B1305" t="s">
        <v>185</v>
      </c>
      <c r="C1305">
        <v>4.0000000000000002E-4</v>
      </c>
    </row>
    <row r="1306" spans="1:3" x14ac:dyDescent="0.35">
      <c r="A1306" t="s">
        <v>232</v>
      </c>
      <c r="B1306" t="s">
        <v>188</v>
      </c>
      <c r="C1306">
        <v>1.6299999999999999E-2</v>
      </c>
    </row>
    <row r="1307" spans="1:3" x14ac:dyDescent="0.35">
      <c r="A1307" t="s">
        <v>232</v>
      </c>
      <c r="B1307" t="s">
        <v>191</v>
      </c>
      <c r="C1307">
        <v>1.3299999999999999E-2</v>
      </c>
    </row>
    <row r="1308" spans="1:3" x14ac:dyDescent="0.35">
      <c r="A1308" t="s">
        <v>232</v>
      </c>
      <c r="B1308" t="s">
        <v>194</v>
      </c>
      <c r="C1308">
        <v>8.9999999999999998E-4</v>
      </c>
    </row>
    <row r="1309" spans="1:3" x14ac:dyDescent="0.35">
      <c r="A1309" t="s">
        <v>232</v>
      </c>
      <c r="B1309" t="s">
        <v>197</v>
      </c>
      <c r="C1309">
        <v>4.7000000000000002E-3</v>
      </c>
    </row>
    <row r="1310" spans="1:3" x14ac:dyDescent="0.35">
      <c r="A1310" t="s">
        <v>232</v>
      </c>
      <c r="B1310" t="s">
        <v>126</v>
      </c>
      <c r="C1310">
        <v>1.1999999999999999E-3</v>
      </c>
    </row>
    <row r="1311" spans="1:3" x14ac:dyDescent="0.35">
      <c r="A1311" t="s">
        <v>232</v>
      </c>
      <c r="B1311" t="s">
        <v>129</v>
      </c>
      <c r="C1311">
        <v>4.3E-3</v>
      </c>
    </row>
    <row r="1312" spans="1:3" x14ac:dyDescent="0.35">
      <c r="A1312" t="s">
        <v>232</v>
      </c>
      <c r="B1312" t="s">
        <v>132</v>
      </c>
      <c r="C1312">
        <v>3.7000000000000002E-3</v>
      </c>
    </row>
    <row r="1313" spans="1:3" x14ac:dyDescent="0.35">
      <c r="A1313" t="s">
        <v>232</v>
      </c>
      <c r="B1313" t="s">
        <v>135</v>
      </c>
      <c r="C1313">
        <v>9.7000000000000003E-3</v>
      </c>
    </row>
    <row r="1314" spans="1:3" x14ac:dyDescent="0.35">
      <c r="A1314" t="s">
        <v>232</v>
      </c>
      <c r="B1314" t="s">
        <v>138</v>
      </c>
      <c r="C1314">
        <v>4.7000000000000002E-3</v>
      </c>
    </row>
    <row r="1315" spans="1:3" x14ac:dyDescent="0.35">
      <c r="A1315" t="s">
        <v>232</v>
      </c>
      <c r="B1315" t="s">
        <v>141</v>
      </c>
      <c r="C1315">
        <v>6.1000000000000004E-3</v>
      </c>
    </row>
    <row r="1316" spans="1:3" x14ac:dyDescent="0.35">
      <c r="A1316" t="s">
        <v>232</v>
      </c>
      <c r="B1316" t="s">
        <v>144</v>
      </c>
      <c r="C1316">
        <v>1.2800000000000001E-2</v>
      </c>
    </row>
    <row r="1317" spans="1:3" x14ac:dyDescent="0.35">
      <c r="A1317" t="s">
        <v>232</v>
      </c>
      <c r="B1317" t="s">
        <v>147</v>
      </c>
      <c r="C1317">
        <v>1.6799999999999999E-2</v>
      </c>
    </row>
    <row r="1318" spans="1:3" x14ac:dyDescent="0.35">
      <c r="A1318" t="s">
        <v>232</v>
      </c>
      <c r="B1318" t="s">
        <v>150</v>
      </c>
      <c r="C1318">
        <v>2.5000000000000001E-3</v>
      </c>
    </row>
    <row r="1319" spans="1:3" x14ac:dyDescent="0.35">
      <c r="A1319" t="s">
        <v>232</v>
      </c>
      <c r="B1319" t="s">
        <v>153</v>
      </c>
      <c r="C1319">
        <v>3.2000000000000002E-3</v>
      </c>
    </row>
    <row r="1320" spans="1:3" x14ac:dyDescent="0.35">
      <c r="A1320" t="s">
        <v>232</v>
      </c>
      <c r="B1320" t="s">
        <v>156</v>
      </c>
      <c r="C1320">
        <v>1.78E-2</v>
      </c>
    </row>
    <row r="1321" spans="1:3" x14ac:dyDescent="0.35">
      <c r="A1321" t="s">
        <v>232</v>
      </c>
      <c r="B1321" t="s">
        <v>159</v>
      </c>
      <c r="C1321">
        <v>3.5000000000000001E-3</v>
      </c>
    </row>
    <row r="1322" spans="1:3" x14ac:dyDescent="0.35">
      <c r="A1322" t="s">
        <v>232</v>
      </c>
      <c r="B1322" t="s">
        <v>162</v>
      </c>
      <c r="C1322">
        <v>1.1999999999999999E-3</v>
      </c>
    </row>
    <row r="1323" spans="1:3" x14ac:dyDescent="0.35">
      <c r="A1323" t="s">
        <v>232</v>
      </c>
      <c r="B1323" t="s">
        <v>165</v>
      </c>
      <c r="C1323">
        <v>1.3100000000000001E-2</v>
      </c>
    </row>
    <row r="1324" spans="1:3" x14ac:dyDescent="0.35">
      <c r="A1324" t="s">
        <v>232</v>
      </c>
      <c r="B1324" t="s">
        <v>168</v>
      </c>
      <c r="C1324">
        <v>2.5999999999999999E-3</v>
      </c>
    </row>
    <row r="1325" spans="1:3" x14ac:dyDescent="0.35">
      <c r="A1325" t="s">
        <v>232</v>
      </c>
      <c r="B1325" t="s">
        <v>171</v>
      </c>
      <c r="C1325">
        <v>2E-3</v>
      </c>
    </row>
    <row r="1326" spans="1:3" x14ac:dyDescent="0.35">
      <c r="A1326" t="s">
        <v>232</v>
      </c>
      <c r="B1326" t="s">
        <v>174</v>
      </c>
      <c r="C1326">
        <v>5.0000000000000001E-4</v>
      </c>
    </row>
    <row r="1327" spans="1:3" x14ac:dyDescent="0.35">
      <c r="A1327" t="s">
        <v>232</v>
      </c>
      <c r="B1327" t="s">
        <v>177</v>
      </c>
      <c r="C1327">
        <v>1.2500000000000001E-2</v>
      </c>
    </row>
    <row r="1328" spans="1:3" x14ac:dyDescent="0.35">
      <c r="A1328" t="s">
        <v>232</v>
      </c>
      <c r="B1328" t="s">
        <v>180</v>
      </c>
      <c r="C1328">
        <v>7.7000000000000002E-3</v>
      </c>
    </row>
    <row r="1329" spans="1:3" x14ac:dyDescent="0.35">
      <c r="A1329" t="s">
        <v>232</v>
      </c>
      <c r="B1329" t="s">
        <v>183</v>
      </c>
      <c r="C1329">
        <v>5.0000000000000001E-3</v>
      </c>
    </row>
    <row r="1330" spans="1:3" x14ac:dyDescent="0.35">
      <c r="A1330" t="s">
        <v>232</v>
      </c>
      <c r="B1330" t="s">
        <v>186</v>
      </c>
      <c r="C1330">
        <v>9.2999999999999992E-3</v>
      </c>
    </row>
    <row r="1331" spans="1:3" x14ac:dyDescent="0.35">
      <c r="A1331" t="s">
        <v>232</v>
      </c>
      <c r="B1331" t="s">
        <v>189</v>
      </c>
      <c r="C1331">
        <v>7.9000000000000008E-3</v>
      </c>
    </row>
    <row r="1332" spans="1:3" x14ac:dyDescent="0.35">
      <c r="A1332" t="s">
        <v>232</v>
      </c>
      <c r="B1332" t="s">
        <v>192</v>
      </c>
      <c r="C1332">
        <v>2.5000000000000001E-3</v>
      </c>
    </row>
    <row r="1333" spans="1:3" x14ac:dyDescent="0.35">
      <c r="A1333" t="s">
        <v>232</v>
      </c>
      <c r="B1333" t="s">
        <v>195</v>
      </c>
      <c r="C1333">
        <v>2.5000000000000001E-3</v>
      </c>
    </row>
    <row r="1334" spans="1:3" x14ac:dyDescent="0.35">
      <c r="A1334" t="s">
        <v>233</v>
      </c>
      <c r="B1334" t="s">
        <v>124</v>
      </c>
      <c r="C1334">
        <v>0.95</v>
      </c>
    </row>
    <row r="1335" spans="1:3" x14ac:dyDescent="0.35">
      <c r="A1335" t="s">
        <v>233</v>
      </c>
      <c r="B1335" t="s">
        <v>127</v>
      </c>
      <c r="C1335">
        <v>0.38</v>
      </c>
    </row>
    <row r="1336" spans="1:3" x14ac:dyDescent="0.35">
      <c r="A1336" t="s">
        <v>233</v>
      </c>
      <c r="B1336" t="s">
        <v>130</v>
      </c>
      <c r="C1336">
        <v>0.23</v>
      </c>
    </row>
    <row r="1337" spans="1:3" x14ac:dyDescent="0.35">
      <c r="A1337" t="s">
        <v>233</v>
      </c>
      <c r="B1337" t="s">
        <v>133</v>
      </c>
      <c r="C1337">
        <v>0.64</v>
      </c>
    </row>
    <row r="1338" spans="1:3" x14ac:dyDescent="0.35">
      <c r="A1338" t="s">
        <v>233</v>
      </c>
      <c r="B1338" t="s">
        <v>136</v>
      </c>
      <c r="C1338">
        <v>1.51</v>
      </c>
    </row>
    <row r="1339" spans="1:3" x14ac:dyDescent="0.35">
      <c r="A1339" t="s">
        <v>233</v>
      </c>
      <c r="B1339" t="s">
        <v>139</v>
      </c>
      <c r="C1339">
        <v>0.28000000000000003</v>
      </c>
    </row>
    <row r="1340" spans="1:3" x14ac:dyDescent="0.35">
      <c r="A1340" t="s">
        <v>233</v>
      </c>
      <c r="B1340" t="s">
        <v>142</v>
      </c>
      <c r="C1340">
        <v>0.99</v>
      </c>
    </row>
    <row r="1341" spans="1:3" x14ac:dyDescent="0.35">
      <c r="A1341" t="s">
        <v>233</v>
      </c>
      <c r="B1341" t="s">
        <v>145</v>
      </c>
      <c r="C1341">
        <v>0.51</v>
      </c>
    </row>
    <row r="1342" spans="1:3" x14ac:dyDescent="0.35">
      <c r="A1342" t="s">
        <v>233</v>
      </c>
      <c r="B1342" t="s">
        <v>148</v>
      </c>
      <c r="C1342">
        <v>0.41</v>
      </c>
    </row>
    <row r="1343" spans="1:3" x14ac:dyDescent="0.35">
      <c r="A1343" t="s">
        <v>233</v>
      </c>
      <c r="B1343" t="s">
        <v>151</v>
      </c>
      <c r="C1343">
        <v>1.96</v>
      </c>
    </row>
    <row r="1344" spans="1:3" x14ac:dyDescent="0.35">
      <c r="A1344" t="s">
        <v>233</v>
      </c>
      <c r="B1344" t="s">
        <v>154</v>
      </c>
      <c r="C1344">
        <v>1.35</v>
      </c>
    </row>
    <row r="1345" spans="1:3" x14ac:dyDescent="0.35">
      <c r="A1345" t="s">
        <v>233</v>
      </c>
      <c r="B1345" t="s">
        <v>157</v>
      </c>
      <c r="C1345">
        <v>0.6</v>
      </c>
    </row>
    <row r="1346" spans="1:3" x14ac:dyDescent="0.35">
      <c r="A1346" t="s">
        <v>233</v>
      </c>
      <c r="B1346" t="s">
        <v>160</v>
      </c>
      <c r="C1346">
        <v>0.53</v>
      </c>
    </row>
    <row r="1347" spans="1:3" x14ac:dyDescent="0.35">
      <c r="A1347" t="s">
        <v>233</v>
      </c>
      <c r="B1347" t="s">
        <v>163</v>
      </c>
      <c r="C1347">
        <v>1.65</v>
      </c>
    </row>
    <row r="1348" spans="1:3" x14ac:dyDescent="0.35">
      <c r="A1348" t="s">
        <v>233</v>
      </c>
      <c r="B1348" t="s">
        <v>166</v>
      </c>
      <c r="C1348">
        <v>0.33</v>
      </c>
    </row>
    <row r="1349" spans="1:3" x14ac:dyDescent="0.35">
      <c r="A1349" t="s">
        <v>233</v>
      </c>
      <c r="B1349" t="s">
        <v>169</v>
      </c>
      <c r="C1349">
        <v>0.65</v>
      </c>
    </row>
    <row r="1350" spans="1:3" x14ac:dyDescent="0.35">
      <c r="A1350" t="s">
        <v>233</v>
      </c>
      <c r="B1350" t="s">
        <v>172</v>
      </c>
      <c r="C1350">
        <v>0.88</v>
      </c>
    </row>
    <row r="1351" spans="1:3" x14ac:dyDescent="0.35">
      <c r="A1351" t="s">
        <v>233</v>
      </c>
      <c r="B1351" t="s">
        <v>175</v>
      </c>
      <c r="C1351">
        <v>0.35</v>
      </c>
    </row>
    <row r="1352" spans="1:3" x14ac:dyDescent="0.35">
      <c r="A1352" t="s">
        <v>233</v>
      </c>
      <c r="B1352" t="s">
        <v>178</v>
      </c>
      <c r="C1352">
        <v>1.82</v>
      </c>
    </row>
    <row r="1353" spans="1:3" x14ac:dyDescent="0.35">
      <c r="A1353" t="s">
        <v>233</v>
      </c>
      <c r="B1353" t="s">
        <v>181</v>
      </c>
      <c r="C1353">
        <v>0.41</v>
      </c>
    </row>
    <row r="1354" spans="1:3" x14ac:dyDescent="0.35">
      <c r="A1354" t="s">
        <v>233</v>
      </c>
      <c r="B1354" t="s">
        <v>184</v>
      </c>
      <c r="C1354">
        <v>1.02</v>
      </c>
    </row>
    <row r="1355" spans="1:3" x14ac:dyDescent="0.35">
      <c r="A1355" t="s">
        <v>233</v>
      </c>
      <c r="B1355" t="s">
        <v>187</v>
      </c>
      <c r="C1355">
        <v>0.54</v>
      </c>
    </row>
    <row r="1356" spans="1:3" x14ac:dyDescent="0.35">
      <c r="A1356" t="s">
        <v>233</v>
      </c>
      <c r="B1356" t="s">
        <v>190</v>
      </c>
      <c r="C1356">
        <v>1.45</v>
      </c>
    </row>
    <row r="1357" spans="1:3" x14ac:dyDescent="0.35">
      <c r="A1357" t="s">
        <v>233</v>
      </c>
      <c r="B1357" t="s">
        <v>193</v>
      </c>
      <c r="C1357">
        <v>0.22</v>
      </c>
    </row>
    <row r="1358" spans="1:3" x14ac:dyDescent="0.35">
      <c r="A1358" t="s">
        <v>233</v>
      </c>
      <c r="B1358" t="s">
        <v>196</v>
      </c>
      <c r="C1358">
        <v>0.28000000000000003</v>
      </c>
    </row>
    <row r="1359" spans="1:3" x14ac:dyDescent="0.35">
      <c r="A1359" t="s">
        <v>233</v>
      </c>
      <c r="B1359" t="s">
        <v>125</v>
      </c>
      <c r="C1359">
        <v>0.06</v>
      </c>
    </row>
    <row r="1360" spans="1:3" x14ac:dyDescent="0.35">
      <c r="A1360" t="s">
        <v>233</v>
      </c>
      <c r="B1360" t="s">
        <v>128</v>
      </c>
      <c r="C1360">
        <v>0.9</v>
      </c>
    </row>
    <row r="1361" spans="1:3" x14ac:dyDescent="0.35">
      <c r="A1361" t="s">
        <v>233</v>
      </c>
      <c r="B1361" t="s">
        <v>131</v>
      </c>
      <c r="C1361">
        <v>0.83</v>
      </c>
    </row>
    <row r="1362" spans="1:3" x14ac:dyDescent="0.35">
      <c r="A1362" t="s">
        <v>233</v>
      </c>
      <c r="B1362" t="s">
        <v>134</v>
      </c>
      <c r="C1362">
        <v>0.14000000000000001</v>
      </c>
    </row>
    <row r="1363" spans="1:3" x14ac:dyDescent="0.35">
      <c r="A1363" t="s">
        <v>233</v>
      </c>
      <c r="B1363" t="s">
        <v>137</v>
      </c>
      <c r="C1363">
        <v>1.05</v>
      </c>
    </row>
    <row r="1364" spans="1:3" x14ac:dyDescent="0.35">
      <c r="A1364" t="s">
        <v>233</v>
      </c>
      <c r="B1364" t="s">
        <v>140</v>
      </c>
      <c r="C1364">
        <v>0</v>
      </c>
    </row>
    <row r="1365" spans="1:3" x14ac:dyDescent="0.35">
      <c r="A1365" t="s">
        <v>233</v>
      </c>
      <c r="B1365" t="s">
        <v>143</v>
      </c>
      <c r="C1365">
        <v>1.1299999999999999</v>
      </c>
    </row>
    <row r="1366" spans="1:3" x14ac:dyDescent="0.35">
      <c r="A1366" t="s">
        <v>233</v>
      </c>
      <c r="B1366" t="s">
        <v>146</v>
      </c>
      <c r="C1366">
        <v>0.79</v>
      </c>
    </row>
    <row r="1367" spans="1:3" x14ac:dyDescent="0.35">
      <c r="A1367" t="s">
        <v>233</v>
      </c>
      <c r="B1367" t="s">
        <v>149</v>
      </c>
      <c r="C1367">
        <v>0.72</v>
      </c>
    </row>
    <row r="1368" spans="1:3" x14ac:dyDescent="0.35">
      <c r="A1368" t="s">
        <v>233</v>
      </c>
      <c r="B1368" t="s">
        <v>152</v>
      </c>
      <c r="C1368">
        <v>0.92</v>
      </c>
    </row>
    <row r="1369" spans="1:3" x14ac:dyDescent="0.35">
      <c r="A1369" t="s">
        <v>233</v>
      </c>
      <c r="B1369" t="s">
        <v>155</v>
      </c>
      <c r="C1369">
        <v>0.31</v>
      </c>
    </row>
    <row r="1370" spans="1:3" x14ac:dyDescent="0.35">
      <c r="A1370" t="s">
        <v>233</v>
      </c>
      <c r="B1370" t="s">
        <v>158</v>
      </c>
      <c r="C1370">
        <v>2.2599999999999998</v>
      </c>
    </row>
    <row r="1371" spans="1:3" x14ac:dyDescent="0.35">
      <c r="A1371" t="s">
        <v>233</v>
      </c>
      <c r="B1371" t="s">
        <v>161</v>
      </c>
      <c r="C1371">
        <v>0.75</v>
      </c>
    </row>
    <row r="1372" spans="1:3" x14ac:dyDescent="0.35">
      <c r="A1372" t="s">
        <v>233</v>
      </c>
      <c r="B1372" t="s">
        <v>164</v>
      </c>
      <c r="C1372">
        <v>0.67</v>
      </c>
    </row>
    <row r="1373" spans="1:3" x14ac:dyDescent="0.35">
      <c r="A1373" t="s">
        <v>233</v>
      </c>
      <c r="B1373" t="s">
        <v>167</v>
      </c>
      <c r="C1373">
        <v>0.16</v>
      </c>
    </row>
    <row r="1374" spans="1:3" x14ac:dyDescent="0.35">
      <c r="A1374" t="s">
        <v>233</v>
      </c>
      <c r="B1374" t="s">
        <v>170</v>
      </c>
      <c r="C1374">
        <v>0.77</v>
      </c>
    </row>
    <row r="1375" spans="1:3" x14ac:dyDescent="0.35">
      <c r="A1375" t="s">
        <v>233</v>
      </c>
      <c r="B1375" t="s">
        <v>173</v>
      </c>
      <c r="C1375">
        <v>2.12</v>
      </c>
    </row>
    <row r="1376" spans="1:3" x14ac:dyDescent="0.35">
      <c r="A1376" t="s">
        <v>233</v>
      </c>
      <c r="B1376" t="s">
        <v>176</v>
      </c>
      <c r="C1376">
        <v>0.34</v>
      </c>
    </row>
    <row r="1377" spans="1:3" x14ac:dyDescent="0.35">
      <c r="A1377" t="s">
        <v>233</v>
      </c>
      <c r="B1377" t="s">
        <v>179</v>
      </c>
      <c r="C1377">
        <v>0.81</v>
      </c>
    </row>
    <row r="1378" spans="1:3" x14ac:dyDescent="0.35">
      <c r="A1378" t="s">
        <v>233</v>
      </c>
      <c r="B1378" t="s">
        <v>182</v>
      </c>
      <c r="C1378">
        <v>0.77</v>
      </c>
    </row>
    <row r="1379" spans="1:3" x14ac:dyDescent="0.35">
      <c r="A1379" t="s">
        <v>233</v>
      </c>
      <c r="B1379" t="s">
        <v>185</v>
      </c>
      <c r="C1379">
        <v>0.18</v>
      </c>
    </row>
    <row r="1380" spans="1:3" x14ac:dyDescent="0.35">
      <c r="A1380" t="s">
        <v>233</v>
      </c>
      <c r="B1380" t="s">
        <v>188</v>
      </c>
      <c r="C1380">
        <v>2.0699999999999998</v>
      </c>
    </row>
    <row r="1381" spans="1:3" x14ac:dyDescent="0.35">
      <c r="A1381" t="s">
        <v>233</v>
      </c>
      <c r="B1381" t="s">
        <v>191</v>
      </c>
      <c r="C1381">
        <v>1.55</v>
      </c>
    </row>
    <row r="1382" spans="1:3" x14ac:dyDescent="0.35">
      <c r="A1382" t="s">
        <v>233</v>
      </c>
      <c r="B1382" t="s">
        <v>194</v>
      </c>
      <c r="C1382">
        <v>0.15</v>
      </c>
    </row>
    <row r="1383" spans="1:3" x14ac:dyDescent="0.35">
      <c r="A1383" t="s">
        <v>233</v>
      </c>
      <c r="B1383" t="s">
        <v>197</v>
      </c>
      <c r="C1383">
        <v>0.26</v>
      </c>
    </row>
    <row r="1384" spans="1:3" x14ac:dyDescent="0.35">
      <c r="A1384" t="s">
        <v>233</v>
      </c>
      <c r="B1384" t="s">
        <v>126</v>
      </c>
      <c r="C1384">
        <v>1.8E-3</v>
      </c>
    </row>
    <row r="1385" spans="1:3" x14ac:dyDescent="0.35">
      <c r="A1385" t="s">
        <v>233</v>
      </c>
      <c r="B1385" t="s">
        <v>129</v>
      </c>
      <c r="C1385">
        <v>4.4999999999999997E-3</v>
      </c>
    </row>
    <row r="1386" spans="1:3" x14ac:dyDescent="0.35">
      <c r="A1386" t="s">
        <v>233</v>
      </c>
      <c r="B1386" t="s">
        <v>132</v>
      </c>
      <c r="C1386">
        <v>4.1999999999999997E-3</v>
      </c>
    </row>
    <row r="1387" spans="1:3" x14ac:dyDescent="0.35">
      <c r="A1387" t="s">
        <v>233</v>
      </c>
      <c r="B1387" t="s">
        <v>135</v>
      </c>
      <c r="C1387">
        <v>1.01E-2</v>
      </c>
    </row>
    <row r="1388" spans="1:3" x14ac:dyDescent="0.35">
      <c r="A1388" t="s">
        <v>233</v>
      </c>
      <c r="B1388" t="s">
        <v>138</v>
      </c>
      <c r="C1388">
        <v>1.4200000000000001E-2</v>
      </c>
    </row>
    <row r="1389" spans="1:3" x14ac:dyDescent="0.35">
      <c r="A1389" t="s">
        <v>233</v>
      </c>
      <c r="B1389" t="s">
        <v>141</v>
      </c>
      <c r="C1389">
        <v>5.8999999999999999E-3</v>
      </c>
    </row>
    <row r="1390" spans="1:3" x14ac:dyDescent="0.35">
      <c r="A1390" t="s">
        <v>233</v>
      </c>
      <c r="B1390" t="s">
        <v>144</v>
      </c>
      <c r="C1390">
        <v>1.3599999999999999E-2</v>
      </c>
    </row>
    <row r="1391" spans="1:3" x14ac:dyDescent="0.35">
      <c r="A1391" t="s">
        <v>233</v>
      </c>
      <c r="B1391" t="s">
        <v>147</v>
      </c>
      <c r="C1391">
        <v>1.6500000000000001E-2</v>
      </c>
    </row>
    <row r="1392" spans="1:3" x14ac:dyDescent="0.35">
      <c r="A1392" t="s">
        <v>233</v>
      </c>
      <c r="B1392" t="s">
        <v>150</v>
      </c>
      <c r="C1392">
        <v>4.4999999999999997E-3</v>
      </c>
    </row>
    <row r="1393" spans="1:3" x14ac:dyDescent="0.35">
      <c r="A1393" t="s">
        <v>233</v>
      </c>
      <c r="B1393" t="s">
        <v>153</v>
      </c>
      <c r="C1393">
        <v>5.0000000000000001E-3</v>
      </c>
    </row>
    <row r="1394" spans="1:3" x14ac:dyDescent="0.35">
      <c r="A1394" t="s">
        <v>233</v>
      </c>
      <c r="B1394" t="s">
        <v>156</v>
      </c>
      <c r="C1394">
        <v>1.84E-2</v>
      </c>
    </row>
    <row r="1395" spans="1:3" x14ac:dyDescent="0.35">
      <c r="A1395" t="s">
        <v>233</v>
      </c>
      <c r="B1395" t="s">
        <v>159</v>
      </c>
      <c r="C1395">
        <v>3.8999999999999998E-3</v>
      </c>
    </row>
    <row r="1396" spans="1:3" x14ac:dyDescent="0.35">
      <c r="A1396" t="s">
        <v>233</v>
      </c>
      <c r="B1396" t="s">
        <v>162</v>
      </c>
      <c r="C1396">
        <v>1.6000000000000001E-3</v>
      </c>
    </row>
    <row r="1397" spans="1:3" x14ac:dyDescent="0.35">
      <c r="A1397" t="s">
        <v>233</v>
      </c>
      <c r="B1397" t="s">
        <v>165</v>
      </c>
      <c r="C1397">
        <v>1.5900000000000001E-2</v>
      </c>
    </row>
    <row r="1398" spans="1:3" x14ac:dyDescent="0.35">
      <c r="A1398" t="s">
        <v>233</v>
      </c>
      <c r="B1398" t="s">
        <v>168</v>
      </c>
      <c r="C1398">
        <v>4.4000000000000003E-3</v>
      </c>
    </row>
    <row r="1399" spans="1:3" x14ac:dyDescent="0.35">
      <c r="A1399" t="s">
        <v>233</v>
      </c>
      <c r="B1399" t="s">
        <v>171</v>
      </c>
      <c r="C1399">
        <v>2.3E-3</v>
      </c>
    </row>
    <row r="1400" spans="1:3" x14ac:dyDescent="0.35">
      <c r="A1400" t="s">
        <v>233</v>
      </c>
      <c r="B1400" t="s">
        <v>174</v>
      </c>
      <c r="C1400">
        <v>2.0999999999999999E-3</v>
      </c>
    </row>
    <row r="1401" spans="1:3" x14ac:dyDescent="0.35">
      <c r="A1401" t="s">
        <v>233</v>
      </c>
      <c r="B1401" t="s">
        <v>177</v>
      </c>
      <c r="C1401">
        <v>1.32E-2</v>
      </c>
    </row>
    <row r="1402" spans="1:3" x14ac:dyDescent="0.35">
      <c r="A1402" t="s">
        <v>233</v>
      </c>
      <c r="B1402" t="s">
        <v>180</v>
      </c>
      <c r="C1402">
        <v>9.2999999999999992E-3</v>
      </c>
    </row>
    <row r="1403" spans="1:3" x14ac:dyDescent="0.35">
      <c r="A1403" t="s">
        <v>233</v>
      </c>
      <c r="B1403" t="s">
        <v>183</v>
      </c>
      <c r="C1403">
        <v>5.7999999999999996E-3</v>
      </c>
    </row>
    <row r="1404" spans="1:3" x14ac:dyDescent="0.35">
      <c r="A1404" t="s">
        <v>233</v>
      </c>
      <c r="B1404" t="s">
        <v>186</v>
      </c>
      <c r="C1404">
        <v>1.17E-2</v>
      </c>
    </row>
    <row r="1405" spans="1:3" x14ac:dyDescent="0.35">
      <c r="A1405" t="s">
        <v>233</v>
      </c>
      <c r="B1405" t="s">
        <v>189</v>
      </c>
      <c r="C1405">
        <v>9.4999999999999998E-3</v>
      </c>
    </row>
    <row r="1406" spans="1:3" x14ac:dyDescent="0.35">
      <c r="A1406" t="s">
        <v>233</v>
      </c>
      <c r="B1406" t="s">
        <v>192</v>
      </c>
      <c r="C1406">
        <v>2.8E-3</v>
      </c>
    </row>
    <row r="1407" spans="1:3" x14ac:dyDescent="0.35">
      <c r="A1407" t="s">
        <v>233</v>
      </c>
      <c r="B1407" t="s">
        <v>195</v>
      </c>
      <c r="C1407">
        <v>3.0999999999999999E-3</v>
      </c>
    </row>
  </sheetData>
  <sortState xmlns:xlrd2="http://schemas.microsoft.com/office/spreadsheetml/2017/richdata2" ref="A2:C1407">
    <sortCondition ref="A2:A1407"/>
    <sortCondition ref="B2:B1407"/>
  </sortState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ED34-E7D5-4DAC-BDCA-3D48FCEDDFB6}">
  <dimension ref="A1:T94"/>
  <sheetViews>
    <sheetView tabSelected="1" zoomScale="70" zoomScaleNormal="70" workbookViewId="0">
      <pane ySplit="1" topLeftCell="A74" activePane="bottomLeft" state="frozen"/>
      <selection pane="bottomLeft" activeCell="A86" sqref="A86"/>
    </sheetView>
  </sheetViews>
  <sheetFormatPr defaultRowHeight="14.5" x14ac:dyDescent="0.35"/>
  <cols>
    <col min="1" max="1" width="10.453125" style="1" bestFit="1" customWidth="1"/>
    <col min="2" max="4" width="8.7265625" style="100"/>
    <col min="5" max="7" width="8.7265625" style="131"/>
    <col min="8" max="8" width="8.7265625" style="132"/>
    <col min="9" max="9" width="8.7265625" style="133"/>
    <col min="10" max="11" width="8.7265625" style="131"/>
    <col min="12" max="12" width="8.7265625" style="132"/>
    <col min="13" max="13" width="8.7265625" style="133"/>
    <col min="14" max="16" width="8.7265625" style="131"/>
    <col min="19" max="19" width="31.1796875" customWidth="1"/>
    <col min="20" max="20" width="16.54296875" style="114" customWidth="1"/>
  </cols>
  <sheetData>
    <row r="1" spans="1:20" s="114" customFormat="1" x14ac:dyDescent="0.35">
      <c r="A1" s="126" t="s">
        <v>42</v>
      </c>
      <c r="B1" s="127"/>
      <c r="C1" s="127"/>
      <c r="D1" s="127"/>
      <c r="E1" s="128" t="s">
        <v>213</v>
      </c>
      <c r="F1" s="128" t="s">
        <v>214</v>
      </c>
      <c r="G1" s="128" t="s">
        <v>215</v>
      </c>
      <c r="H1" s="129" t="s">
        <v>216</v>
      </c>
      <c r="I1" s="130" t="s">
        <v>217</v>
      </c>
      <c r="J1" s="128" t="s">
        <v>218</v>
      </c>
      <c r="K1" s="128" t="s">
        <v>219</v>
      </c>
      <c r="L1" s="129" t="s">
        <v>220</v>
      </c>
      <c r="M1" s="130" t="s">
        <v>221</v>
      </c>
      <c r="N1" s="128" t="s">
        <v>222</v>
      </c>
      <c r="O1" s="128" t="s">
        <v>223</v>
      </c>
      <c r="P1" s="128" t="s">
        <v>224</v>
      </c>
      <c r="Q1" s="114" t="s">
        <v>228</v>
      </c>
      <c r="R1" s="114" t="s">
        <v>229</v>
      </c>
    </row>
    <row r="2" spans="1:20" x14ac:dyDescent="0.35">
      <c r="A2" s="1">
        <v>43912</v>
      </c>
      <c r="E2" s="131">
        <f>ROUND(VLOOKUP(A2,Data!A:BZ,64,FALSE),2)</f>
        <v>0</v>
      </c>
      <c r="F2" s="131">
        <f>ROUND(VLOOKUP(A2,Data!A:BZ,65,FALSE),2)</f>
        <v>0</v>
      </c>
      <c r="G2" s="131">
        <f>ROUND(VLOOKUP(A2,Data!A:BZ,66,FALSE),2)</f>
        <v>0</v>
      </c>
      <c r="H2" s="132">
        <f>ROUND(VLOOKUP(A2,Data!A:BZ,67,FALSE),2)</f>
        <v>0</v>
      </c>
      <c r="I2" s="133">
        <f>ROUND(VLOOKUP(A2,Data!A:BZ,68,FALSE),2)</f>
        <v>0</v>
      </c>
      <c r="J2" s="131">
        <f>ROUND(VLOOKUP(A2,Data!A:BZ,69,FALSE),2)</f>
        <v>0</v>
      </c>
      <c r="K2" s="131">
        <f>ROUND(VLOOKUP(A2,Data!A:BZ,70,FALSE),2)</f>
        <v>0</v>
      </c>
      <c r="L2" s="132">
        <f>ROUND(VLOOKUP(A2,Data!A:BZ,71,FALSE),2)</f>
        <v>0</v>
      </c>
      <c r="M2" s="133">
        <f>ROUND(VLOOKUP(A2,Data!A:BZ,72,FALSE),2)</f>
        <v>0</v>
      </c>
      <c r="N2" s="131">
        <f>ROUND(VLOOKUP(A2,Data!A:BZ,73,FALSE),2)</f>
        <v>0</v>
      </c>
      <c r="O2" s="131">
        <f>ROUND(VLOOKUP(A2,Data!A:BZ,74,FALSE),2)</f>
        <v>0</v>
      </c>
      <c r="P2" s="131">
        <f>ROUND(VLOOKUP(A2,Data!A:BZ,75,FALSE),2)</f>
        <v>0</v>
      </c>
      <c r="Q2">
        <f>VLOOKUP(A2,Delta!A:AS,45,FALSE)</f>
        <v>42</v>
      </c>
      <c r="R2">
        <f>VLOOKUP(A2,Delta!A:AX,50,FALSE)</f>
        <v>0</v>
      </c>
      <c r="S2" t="str">
        <f>_xlfn.CONCAT("wc0_17: ",E2, "; wc18_39: ", F2,"; wc40_64: ",G2,"; wc65: ",H2,"; wt0_17: ",I2,"; wt18_39: ",J2,"; wt40_64: ",K2,"; wt65: ",L2,"; wd0_17: ",M2,"; wd18_39: ",N2,"; wd40_64: ",O2, "; wd65: ",P2,"; icuNew: ",Q2,"; icuExits: ",R2, " }")</f>
        <v>wc0_17: 0; wc18_39: 0; wc40_64: 0; wc65: 0; wt0_17: 0; wt18_39: 0; wt40_64: 0; wt65: 0; wd0_17: 0; wd18_39: 0; wd40_64: 0; wd65: 0; icuNew: 42; icuExits: 0 }</v>
      </c>
      <c r="T2" s="114" t="str">
        <f>SUBSTITUTE(SUBSTITUTE(S2,",","."),";",",")</f>
        <v>wc0_17: 0, wc18_39: 0, wc40_64: 0, wc65: 0, wt0_17: 0, wt18_39: 0, wt40_64: 0, wt65: 0, wd0_17: 0, wd18_39: 0, wd40_64: 0, wd65: 0, icuNew: 42, icuExits: 0 }</v>
      </c>
    </row>
    <row r="3" spans="1:20" x14ac:dyDescent="0.35">
      <c r="A3" s="1">
        <f>7+A2</f>
        <v>43919</v>
      </c>
      <c r="E3" s="131">
        <f>ROUND(VLOOKUP(A3,Data!A:BZ,64,FALSE),2)</f>
        <v>0.02</v>
      </c>
      <c r="F3" s="131">
        <f>ROUND(VLOOKUP(A3,Data!A:BZ,65,FALSE),2)</f>
        <v>0.28000000000000003</v>
      </c>
      <c r="G3" s="131">
        <f>ROUND(VLOOKUP(A3,Data!A:BZ,66,FALSE),2)</f>
        <v>0.45</v>
      </c>
      <c r="H3" s="132">
        <f>ROUND(VLOOKUP(A3,Data!A:BZ,67,FALSE),2)</f>
        <v>0.26</v>
      </c>
      <c r="I3" s="133" t="e">
        <f>ROUND(VLOOKUP(A3,Data!A:BZ,68,FALSE),2)</f>
        <v>#DIV/0!</v>
      </c>
      <c r="J3" s="131" t="e">
        <f>ROUND(VLOOKUP(A3,Data!A:BZ,69,FALSE),2)</f>
        <v>#DIV/0!</v>
      </c>
      <c r="K3" s="131" t="e">
        <f>ROUND(VLOOKUP(A3,Data!A:BZ,70,FALSE),2)</f>
        <v>#DIV/0!</v>
      </c>
      <c r="L3" s="132" t="e">
        <f>ROUND(VLOOKUP(A3,Data!A:BZ,71,FALSE),2)</f>
        <v>#DIV/0!</v>
      </c>
      <c r="M3" s="133" t="e">
        <f>ROUND(VLOOKUP(A3,Data!A:BZ,72,FALSE),2)</f>
        <v>#DIV/0!</v>
      </c>
      <c r="N3" s="131" t="e">
        <f>ROUND(VLOOKUP(A3,Data!A:BZ,73,FALSE),2)</f>
        <v>#DIV/0!</v>
      </c>
      <c r="O3" s="131" t="e">
        <f>ROUND(VLOOKUP(A3,Data!A:BZ,74,FALSE),2)</f>
        <v>#DIV/0!</v>
      </c>
      <c r="P3" s="131" t="e">
        <f>ROUND(VLOOKUP(A3,Data!A:BZ,75,FALSE),2)</f>
        <v>#DIV/0!</v>
      </c>
      <c r="Q3">
        <f>VLOOKUP(A3,Delta!A:AS,45,FALSE)</f>
        <v>55</v>
      </c>
      <c r="R3">
        <f>VLOOKUP(A3,Delta!A:AX,50,FALSE)</f>
        <v>5</v>
      </c>
      <c r="S3" t="e">
        <f t="shared" ref="S3:S66" si="0">_xlfn.CONCAT("wc0_17: ",E3, "; wc18_39: ", F3,"; wc40_64: ",G3,"; wc65: ",H3,"; wt0_17: ",I3,"; wt18_39: ",J3,"; wt40_64: ",K3,"; wt65: ",L3,"; wd0_17: ",M3,"; wd18_39: ",N3,"; wd40_64: ",O3, "; wd65: ",P3,"; icuNew: ",Q3,"; icuExits: ",R3, " }")</f>
        <v>#DIV/0!</v>
      </c>
      <c r="T3" s="114" t="e">
        <f t="shared" ref="T3:T66" si="1">SUBSTITUTE(SUBSTITUTE(S3,",","."),";",",")</f>
        <v>#DIV/0!</v>
      </c>
    </row>
    <row r="4" spans="1:20" x14ac:dyDescent="0.35">
      <c r="A4" s="1">
        <f t="shared" ref="A4:A67" si="2">7+A3</f>
        <v>43926</v>
      </c>
      <c r="B4" s="100">
        <f t="shared" ref="B4:B35" si="3">YEAR(A4)</f>
        <v>2020</v>
      </c>
      <c r="C4" s="100">
        <f t="shared" ref="C4:C35" si="4">MONTH(A4)-1</f>
        <v>3</v>
      </c>
      <c r="D4" s="100">
        <f t="shared" ref="D4:D35" si="5">DAY(A4)</f>
        <v>5</v>
      </c>
      <c r="E4" s="131">
        <f>ROUND(VLOOKUP(A4,Data!A:BZ,64,FALSE),2)</f>
        <v>0.03</v>
      </c>
      <c r="F4" s="131">
        <f>ROUND(VLOOKUP(A4,Data!A:BZ,65,FALSE),2)</f>
        <v>0.39</v>
      </c>
      <c r="G4" s="131">
        <f>ROUND(VLOOKUP(A4,Data!A:BZ,66,FALSE),2)</f>
        <v>0.41</v>
      </c>
      <c r="H4" s="132">
        <f>ROUND(VLOOKUP(A4,Data!A:BZ,67,FALSE),2)</f>
        <v>0.17</v>
      </c>
      <c r="I4" s="133">
        <f>ROUND(VLOOKUP(A4,Data!A:BZ,68,FALSE),2)</f>
        <v>0</v>
      </c>
      <c r="J4" s="131">
        <f>ROUND(VLOOKUP(A4,Data!A:BZ,69,FALSE),2)</f>
        <v>0</v>
      </c>
      <c r="K4" s="131">
        <f>ROUND(VLOOKUP(A4,Data!A:BZ,70,FALSE),2)</f>
        <v>0.47</v>
      </c>
      <c r="L4" s="132">
        <f>ROUND(VLOOKUP(A4,Data!A:BZ,71,FALSE),2)</f>
        <v>0.57999999999999996</v>
      </c>
      <c r="M4" s="133">
        <f>ROUND(VLOOKUP(A4,Data!A:BZ,72,FALSE),2)</f>
        <v>0</v>
      </c>
      <c r="N4" s="131">
        <f>ROUND(VLOOKUP(A4,Data!A:BZ,73,FALSE),2)</f>
        <v>0.01</v>
      </c>
      <c r="O4" s="131">
        <f>ROUND(VLOOKUP(A4,Data!A:BZ,74,FALSE),2)</f>
        <v>0.25</v>
      </c>
      <c r="P4" s="131">
        <f>ROUND(VLOOKUP(A4,Data!A:BZ,75,FALSE),2)</f>
        <v>0.74</v>
      </c>
      <c r="Q4">
        <f>VLOOKUP(A4,Delta!A:AS,45,FALSE)</f>
        <v>40</v>
      </c>
      <c r="R4">
        <f>VLOOKUP(A4,Delta!A:AX,50,FALSE)</f>
        <v>5</v>
      </c>
      <c r="S4" t="str">
        <f t="shared" si="0"/>
        <v>wc0_17: 0,03; wc18_39: 0,39; wc40_64: 0,41; wc65: 0,17; wt0_17: 0; wt18_39: 0; wt40_64: 0,47; wt65: 0,58; wd0_17: 0; wd18_39: 0,01; wd40_64: 0,25; wd65: 0,74; icuNew: 40; icuExits: 5 }</v>
      </c>
      <c r="T4" s="114" t="str">
        <f t="shared" si="1"/>
        <v>wc0_17: 0.03, wc18_39: 0.39, wc40_64: 0.41, wc65: 0.17, wt0_17: 0, wt18_39: 0, wt40_64: 0.47, wt65: 0.58, wd0_17: 0, wd18_39: 0.01, wd40_64: 0.25, wd65: 0.74, icuNew: 40, icuExits: 5 }</v>
      </c>
    </row>
    <row r="5" spans="1:20" x14ac:dyDescent="0.35">
      <c r="A5" s="1">
        <f t="shared" si="2"/>
        <v>43933</v>
      </c>
      <c r="B5" s="100">
        <f t="shared" si="3"/>
        <v>2020</v>
      </c>
      <c r="C5" s="100">
        <f t="shared" si="4"/>
        <v>3</v>
      </c>
      <c r="D5" s="100">
        <f t="shared" si="5"/>
        <v>12</v>
      </c>
      <c r="E5" s="131">
        <f>ROUND(VLOOKUP(A5,Data!A:BZ,64,FALSE),2)</f>
        <v>0.06</v>
      </c>
      <c r="F5" s="131">
        <f>ROUND(VLOOKUP(A5,Data!A:BZ,65,FALSE),2)</f>
        <v>0.28000000000000003</v>
      </c>
      <c r="G5" s="131">
        <f>ROUND(VLOOKUP(A5,Data!A:BZ,66,FALSE),2)</f>
        <v>0.42</v>
      </c>
      <c r="H5" s="132">
        <f>ROUND(VLOOKUP(A5,Data!A:BZ,67,FALSE),2)</f>
        <v>0.23</v>
      </c>
      <c r="I5" s="133">
        <f>ROUND(VLOOKUP(A5,Data!A:BZ,68,FALSE),2)</f>
        <v>0</v>
      </c>
      <c r="J5" s="131">
        <f>ROUND(VLOOKUP(A5,Data!A:BZ,69,FALSE),2)</f>
        <v>0</v>
      </c>
      <c r="K5" s="131">
        <f>ROUND(VLOOKUP(A5,Data!A:BZ,70,FALSE),2)</f>
        <v>0.43</v>
      </c>
      <c r="L5" s="132">
        <f>ROUND(VLOOKUP(A5,Data!A:BZ,71,FALSE),2)</f>
        <v>0.56999999999999995</v>
      </c>
      <c r="M5" s="133">
        <f>ROUND(VLOOKUP(A5,Data!A:BZ,72,FALSE),2)</f>
        <v>0</v>
      </c>
      <c r="N5" s="131">
        <f>ROUND(VLOOKUP(A5,Data!A:BZ,73,FALSE),2)</f>
        <v>0</v>
      </c>
      <c r="O5" s="131">
        <f>ROUND(VLOOKUP(A5,Data!A:BZ,74,FALSE),2)</f>
        <v>0.35</v>
      </c>
      <c r="P5" s="131">
        <f>ROUND(VLOOKUP(A5,Data!A:BZ,75,FALSE),2)</f>
        <v>0.65</v>
      </c>
      <c r="Q5">
        <f>VLOOKUP(A5,Delta!A:AS,45,FALSE)</f>
        <v>20</v>
      </c>
      <c r="R5">
        <f>VLOOKUP(A5,Delta!A:AX,50,FALSE)</f>
        <v>5</v>
      </c>
      <c r="S5" t="str">
        <f t="shared" si="0"/>
        <v>wc0_17: 0,06; wc18_39: 0,28; wc40_64: 0,42; wc65: 0,23; wt0_17: 0; wt18_39: 0; wt40_64: 0,43; wt65: 0,57; wd0_17: 0; wd18_39: 0; wd40_64: 0,35; wd65: 0,65; icuNew: 20; icuExits: 5 }</v>
      </c>
      <c r="T5" s="114" t="str">
        <f t="shared" si="1"/>
        <v>wc0_17: 0.06, wc18_39: 0.28, wc40_64: 0.42, wc65: 0.23, wt0_17: 0, wt18_39: 0, wt40_64: 0.43, wt65: 0.57, wd0_17: 0, wd18_39: 0, wd40_64: 0.35, wd65: 0.65, icuNew: 20, icuExits: 5 }</v>
      </c>
    </row>
    <row r="6" spans="1:20" x14ac:dyDescent="0.35">
      <c r="A6" s="1">
        <f t="shared" si="2"/>
        <v>43940</v>
      </c>
      <c r="B6" s="100">
        <f t="shared" si="3"/>
        <v>2020</v>
      </c>
      <c r="C6" s="100">
        <f t="shared" si="4"/>
        <v>3</v>
      </c>
      <c r="D6" s="100">
        <f t="shared" si="5"/>
        <v>19</v>
      </c>
      <c r="E6" s="131">
        <f>ROUND(VLOOKUP(A6,Data!A:BZ,64,FALSE),2)</f>
        <v>0.06</v>
      </c>
      <c r="F6" s="131">
        <f>ROUND(VLOOKUP(A6,Data!A:BZ,65,FALSE),2)</f>
        <v>0.36</v>
      </c>
      <c r="G6" s="131">
        <f>ROUND(VLOOKUP(A6,Data!A:BZ,66,FALSE),2)</f>
        <v>0.36</v>
      </c>
      <c r="H6" s="132">
        <f>ROUND(VLOOKUP(A6,Data!A:BZ,67,FALSE),2)</f>
        <v>0.22</v>
      </c>
      <c r="I6" s="133">
        <f>ROUND(VLOOKUP(A6,Data!A:BZ,68,FALSE),2)</f>
        <v>0.01</v>
      </c>
      <c r="J6" s="131">
        <f>ROUND(VLOOKUP(A6,Data!A:BZ,69,FALSE),2)</f>
        <v>0</v>
      </c>
      <c r="K6" s="131">
        <f>ROUND(VLOOKUP(A6,Data!A:BZ,70,FALSE),2)</f>
        <v>0.38</v>
      </c>
      <c r="L6" s="132">
        <f>ROUND(VLOOKUP(A6,Data!A:BZ,71,FALSE),2)</f>
        <v>0.6</v>
      </c>
      <c r="M6" s="133">
        <f>ROUND(VLOOKUP(A6,Data!A:BZ,72,FALSE),2)</f>
        <v>0</v>
      </c>
      <c r="N6" s="131">
        <f>ROUND(VLOOKUP(A6,Data!A:BZ,73,FALSE),2)</f>
        <v>0</v>
      </c>
      <c r="O6" s="131">
        <f>ROUND(VLOOKUP(A6,Data!A:BZ,74,FALSE),2)</f>
        <v>0.24</v>
      </c>
      <c r="P6" s="131">
        <f>ROUND(VLOOKUP(A6,Data!A:BZ,75,FALSE),2)</f>
        <v>0.76</v>
      </c>
      <c r="Q6">
        <f>VLOOKUP(A6,Delta!A:AS,45,FALSE)</f>
        <v>17</v>
      </c>
      <c r="R6">
        <f>VLOOKUP(A6,Delta!A:AX,50,FALSE)</f>
        <v>24</v>
      </c>
      <c r="S6" t="str">
        <f t="shared" si="0"/>
        <v>wc0_17: 0,06; wc18_39: 0,36; wc40_64: 0,36; wc65: 0,22; wt0_17: 0,01; wt18_39: 0; wt40_64: 0,38; wt65: 0,6; wd0_17: 0; wd18_39: 0; wd40_64: 0,24; wd65: 0,76; icuNew: 17; icuExits: 24 }</v>
      </c>
      <c r="T6" s="114" t="str">
        <f t="shared" si="1"/>
        <v>wc0_17: 0.06, wc18_39: 0.36, wc40_64: 0.36, wc65: 0.22, wt0_17: 0.01, wt18_39: 0, wt40_64: 0.38, wt65: 0.6, wd0_17: 0, wd18_39: 0, wd40_64: 0.24, wd65: 0.76, icuNew: 17, icuExits: 24 }</v>
      </c>
    </row>
    <row r="7" spans="1:20" x14ac:dyDescent="0.35">
      <c r="A7" s="1">
        <f t="shared" si="2"/>
        <v>43947</v>
      </c>
      <c r="B7" s="100">
        <f t="shared" si="3"/>
        <v>2020</v>
      </c>
      <c r="C7" s="100">
        <f t="shared" si="4"/>
        <v>3</v>
      </c>
      <c r="D7" s="100">
        <f t="shared" si="5"/>
        <v>26</v>
      </c>
      <c r="E7" s="131">
        <f>ROUND(VLOOKUP(A7,Data!A:BZ,64,FALSE),2)</f>
        <v>0.08</v>
      </c>
      <c r="F7" s="131">
        <f>ROUND(VLOOKUP(A7,Data!A:BZ,65,FALSE),2)</f>
        <v>0.32</v>
      </c>
      <c r="G7" s="131">
        <f>ROUND(VLOOKUP(A7,Data!A:BZ,66,FALSE),2)</f>
        <v>0.36</v>
      </c>
      <c r="H7" s="132">
        <f>ROUND(VLOOKUP(A7,Data!A:BZ,67,FALSE),2)</f>
        <v>0.24</v>
      </c>
      <c r="I7" s="133">
        <f>ROUND(VLOOKUP(A7,Data!A:BZ,68,FALSE),2)</f>
        <v>0.02</v>
      </c>
      <c r="J7" s="131">
        <f>ROUND(VLOOKUP(A7,Data!A:BZ,69,FALSE),2)</f>
        <v>0</v>
      </c>
      <c r="K7" s="131">
        <f>ROUND(VLOOKUP(A7,Data!A:BZ,70,FALSE),2)</f>
        <v>0.42</v>
      </c>
      <c r="L7" s="132">
        <f>ROUND(VLOOKUP(A7,Data!A:BZ,71,FALSE),2)</f>
        <v>0.55000000000000004</v>
      </c>
      <c r="M7" s="133">
        <f>ROUND(VLOOKUP(A7,Data!A:BZ,72,FALSE),2)</f>
        <v>0</v>
      </c>
      <c r="N7" s="131">
        <f>ROUND(VLOOKUP(A7,Data!A:BZ,73,FALSE),2)</f>
        <v>0.04</v>
      </c>
      <c r="O7" s="131">
        <f>ROUND(VLOOKUP(A7,Data!A:BZ,74,FALSE),2)</f>
        <v>0.17</v>
      </c>
      <c r="P7" s="131">
        <f>ROUND(VLOOKUP(A7,Data!A:BZ,75,FALSE),2)</f>
        <v>0.79</v>
      </c>
      <c r="Q7">
        <f>VLOOKUP(A7,Delta!A:AS,45,FALSE)</f>
        <v>10</v>
      </c>
      <c r="R7">
        <f>VLOOKUP(A7,Delta!A:AX,50,FALSE)</f>
        <v>25</v>
      </c>
      <c r="S7" t="str">
        <f t="shared" si="0"/>
        <v>wc0_17: 0,08; wc18_39: 0,32; wc40_64: 0,36; wc65: 0,24; wt0_17: 0,02; wt18_39: 0; wt40_64: 0,42; wt65: 0,55; wd0_17: 0; wd18_39: 0,04; wd40_64: 0,17; wd65: 0,79; icuNew: 10; icuExits: 25 }</v>
      </c>
      <c r="T7" s="114" t="str">
        <f t="shared" si="1"/>
        <v>wc0_17: 0.08, wc18_39: 0.32, wc40_64: 0.36, wc65: 0.24, wt0_17: 0.02, wt18_39: 0, wt40_64: 0.42, wt65: 0.55, wd0_17: 0, wd18_39: 0.04, wd40_64: 0.17, wd65: 0.79, icuNew: 10, icuExits: 25 }</v>
      </c>
    </row>
    <row r="8" spans="1:20" x14ac:dyDescent="0.35">
      <c r="A8" s="1">
        <f t="shared" si="2"/>
        <v>43954</v>
      </c>
      <c r="B8" s="100">
        <f t="shared" si="3"/>
        <v>2020</v>
      </c>
      <c r="C8" s="100">
        <f t="shared" si="4"/>
        <v>4</v>
      </c>
      <c r="D8" s="100">
        <f t="shared" si="5"/>
        <v>3</v>
      </c>
      <c r="E8" s="131">
        <f>ROUND(VLOOKUP(A8,Data!A:BZ,64,FALSE),2)</f>
        <v>0.12</v>
      </c>
      <c r="F8" s="131">
        <f>ROUND(VLOOKUP(A8,Data!A:BZ,65,FALSE),2)</f>
        <v>0.3</v>
      </c>
      <c r="G8" s="131">
        <f>ROUND(VLOOKUP(A8,Data!A:BZ,66,FALSE),2)</f>
        <v>0.35</v>
      </c>
      <c r="H8" s="132">
        <f>ROUND(VLOOKUP(A8,Data!A:BZ,67,FALSE),2)</f>
        <v>0.23</v>
      </c>
      <c r="I8" s="133">
        <f>ROUND(VLOOKUP(A8,Data!A:BZ,68,FALSE),2)</f>
        <v>0.03</v>
      </c>
      <c r="J8" s="131">
        <f>ROUND(VLOOKUP(A8,Data!A:BZ,69,FALSE),2)</f>
        <v>0</v>
      </c>
      <c r="K8" s="131">
        <f>ROUND(VLOOKUP(A8,Data!A:BZ,70,FALSE),2)</f>
        <v>0.43</v>
      </c>
      <c r="L8" s="132">
        <f>ROUND(VLOOKUP(A8,Data!A:BZ,71,FALSE),2)</f>
        <v>0.54</v>
      </c>
      <c r="M8" s="133">
        <f>ROUND(VLOOKUP(A8,Data!A:BZ,72,FALSE),2)</f>
        <v>0</v>
      </c>
      <c r="N8" s="131">
        <f>ROUND(VLOOKUP(A8,Data!A:BZ,73,FALSE),2)</f>
        <v>0</v>
      </c>
      <c r="O8" s="131">
        <f>ROUND(VLOOKUP(A8,Data!A:BZ,74,FALSE),2)</f>
        <v>0.2</v>
      </c>
      <c r="P8" s="131">
        <f>ROUND(VLOOKUP(A8,Data!A:BZ,75,FALSE),2)</f>
        <v>0.8</v>
      </c>
      <c r="Q8">
        <f>VLOOKUP(A8,Delta!A:AS,45,FALSE)</f>
        <v>4</v>
      </c>
      <c r="R8">
        <f>VLOOKUP(A8,Delta!A:AX,50,FALSE)</f>
        <v>14</v>
      </c>
      <c r="S8" t="str">
        <f t="shared" si="0"/>
        <v>wc0_17: 0,12; wc18_39: 0,3; wc40_64: 0,35; wc65: 0,23; wt0_17: 0,03; wt18_39: 0; wt40_64: 0,43; wt65: 0,54; wd0_17: 0; wd18_39: 0; wd40_64: 0,2; wd65: 0,8; icuNew: 4; icuExits: 14 }</v>
      </c>
      <c r="T8" s="114" t="str">
        <f t="shared" si="1"/>
        <v>wc0_17: 0.12, wc18_39: 0.3, wc40_64: 0.35, wc65: 0.23, wt0_17: 0.03, wt18_39: 0, wt40_64: 0.43, wt65: 0.54, wd0_17: 0, wd18_39: 0, wd40_64: 0.2, wd65: 0.8, icuNew: 4, icuExits: 14 }</v>
      </c>
    </row>
    <row r="9" spans="1:20" x14ac:dyDescent="0.35">
      <c r="A9" s="1">
        <f t="shared" si="2"/>
        <v>43961</v>
      </c>
      <c r="B9" s="100">
        <f t="shared" si="3"/>
        <v>2020</v>
      </c>
      <c r="C9" s="100">
        <f t="shared" si="4"/>
        <v>4</v>
      </c>
      <c r="D9" s="100">
        <f t="shared" si="5"/>
        <v>10</v>
      </c>
      <c r="E9" s="131">
        <f>ROUND(VLOOKUP(A9,Data!A:BZ,64,FALSE),2)</f>
        <v>0.04</v>
      </c>
      <c r="F9" s="131">
        <f>ROUND(VLOOKUP(A9,Data!A:BZ,65,FALSE),2)</f>
        <v>0.32</v>
      </c>
      <c r="G9" s="131">
        <f>ROUND(VLOOKUP(A9,Data!A:BZ,66,FALSE),2)</f>
        <v>0.36</v>
      </c>
      <c r="H9" s="132">
        <f>ROUND(VLOOKUP(A9,Data!A:BZ,67,FALSE),2)</f>
        <v>0.28999999999999998</v>
      </c>
      <c r="I9" s="133">
        <f>ROUND(VLOOKUP(A9,Data!A:BZ,68,FALSE),2)</f>
        <v>0.03</v>
      </c>
      <c r="J9" s="131">
        <f>ROUND(VLOOKUP(A9,Data!A:BZ,69,FALSE),2)</f>
        <v>0</v>
      </c>
      <c r="K9" s="131">
        <f>ROUND(VLOOKUP(A9,Data!A:BZ,70,FALSE),2)</f>
        <v>0.41</v>
      </c>
      <c r="L9" s="132">
        <f>ROUND(VLOOKUP(A9,Data!A:BZ,71,FALSE),2)</f>
        <v>0.56000000000000005</v>
      </c>
      <c r="M9" s="133">
        <f>ROUND(VLOOKUP(A9,Data!A:BZ,72,FALSE),2)</f>
        <v>0</v>
      </c>
      <c r="N9" s="131">
        <f>ROUND(VLOOKUP(A9,Data!A:BZ,73,FALSE),2)</f>
        <v>0</v>
      </c>
      <c r="O9" s="131">
        <f>ROUND(VLOOKUP(A9,Data!A:BZ,74,FALSE),2)</f>
        <v>0.14000000000000001</v>
      </c>
      <c r="P9" s="131">
        <f>ROUND(VLOOKUP(A9,Data!A:BZ,75,FALSE),2)</f>
        <v>0.86</v>
      </c>
      <c r="Q9">
        <f>VLOOKUP(A9,Delta!A:AS,45,FALSE)</f>
        <v>4</v>
      </c>
      <c r="R9">
        <f>VLOOKUP(A9,Delta!A:AX,50,FALSE)</f>
        <v>9</v>
      </c>
      <c r="S9" t="str">
        <f t="shared" si="0"/>
        <v>wc0_17: 0,04; wc18_39: 0,32; wc40_64: 0,36; wc65: 0,29; wt0_17: 0,03; wt18_39: 0; wt40_64: 0,41; wt65: 0,56; wd0_17: 0; wd18_39: 0; wd40_64: 0,14; wd65: 0,86; icuNew: 4; icuExits: 9 }</v>
      </c>
      <c r="T9" s="114" t="str">
        <f t="shared" si="1"/>
        <v>wc0_17: 0.04, wc18_39: 0.32, wc40_64: 0.36, wc65: 0.29, wt0_17: 0.03, wt18_39: 0, wt40_64: 0.41, wt65: 0.56, wd0_17: 0, wd18_39: 0, wd40_64: 0.14, wd65: 0.86, icuNew: 4, icuExits: 9 }</v>
      </c>
    </row>
    <row r="10" spans="1:20" x14ac:dyDescent="0.35">
      <c r="A10" s="1">
        <f t="shared" si="2"/>
        <v>43968</v>
      </c>
      <c r="B10" s="100">
        <f t="shared" si="3"/>
        <v>2020</v>
      </c>
      <c r="C10" s="100">
        <f t="shared" si="4"/>
        <v>4</v>
      </c>
      <c r="D10" s="100">
        <f t="shared" si="5"/>
        <v>17</v>
      </c>
      <c r="E10" s="131">
        <f>ROUND(VLOOKUP(A10,Data!A:BZ,64,FALSE),2)</f>
        <v>0.22</v>
      </c>
      <c r="F10" s="131">
        <f>ROUND(VLOOKUP(A10,Data!A:BZ,65,FALSE),2)</f>
        <v>0.31</v>
      </c>
      <c r="G10" s="131">
        <f>ROUND(VLOOKUP(A10,Data!A:BZ,66,FALSE),2)</f>
        <v>0.33</v>
      </c>
      <c r="H10" s="132">
        <f>ROUND(VLOOKUP(A10,Data!A:BZ,67,FALSE),2)</f>
        <v>0.14000000000000001</v>
      </c>
      <c r="I10" s="133">
        <f>ROUND(VLOOKUP(A10,Data!A:BZ,68,FALSE),2)</f>
        <v>0.01</v>
      </c>
      <c r="J10" s="131">
        <f>ROUND(VLOOKUP(A10,Data!A:BZ,69,FALSE),2)</f>
        <v>0.02</v>
      </c>
      <c r="K10" s="131">
        <f>ROUND(VLOOKUP(A10,Data!A:BZ,70,FALSE),2)</f>
        <v>0.35</v>
      </c>
      <c r="L10" s="132">
        <f>ROUND(VLOOKUP(A10,Data!A:BZ,71,FALSE),2)</f>
        <v>0.63</v>
      </c>
      <c r="M10" s="133">
        <f>ROUND(VLOOKUP(A10,Data!A:BZ,72,FALSE),2)</f>
        <v>0</v>
      </c>
      <c r="N10" s="131">
        <f>ROUND(VLOOKUP(A10,Data!A:BZ,73,FALSE),2)</f>
        <v>0.08</v>
      </c>
      <c r="O10" s="131">
        <f>ROUND(VLOOKUP(A10,Data!A:BZ,74,FALSE),2)</f>
        <v>0.33</v>
      </c>
      <c r="P10" s="131">
        <f>ROUND(VLOOKUP(A10,Data!A:BZ,75,FALSE),2)</f>
        <v>0.57999999999999996</v>
      </c>
      <c r="Q10">
        <f>VLOOKUP(A10,Delta!A:AS,45,FALSE)</f>
        <v>5</v>
      </c>
      <c r="R10">
        <f>VLOOKUP(A10,Delta!A:AX,50,FALSE)</f>
        <v>3</v>
      </c>
      <c r="S10" t="str">
        <f t="shared" si="0"/>
        <v>wc0_17: 0,22; wc18_39: 0,31; wc40_64: 0,33; wc65: 0,14; wt0_17: 0,01; wt18_39: 0,02; wt40_64: 0,35; wt65: 0,63; wd0_17: 0; wd18_39: 0,08; wd40_64: 0,33; wd65: 0,58; icuNew: 5; icuExits: 3 }</v>
      </c>
      <c r="T10" s="114" t="str">
        <f t="shared" si="1"/>
        <v>wc0_17: 0.22, wc18_39: 0.31, wc40_64: 0.33, wc65: 0.14, wt0_17: 0.01, wt18_39: 0.02, wt40_64: 0.35, wt65: 0.63, wd0_17: 0, wd18_39: 0.08, wd40_64: 0.33, wd65: 0.58, icuNew: 5, icuExits: 3 }</v>
      </c>
    </row>
    <row r="11" spans="1:20" x14ac:dyDescent="0.35">
      <c r="A11" s="1">
        <f t="shared" si="2"/>
        <v>43975</v>
      </c>
      <c r="B11" s="100">
        <f t="shared" si="3"/>
        <v>2020</v>
      </c>
      <c r="C11" s="100">
        <f t="shared" si="4"/>
        <v>4</v>
      </c>
      <c r="D11" s="100">
        <f t="shared" si="5"/>
        <v>24</v>
      </c>
      <c r="E11" s="131">
        <f>ROUND(VLOOKUP(A11,Data!A:BZ,64,FALSE),2)</f>
        <v>0.4</v>
      </c>
      <c r="F11" s="131">
        <f>ROUND(VLOOKUP(A11,Data!A:BZ,65,FALSE),2)</f>
        <v>0.4</v>
      </c>
      <c r="G11" s="131">
        <f>ROUND(VLOOKUP(A11,Data!A:BZ,66,FALSE),2)</f>
        <v>0.13</v>
      </c>
      <c r="H11" s="132">
        <f>ROUND(VLOOKUP(A11,Data!A:BZ,67,FALSE),2)</f>
        <v>7.0000000000000007E-2</v>
      </c>
      <c r="I11" s="133">
        <f>ROUND(VLOOKUP(A11,Data!A:BZ,68,FALSE),2)</f>
        <v>0.03</v>
      </c>
      <c r="J11" s="131">
        <f>ROUND(VLOOKUP(A11,Data!A:BZ,69,FALSE),2)</f>
        <v>0.05</v>
      </c>
      <c r="K11" s="131">
        <f>ROUND(VLOOKUP(A11,Data!A:BZ,70,FALSE),2)</f>
        <v>0.23</v>
      </c>
      <c r="L11" s="132">
        <f>ROUND(VLOOKUP(A11,Data!A:BZ,71,FALSE),2)</f>
        <v>0.69</v>
      </c>
      <c r="M11" s="133">
        <f>ROUND(VLOOKUP(A11,Data!A:BZ,72,FALSE),2)</f>
        <v>0</v>
      </c>
      <c r="N11" s="131">
        <f>ROUND(VLOOKUP(A11,Data!A:BZ,73,FALSE),2)</f>
        <v>0</v>
      </c>
      <c r="O11" s="131">
        <f>ROUND(VLOOKUP(A11,Data!A:BZ,74,FALSE),2)</f>
        <v>-0.13</v>
      </c>
      <c r="P11" s="131">
        <f>ROUND(VLOOKUP(A11,Data!A:BZ,75,FALSE),2)</f>
        <v>1.1299999999999999</v>
      </c>
      <c r="Q11">
        <f>VLOOKUP(A11,Delta!A:AS,45,FALSE)</f>
        <v>4</v>
      </c>
      <c r="R11">
        <f>VLOOKUP(A11,Delta!A:AX,50,FALSE)</f>
        <v>10</v>
      </c>
      <c r="S11" t="str">
        <f t="shared" si="0"/>
        <v>wc0_17: 0,4; wc18_39: 0,4; wc40_64: 0,13; wc65: 0,07; wt0_17: 0,03; wt18_39: 0,05; wt40_64: 0,23; wt65: 0,69; wd0_17: 0; wd18_39: 0; wd40_64: -0,13; wd65: 1,13; icuNew: 4; icuExits: 10 }</v>
      </c>
      <c r="T11" s="114" t="str">
        <f t="shared" si="1"/>
        <v>wc0_17: 0.4, wc18_39: 0.4, wc40_64: 0.13, wc65: 0.07, wt0_17: 0.03, wt18_39: 0.05, wt40_64: 0.23, wt65: 0.69, wd0_17: 0, wd18_39: 0, wd40_64: -0.13, wd65: 1.13, icuNew: 4, icuExits: 10 }</v>
      </c>
    </row>
    <row r="12" spans="1:20" x14ac:dyDescent="0.35">
      <c r="A12" s="1">
        <f t="shared" si="2"/>
        <v>43982</v>
      </c>
      <c r="B12" s="100">
        <f t="shared" si="3"/>
        <v>2020</v>
      </c>
      <c r="C12" s="100">
        <f t="shared" si="4"/>
        <v>4</v>
      </c>
      <c r="D12" s="100">
        <f t="shared" si="5"/>
        <v>31</v>
      </c>
      <c r="E12" s="131">
        <f>ROUND(VLOOKUP(A12,Data!A:BZ,64,FALSE),2)</f>
        <v>0.18</v>
      </c>
      <c r="F12" s="131">
        <f>ROUND(VLOOKUP(A12,Data!A:BZ,65,FALSE),2)</f>
        <v>0.28999999999999998</v>
      </c>
      <c r="G12" s="131">
        <f>ROUND(VLOOKUP(A12,Data!A:BZ,66,FALSE),2)</f>
        <v>0.45</v>
      </c>
      <c r="H12" s="132">
        <f>ROUND(VLOOKUP(A12,Data!A:BZ,67,FALSE),2)</f>
        <v>0.08</v>
      </c>
      <c r="I12" s="133">
        <f>ROUND(VLOOKUP(A12,Data!A:BZ,68,FALSE),2)</f>
        <v>0.04</v>
      </c>
      <c r="J12" s="131">
        <f>ROUND(VLOOKUP(A12,Data!A:BZ,69,FALSE),2)</f>
        <v>0.04</v>
      </c>
      <c r="K12" s="131">
        <f>ROUND(VLOOKUP(A12,Data!A:BZ,70,FALSE),2)</f>
        <v>0.37</v>
      </c>
      <c r="L12" s="132">
        <f>ROUND(VLOOKUP(A12,Data!A:BZ,71,FALSE),2)</f>
        <v>0.55000000000000004</v>
      </c>
      <c r="M12" s="133">
        <f>ROUND(VLOOKUP(A12,Data!A:BZ,72,FALSE),2)</f>
        <v>0</v>
      </c>
      <c r="N12" s="131">
        <f>ROUND(VLOOKUP(A12,Data!A:BZ,73,FALSE),2)</f>
        <v>0</v>
      </c>
      <c r="O12" s="131">
        <f>ROUND(VLOOKUP(A12,Data!A:BZ,74,FALSE),2)</f>
        <v>0</v>
      </c>
      <c r="P12" s="131">
        <f>ROUND(VLOOKUP(A12,Data!A:BZ,75,FALSE),2)</f>
        <v>1</v>
      </c>
      <c r="Q12">
        <f>VLOOKUP(A12,Delta!A:AS,45,FALSE)</f>
        <v>2</v>
      </c>
      <c r="R12">
        <f>VLOOKUP(A12,Delta!A:AX,50,FALSE)</f>
        <v>6</v>
      </c>
      <c r="S12" t="str">
        <f t="shared" si="0"/>
        <v>wc0_17: 0,18; wc18_39: 0,29; wc40_64: 0,45; wc65: 0,08; wt0_17: 0,04; wt18_39: 0,04; wt40_64: 0,37; wt65: 0,55; wd0_17: 0; wd18_39: 0; wd40_64: 0; wd65: 1; icuNew: 2; icuExits: 6 }</v>
      </c>
      <c r="T12" s="114" t="str">
        <f t="shared" si="1"/>
        <v>wc0_17: 0.18, wc18_39: 0.29, wc40_64: 0.45, wc65: 0.08, wt0_17: 0.04, wt18_39: 0.04, wt40_64: 0.37, wt65: 0.55, wd0_17: 0, wd18_39: 0, wd40_64: 0, wd65: 1, icuNew: 2, icuExits: 6 }</v>
      </c>
    </row>
    <row r="13" spans="1:20" x14ac:dyDescent="0.35">
      <c r="A13" s="1">
        <f t="shared" si="2"/>
        <v>43989</v>
      </c>
      <c r="B13" s="100">
        <f t="shared" si="3"/>
        <v>2020</v>
      </c>
      <c r="C13" s="100">
        <f t="shared" si="4"/>
        <v>5</v>
      </c>
      <c r="D13" s="100">
        <f t="shared" si="5"/>
        <v>7</v>
      </c>
      <c r="E13" s="131">
        <f>ROUND(VLOOKUP(A13,Data!A:BZ,64,FALSE),2)</f>
        <v>-0.03</v>
      </c>
      <c r="F13" s="131">
        <f>ROUND(VLOOKUP(A13,Data!A:BZ,65,FALSE),2)</f>
        <v>0.43</v>
      </c>
      <c r="G13" s="131">
        <f>ROUND(VLOOKUP(A13,Data!A:BZ,66,FALSE),2)</f>
        <v>0.43</v>
      </c>
      <c r="H13" s="132">
        <f>ROUND(VLOOKUP(A13,Data!A:BZ,67,FALSE),2)</f>
        <v>0.17</v>
      </c>
      <c r="I13" s="133">
        <f>ROUND(VLOOKUP(A13,Data!A:BZ,68,FALSE),2)</f>
        <v>0</v>
      </c>
      <c r="J13" s="131">
        <f>ROUND(VLOOKUP(A13,Data!A:BZ,69,FALSE),2)</f>
        <v>0</v>
      </c>
      <c r="K13" s="131">
        <f>ROUND(VLOOKUP(A13,Data!A:BZ,70,FALSE),2)</f>
        <v>0.44</v>
      </c>
      <c r="L13" s="132">
        <f>ROUND(VLOOKUP(A13,Data!A:BZ,71,FALSE),2)</f>
        <v>0.56000000000000005</v>
      </c>
      <c r="M13" s="133">
        <f>ROUND(VLOOKUP(A13,Data!A:BZ,72,FALSE),2)</f>
        <v>0</v>
      </c>
      <c r="N13" s="131">
        <f>ROUND(VLOOKUP(A13,Data!A:BZ,73,FALSE),2)</f>
        <v>0</v>
      </c>
      <c r="O13" s="131">
        <f>ROUND(VLOOKUP(A13,Data!A:BZ,74,FALSE),2)</f>
        <v>0</v>
      </c>
      <c r="P13" s="131">
        <f>ROUND(VLOOKUP(A13,Data!A:BZ,75,FALSE),2)</f>
        <v>1</v>
      </c>
      <c r="Q13">
        <f>VLOOKUP(A13,Delta!A:AS,45,FALSE)</f>
        <v>3</v>
      </c>
      <c r="R13">
        <f>VLOOKUP(A13,Delta!A:AX,50,FALSE)</f>
        <v>9</v>
      </c>
      <c r="S13" t="str">
        <f t="shared" si="0"/>
        <v>wc0_17: -0,03; wc18_39: 0,43; wc40_64: 0,43; wc65: 0,17; wt0_17: 0; wt18_39: 0; wt40_64: 0,44; wt65: 0,56; wd0_17: 0; wd18_39: 0; wd40_64: 0; wd65: 1; icuNew: 3; icuExits: 9 }</v>
      </c>
      <c r="T13" s="114" t="str">
        <f t="shared" si="1"/>
        <v>wc0_17: -0.03, wc18_39: 0.43, wc40_64: 0.43, wc65: 0.17, wt0_17: 0, wt18_39: 0, wt40_64: 0.44, wt65: 0.56, wd0_17: 0, wd18_39: 0, wd40_64: 0, wd65: 1, icuNew: 3, icuExits: 9 }</v>
      </c>
    </row>
    <row r="14" spans="1:20" x14ac:dyDescent="0.35">
      <c r="A14" s="1">
        <f t="shared" si="2"/>
        <v>43996</v>
      </c>
      <c r="B14" s="100">
        <f t="shared" si="3"/>
        <v>2020</v>
      </c>
      <c r="C14" s="100">
        <f t="shared" si="4"/>
        <v>5</v>
      </c>
      <c r="D14" s="100">
        <f t="shared" si="5"/>
        <v>14</v>
      </c>
      <c r="E14" s="131">
        <f>ROUND(VLOOKUP(A14,Data!A:BZ,64,FALSE),2)</f>
        <v>0.09</v>
      </c>
      <c r="F14" s="131">
        <f>ROUND(VLOOKUP(A14,Data!A:BZ,65,FALSE),2)</f>
        <v>0.32</v>
      </c>
      <c r="G14" s="131">
        <f>ROUND(VLOOKUP(A14,Data!A:BZ,66,FALSE),2)</f>
        <v>0.4</v>
      </c>
      <c r="H14" s="132">
        <f>ROUND(VLOOKUP(A14,Data!A:BZ,67,FALSE),2)</f>
        <v>0.19</v>
      </c>
      <c r="I14" s="133">
        <f>ROUND(VLOOKUP(A14,Data!A:BZ,68,FALSE),2)</f>
        <v>0</v>
      </c>
      <c r="J14" s="131">
        <f>ROUND(VLOOKUP(A14,Data!A:BZ,69,FALSE),2)</f>
        <v>0</v>
      </c>
      <c r="K14" s="131">
        <f>ROUND(VLOOKUP(A14,Data!A:BZ,70,FALSE),2)</f>
        <v>0.43</v>
      </c>
      <c r="L14" s="132">
        <f>ROUND(VLOOKUP(A14,Data!A:BZ,71,FALSE),2)</f>
        <v>0.56999999999999995</v>
      </c>
      <c r="M14" s="133">
        <f>ROUND(VLOOKUP(A14,Data!A:BZ,72,FALSE),2)</f>
        <v>0</v>
      </c>
      <c r="N14" s="131">
        <f>ROUND(VLOOKUP(A14,Data!A:BZ,73,FALSE),2)</f>
        <v>0</v>
      </c>
      <c r="O14" s="131">
        <f>ROUND(VLOOKUP(A14,Data!A:BZ,74,FALSE),2)</f>
        <v>0.33</v>
      </c>
      <c r="P14" s="131">
        <f>ROUND(VLOOKUP(A14,Data!A:BZ,75,FALSE),2)</f>
        <v>0.67</v>
      </c>
      <c r="Q14">
        <f>VLOOKUP(A14,Delta!A:AS,45,FALSE)</f>
        <v>8</v>
      </c>
      <c r="R14">
        <f>VLOOKUP(A14,Delta!A:AX,50,FALSE)</f>
        <v>1</v>
      </c>
      <c r="S14" t="str">
        <f t="shared" si="0"/>
        <v>wc0_17: 0,09; wc18_39: 0,32; wc40_64: 0,4; wc65: 0,19; wt0_17: 0; wt18_39: 0; wt40_64: 0,43; wt65: 0,57; wd0_17: 0; wd18_39: 0; wd40_64: 0,33; wd65: 0,67; icuNew: 8; icuExits: 1 }</v>
      </c>
      <c r="T14" s="114" t="str">
        <f t="shared" si="1"/>
        <v>wc0_17: 0.09, wc18_39: 0.32, wc40_64: 0.4, wc65: 0.19, wt0_17: 0, wt18_39: 0, wt40_64: 0.43, wt65: 0.57, wd0_17: 0, wd18_39: 0, wd40_64: 0.33, wd65: 0.67, icuNew: 8, icuExits: 1 }</v>
      </c>
    </row>
    <row r="15" spans="1:20" x14ac:dyDescent="0.35">
      <c r="A15" s="1">
        <f t="shared" si="2"/>
        <v>44003</v>
      </c>
      <c r="B15" s="100">
        <f t="shared" si="3"/>
        <v>2020</v>
      </c>
      <c r="C15" s="100">
        <f t="shared" si="4"/>
        <v>5</v>
      </c>
      <c r="D15" s="100">
        <f t="shared" si="5"/>
        <v>21</v>
      </c>
      <c r="E15" s="131">
        <f>ROUND(VLOOKUP(A15,Data!A:BZ,64,FALSE),2)</f>
        <v>7.0000000000000007E-2</v>
      </c>
      <c r="F15" s="131">
        <f>ROUND(VLOOKUP(A15,Data!A:BZ,65,FALSE),2)</f>
        <v>0.28000000000000003</v>
      </c>
      <c r="G15" s="131">
        <f>ROUND(VLOOKUP(A15,Data!A:BZ,66,FALSE),2)</f>
        <v>0.44</v>
      </c>
      <c r="H15" s="132">
        <f>ROUND(VLOOKUP(A15,Data!A:BZ,67,FALSE),2)</f>
        <v>0.21</v>
      </c>
      <c r="I15" s="133">
        <f>ROUND(VLOOKUP(A15,Data!A:BZ,68,FALSE),2)</f>
        <v>0</v>
      </c>
      <c r="J15" s="131">
        <f>ROUND(VLOOKUP(A15,Data!A:BZ,69,FALSE),2)</f>
        <v>0</v>
      </c>
      <c r="K15" s="131">
        <f>ROUND(VLOOKUP(A15,Data!A:BZ,70,FALSE),2)</f>
        <v>0.45</v>
      </c>
      <c r="L15" s="132">
        <f>ROUND(VLOOKUP(A15,Data!A:BZ,71,FALSE),2)</f>
        <v>0.55000000000000004</v>
      </c>
      <c r="M15" s="133">
        <f>ROUND(VLOOKUP(A15,Data!A:BZ,72,FALSE),2)</f>
        <v>0</v>
      </c>
      <c r="N15" s="131">
        <f>ROUND(VLOOKUP(A15,Data!A:BZ,73,FALSE),2)</f>
        <v>0</v>
      </c>
      <c r="O15" s="131">
        <f>ROUND(VLOOKUP(A15,Data!A:BZ,74,FALSE),2)</f>
        <v>0.28999999999999998</v>
      </c>
      <c r="P15" s="131">
        <f>ROUND(VLOOKUP(A15,Data!A:BZ,75,FALSE),2)</f>
        <v>0.71</v>
      </c>
      <c r="Q15">
        <f>VLOOKUP(A15,Delta!A:AS,45,FALSE)</f>
        <v>2</v>
      </c>
      <c r="R15">
        <f>VLOOKUP(A15,Delta!A:AX,50,FALSE)</f>
        <v>1</v>
      </c>
      <c r="S15" t="str">
        <f t="shared" si="0"/>
        <v>wc0_17: 0,07; wc18_39: 0,28; wc40_64: 0,44; wc65: 0,21; wt0_17: 0; wt18_39: 0; wt40_64: 0,45; wt65: 0,55; wd0_17: 0; wd18_39: 0; wd40_64: 0,29; wd65: 0,71; icuNew: 2; icuExits: 1 }</v>
      </c>
      <c r="T15" s="114" t="str">
        <f t="shared" si="1"/>
        <v>wc0_17: 0.07, wc18_39: 0.28, wc40_64: 0.44, wc65: 0.21, wt0_17: 0, wt18_39: 0, wt40_64: 0.45, wt65: 0.55, wd0_17: 0, wd18_39: 0, wd40_64: 0.29, wd65: 0.71, icuNew: 2, icuExits: 1 }</v>
      </c>
    </row>
    <row r="16" spans="1:20" x14ac:dyDescent="0.35">
      <c r="A16" s="1">
        <f t="shared" si="2"/>
        <v>44010</v>
      </c>
      <c r="B16" s="100">
        <f t="shared" si="3"/>
        <v>2020</v>
      </c>
      <c r="C16" s="100">
        <f t="shared" si="4"/>
        <v>5</v>
      </c>
      <c r="D16" s="100">
        <f t="shared" si="5"/>
        <v>28</v>
      </c>
      <c r="E16" s="131">
        <f>ROUND(VLOOKUP(A16,Data!A:BZ,64,FALSE),2)</f>
        <v>0.13</v>
      </c>
      <c r="F16" s="131">
        <f>ROUND(VLOOKUP(A16,Data!A:BZ,65,FALSE),2)</f>
        <v>0.26</v>
      </c>
      <c r="G16" s="131">
        <f>ROUND(VLOOKUP(A16,Data!A:BZ,66,FALSE),2)</f>
        <v>0.46</v>
      </c>
      <c r="H16" s="132">
        <f>ROUND(VLOOKUP(A16,Data!A:BZ,67,FALSE),2)</f>
        <v>0.16</v>
      </c>
      <c r="I16" s="133">
        <f>ROUND(VLOOKUP(A16,Data!A:BZ,68,FALSE),2)</f>
        <v>0</v>
      </c>
      <c r="J16" s="131">
        <f>ROUND(VLOOKUP(A16,Data!A:BZ,69,FALSE),2)</f>
        <v>0</v>
      </c>
      <c r="K16" s="131">
        <f>ROUND(VLOOKUP(A16,Data!A:BZ,70,FALSE),2)</f>
        <v>0.57999999999999996</v>
      </c>
      <c r="L16" s="132">
        <f>ROUND(VLOOKUP(A16,Data!A:BZ,71,FALSE),2)</f>
        <v>0.39</v>
      </c>
      <c r="M16" s="133">
        <f>ROUND(VLOOKUP(A16,Data!A:BZ,72,FALSE),2)</f>
        <v>0</v>
      </c>
      <c r="N16" s="131">
        <f>ROUND(VLOOKUP(A16,Data!A:BZ,73,FALSE),2)</f>
        <v>0</v>
      </c>
      <c r="O16" s="131">
        <f>ROUND(VLOOKUP(A16,Data!A:BZ,74,FALSE),2)</f>
        <v>1</v>
      </c>
      <c r="P16" s="131">
        <f>ROUND(VLOOKUP(A16,Data!A:BZ,75,FALSE),2)</f>
        <v>0</v>
      </c>
      <c r="Q16">
        <f>VLOOKUP(A16,Delta!A:AS,45,FALSE)</f>
        <v>3</v>
      </c>
      <c r="R16">
        <f>VLOOKUP(A16,Delta!A:AX,50,FALSE)</f>
        <v>2</v>
      </c>
      <c r="S16" t="str">
        <f t="shared" si="0"/>
        <v>wc0_17: 0,13; wc18_39: 0,26; wc40_64: 0,46; wc65: 0,16; wt0_17: 0; wt18_39: 0; wt40_64: 0,58; wt65: 0,39; wd0_17: 0; wd18_39: 0; wd40_64: 1; wd65: 0; icuNew: 3; icuExits: 2 }</v>
      </c>
      <c r="T16" s="114" t="str">
        <f t="shared" si="1"/>
        <v>wc0_17: 0.13, wc18_39: 0.26, wc40_64: 0.46, wc65: 0.16, wt0_17: 0, wt18_39: 0, wt40_64: 0.58, wt65: 0.39, wd0_17: 0, wd18_39: 0, wd40_64: 1, wd65: 0, icuNew: 3, icuExits: 2 }</v>
      </c>
    </row>
    <row r="17" spans="1:20" x14ac:dyDescent="0.35">
      <c r="A17" s="1">
        <f t="shared" si="2"/>
        <v>44017</v>
      </c>
      <c r="B17" s="100">
        <f t="shared" si="3"/>
        <v>2020</v>
      </c>
      <c r="C17" s="100">
        <f t="shared" si="4"/>
        <v>6</v>
      </c>
      <c r="D17" s="100">
        <f t="shared" si="5"/>
        <v>5</v>
      </c>
      <c r="E17" s="131">
        <f>ROUND(VLOOKUP(A17,Data!A:BZ,64,FALSE),2)</f>
        <v>0.09</v>
      </c>
      <c r="F17" s="131">
        <f>ROUND(VLOOKUP(A17,Data!A:BZ,65,FALSE),2)</f>
        <v>0.4</v>
      </c>
      <c r="G17" s="131">
        <f>ROUND(VLOOKUP(A17,Data!A:BZ,66,FALSE),2)</f>
        <v>0.31</v>
      </c>
      <c r="H17" s="132">
        <f>ROUND(VLOOKUP(A17,Data!A:BZ,67,FALSE),2)</f>
        <v>0.21</v>
      </c>
      <c r="I17" s="133">
        <f>ROUND(VLOOKUP(A17,Data!A:BZ,68,FALSE),2)</f>
        <v>0</v>
      </c>
      <c r="J17" s="131">
        <f>ROUND(VLOOKUP(A17,Data!A:BZ,69,FALSE),2)</f>
        <v>0</v>
      </c>
      <c r="K17" s="131">
        <f>ROUND(VLOOKUP(A17,Data!A:BZ,70,FALSE),2)</f>
        <v>0.64</v>
      </c>
      <c r="L17" s="132">
        <f>ROUND(VLOOKUP(A17,Data!A:BZ,71,FALSE),2)</f>
        <v>0.36</v>
      </c>
      <c r="M17" s="133">
        <f>ROUND(VLOOKUP(A17,Data!A:BZ,72,FALSE),2)</f>
        <v>0</v>
      </c>
      <c r="N17" s="131">
        <f>ROUND(VLOOKUP(A17,Data!A:BZ,73,FALSE),2)</f>
        <v>0</v>
      </c>
      <c r="O17" s="131">
        <f>ROUND(VLOOKUP(A17,Data!A:BZ,74,FALSE),2)</f>
        <v>0</v>
      </c>
      <c r="P17" s="131">
        <f>ROUND(VLOOKUP(A17,Data!A:BZ,75,FALSE),2)</f>
        <v>1</v>
      </c>
      <c r="Q17">
        <f>VLOOKUP(A17,Delta!A:AS,45,FALSE)</f>
        <v>3</v>
      </c>
      <c r="R17">
        <f>VLOOKUP(A17,Delta!A:AX,50,FALSE)</f>
        <v>0</v>
      </c>
      <c r="S17" t="str">
        <f t="shared" si="0"/>
        <v>wc0_17: 0,09; wc18_39: 0,4; wc40_64: 0,31; wc65: 0,21; wt0_17: 0; wt18_39: 0; wt40_64: 0,64; wt65: 0,36; wd0_17: 0; wd18_39: 0; wd40_64: 0; wd65: 1; icuNew: 3; icuExits: 0 }</v>
      </c>
      <c r="T17" s="114" t="str">
        <f t="shared" si="1"/>
        <v>wc0_17: 0.09, wc18_39: 0.4, wc40_64: 0.31, wc65: 0.21, wt0_17: 0, wt18_39: 0, wt40_64: 0.64, wt65: 0.36, wd0_17: 0, wd18_39: 0, wd40_64: 0, wd65: 1, icuNew: 3, icuExits: 0 }</v>
      </c>
    </row>
    <row r="18" spans="1:20" x14ac:dyDescent="0.35">
      <c r="A18" s="1">
        <f t="shared" si="2"/>
        <v>44024</v>
      </c>
      <c r="B18" s="100">
        <f t="shared" si="3"/>
        <v>2020</v>
      </c>
      <c r="C18" s="100">
        <f t="shared" si="4"/>
        <v>6</v>
      </c>
      <c r="D18" s="100">
        <f t="shared" si="5"/>
        <v>12</v>
      </c>
      <c r="E18" s="131">
        <f>ROUND(VLOOKUP(A18,Data!A:BZ,64,FALSE),2)</f>
        <v>0.08</v>
      </c>
      <c r="F18" s="131">
        <f>ROUND(VLOOKUP(A18,Data!A:BZ,65,FALSE),2)</f>
        <v>0.41</v>
      </c>
      <c r="G18" s="131">
        <f>ROUND(VLOOKUP(A18,Data!A:BZ,66,FALSE),2)</f>
        <v>0.42</v>
      </c>
      <c r="H18" s="132">
        <f>ROUND(VLOOKUP(A18,Data!A:BZ,67,FALSE),2)</f>
        <v>0.1</v>
      </c>
      <c r="I18" s="133">
        <f>ROUND(VLOOKUP(A18,Data!A:BZ,68,FALSE),2)</f>
        <v>0</v>
      </c>
      <c r="J18" s="131">
        <f>ROUND(VLOOKUP(A18,Data!A:BZ,69,FALSE),2)</f>
        <v>0.01</v>
      </c>
      <c r="K18" s="131">
        <f>ROUND(VLOOKUP(A18,Data!A:BZ,70,FALSE),2)</f>
        <v>0.76</v>
      </c>
      <c r="L18" s="132">
        <f>ROUND(VLOOKUP(A18,Data!A:BZ,71,FALSE),2)</f>
        <v>0.22</v>
      </c>
      <c r="M18" s="133">
        <f>ROUND(VLOOKUP(A18,Data!A:BZ,72,FALSE),2)</f>
        <v>0</v>
      </c>
      <c r="N18" s="131">
        <f>ROUND(VLOOKUP(A18,Data!A:BZ,73,FALSE),2)</f>
        <v>0</v>
      </c>
      <c r="O18" s="131">
        <f>ROUND(VLOOKUP(A18,Data!A:BZ,74,FALSE),2)</f>
        <v>0</v>
      </c>
      <c r="P18" s="131">
        <f>ROUND(VLOOKUP(A18,Data!A:BZ,75,FALSE),2)</f>
        <v>1</v>
      </c>
      <c r="Q18">
        <f>VLOOKUP(A18,Delta!A:AS,45,FALSE)</f>
        <v>4</v>
      </c>
      <c r="R18">
        <f>VLOOKUP(A18,Delta!A:AX,50,FALSE)</f>
        <v>3</v>
      </c>
      <c r="S18" t="str">
        <f t="shared" si="0"/>
        <v>wc0_17: 0,08; wc18_39: 0,41; wc40_64: 0,42; wc65: 0,1; wt0_17: 0; wt18_39: 0,01; wt40_64: 0,76; wt65: 0,22; wd0_17: 0; wd18_39: 0; wd40_64: 0; wd65: 1; icuNew: 4; icuExits: 3 }</v>
      </c>
      <c r="T18" s="114" t="str">
        <f t="shared" si="1"/>
        <v>wc0_17: 0.08, wc18_39: 0.41, wc40_64: 0.42, wc65: 0.1, wt0_17: 0, wt18_39: 0.01, wt40_64: 0.76, wt65: 0.22, wd0_17: 0, wd18_39: 0, wd40_64: 0, wd65: 1, icuNew: 4, icuExits: 3 }</v>
      </c>
    </row>
    <row r="19" spans="1:20" x14ac:dyDescent="0.35">
      <c r="A19" s="1">
        <f t="shared" si="2"/>
        <v>44031</v>
      </c>
      <c r="B19" s="100">
        <f t="shared" si="3"/>
        <v>2020</v>
      </c>
      <c r="C19" s="100">
        <f t="shared" si="4"/>
        <v>6</v>
      </c>
      <c r="D19" s="100">
        <f t="shared" si="5"/>
        <v>19</v>
      </c>
      <c r="E19" s="131">
        <f>ROUND(VLOOKUP(A19,Data!A:BZ,64,FALSE),2)</f>
        <v>0.1</v>
      </c>
      <c r="F19" s="131">
        <f>ROUND(VLOOKUP(A19,Data!A:BZ,65,FALSE),2)</f>
        <v>0.31</v>
      </c>
      <c r="G19" s="131">
        <f>ROUND(VLOOKUP(A19,Data!A:BZ,66,FALSE),2)</f>
        <v>0.44</v>
      </c>
      <c r="H19" s="132">
        <f>ROUND(VLOOKUP(A19,Data!A:BZ,67,FALSE),2)</f>
        <v>0.15</v>
      </c>
      <c r="I19" s="133">
        <f>ROUND(VLOOKUP(A19,Data!A:BZ,68,FALSE),2)</f>
        <v>0</v>
      </c>
      <c r="J19" s="131">
        <f>ROUND(VLOOKUP(A19,Data!A:BZ,69,FALSE),2)</f>
        <v>0.16</v>
      </c>
      <c r="K19" s="131">
        <f>ROUND(VLOOKUP(A19,Data!A:BZ,70,FALSE),2)</f>
        <v>0.63</v>
      </c>
      <c r="L19" s="132">
        <f>ROUND(VLOOKUP(A19,Data!A:BZ,71,FALSE),2)</f>
        <v>0.21</v>
      </c>
      <c r="M19" s="133">
        <f>ROUND(VLOOKUP(A19,Data!A:BZ,72,FALSE),2)</f>
        <v>0</v>
      </c>
      <c r="N19" s="131">
        <f>ROUND(VLOOKUP(A19,Data!A:BZ,73,FALSE),2)</f>
        <v>0</v>
      </c>
      <c r="O19" s="131">
        <f>ROUND(VLOOKUP(A19,Data!A:BZ,74,FALSE),2)</f>
        <v>0</v>
      </c>
      <c r="P19" s="131">
        <f>ROUND(VLOOKUP(A19,Data!A:BZ,75,FALSE),2)</f>
        <v>1</v>
      </c>
      <c r="Q19">
        <f>VLOOKUP(A19,Delta!A:AS,45,FALSE)</f>
        <v>2</v>
      </c>
      <c r="R19">
        <f>VLOOKUP(A19,Delta!A:AX,50,FALSE)</f>
        <v>2</v>
      </c>
      <c r="S19" t="str">
        <f t="shared" si="0"/>
        <v>wc0_17: 0,1; wc18_39: 0,31; wc40_64: 0,44; wc65: 0,15; wt0_17: 0; wt18_39: 0,16; wt40_64: 0,63; wt65: 0,21; wd0_17: 0; wd18_39: 0; wd40_64: 0; wd65: 1; icuNew: 2; icuExits: 2 }</v>
      </c>
      <c r="T19" s="114" t="str">
        <f t="shared" si="1"/>
        <v>wc0_17: 0.1, wc18_39: 0.31, wc40_64: 0.44, wc65: 0.15, wt0_17: 0, wt18_39: 0.16, wt40_64: 0.63, wt65: 0.21, wd0_17: 0, wd18_39: 0, wd40_64: 0, wd65: 1, icuNew: 2, icuExits: 2 }</v>
      </c>
    </row>
    <row r="20" spans="1:20" x14ac:dyDescent="0.35">
      <c r="A20" s="1">
        <f t="shared" si="2"/>
        <v>44038</v>
      </c>
      <c r="B20" s="100">
        <f t="shared" si="3"/>
        <v>2020</v>
      </c>
      <c r="C20" s="100">
        <f t="shared" si="4"/>
        <v>6</v>
      </c>
      <c r="D20" s="100">
        <f t="shared" si="5"/>
        <v>26</v>
      </c>
      <c r="E20" s="131">
        <f>ROUND(VLOOKUP(A20,Data!A:BZ,64,FALSE),2)</f>
        <v>0.05</v>
      </c>
      <c r="F20" s="131">
        <f>ROUND(VLOOKUP(A20,Data!A:BZ,65,FALSE),2)</f>
        <v>0.27</v>
      </c>
      <c r="G20" s="131">
        <f>ROUND(VLOOKUP(A20,Data!A:BZ,66,FALSE),2)</f>
        <v>0.47</v>
      </c>
      <c r="H20" s="132">
        <f>ROUND(VLOOKUP(A20,Data!A:BZ,67,FALSE),2)</f>
        <v>0.2</v>
      </c>
      <c r="I20" s="133">
        <f>ROUND(VLOOKUP(A20,Data!A:BZ,68,FALSE),2)</f>
        <v>0</v>
      </c>
      <c r="J20" s="131">
        <f>ROUND(VLOOKUP(A20,Data!A:BZ,69,FALSE),2)</f>
        <v>0.12</v>
      </c>
      <c r="K20" s="131">
        <f>ROUND(VLOOKUP(A20,Data!A:BZ,70,FALSE),2)</f>
        <v>0.61</v>
      </c>
      <c r="L20" s="132">
        <f>ROUND(VLOOKUP(A20,Data!A:BZ,71,FALSE),2)</f>
        <v>0.27</v>
      </c>
      <c r="M20" s="133">
        <f>ROUND(VLOOKUP(A20,Data!A:BZ,72,FALSE),2)</f>
        <v>0</v>
      </c>
      <c r="N20" s="131">
        <f>ROUND(VLOOKUP(A20,Data!A:BZ,73,FALSE),2)</f>
        <v>0</v>
      </c>
      <c r="O20" s="131">
        <f>ROUND(VLOOKUP(A20,Data!A:BZ,74,FALSE),2)</f>
        <v>0.13</v>
      </c>
      <c r="P20" s="131">
        <f>ROUND(VLOOKUP(A20,Data!A:BZ,75,FALSE),2)</f>
        <v>0.88</v>
      </c>
      <c r="Q20">
        <f>VLOOKUP(A20,Delta!A:AS,45,FALSE)</f>
        <v>7</v>
      </c>
      <c r="R20">
        <f>VLOOKUP(A20,Delta!A:AX,50,FALSE)</f>
        <v>3</v>
      </c>
      <c r="S20" t="str">
        <f t="shared" si="0"/>
        <v>wc0_17: 0,05; wc18_39: 0,27; wc40_64: 0,47; wc65: 0,2; wt0_17: 0; wt18_39: 0,12; wt40_64: 0,61; wt65: 0,27; wd0_17: 0; wd18_39: 0; wd40_64: 0,13; wd65: 0,88; icuNew: 7; icuExits: 3 }</v>
      </c>
      <c r="T20" s="114" t="str">
        <f t="shared" si="1"/>
        <v>wc0_17: 0.05, wc18_39: 0.27, wc40_64: 0.47, wc65: 0.2, wt0_17: 0, wt18_39: 0.12, wt40_64: 0.61, wt65: 0.27, wd0_17: 0, wd18_39: 0, wd40_64: 0.13, wd65: 0.88, icuNew: 7, icuExits: 3 }</v>
      </c>
    </row>
    <row r="21" spans="1:20" x14ac:dyDescent="0.35">
      <c r="A21" s="1">
        <f t="shared" si="2"/>
        <v>44045</v>
      </c>
      <c r="B21" s="100">
        <f t="shared" si="3"/>
        <v>2020</v>
      </c>
      <c r="C21" s="100">
        <f t="shared" si="4"/>
        <v>7</v>
      </c>
      <c r="D21" s="100">
        <f t="shared" si="5"/>
        <v>2</v>
      </c>
      <c r="E21" s="131">
        <f>ROUND(VLOOKUP(A21,Data!A:BZ,64,FALSE),2)</f>
        <v>7.0000000000000007E-2</v>
      </c>
      <c r="F21" s="131">
        <f>ROUND(VLOOKUP(A21,Data!A:BZ,65,FALSE),2)</f>
        <v>0.46</v>
      </c>
      <c r="G21" s="131">
        <f>ROUND(VLOOKUP(A21,Data!A:BZ,66,FALSE),2)</f>
        <v>0.39</v>
      </c>
      <c r="H21" s="132">
        <f>ROUND(VLOOKUP(A21,Data!A:BZ,67,FALSE),2)</f>
        <v>0.08</v>
      </c>
      <c r="I21" s="133">
        <f>ROUND(VLOOKUP(A21,Data!A:BZ,68,FALSE),2)</f>
        <v>0</v>
      </c>
      <c r="J21" s="131">
        <f>ROUND(VLOOKUP(A21,Data!A:BZ,69,FALSE),2)</f>
        <v>0.11</v>
      </c>
      <c r="K21" s="131">
        <f>ROUND(VLOOKUP(A21,Data!A:BZ,70,FALSE),2)</f>
        <v>0.54</v>
      </c>
      <c r="L21" s="132">
        <f>ROUND(VLOOKUP(A21,Data!A:BZ,71,FALSE),2)</f>
        <v>0.33</v>
      </c>
      <c r="M21" s="133">
        <f>ROUND(VLOOKUP(A21,Data!A:BZ,72,FALSE),2)</f>
        <v>0</v>
      </c>
      <c r="N21" s="131">
        <f>ROUND(VLOOKUP(A21,Data!A:BZ,73,FALSE),2)</f>
        <v>0</v>
      </c>
      <c r="O21" s="131">
        <f>ROUND(VLOOKUP(A21,Data!A:BZ,74,FALSE),2)</f>
        <v>0.17</v>
      </c>
      <c r="P21" s="131">
        <f>ROUND(VLOOKUP(A21,Data!A:BZ,75,FALSE),2)</f>
        <v>0.83</v>
      </c>
      <c r="Q21">
        <f>VLOOKUP(A21,Delta!A:AS,45,FALSE)</f>
        <v>11</v>
      </c>
      <c r="R21">
        <f>VLOOKUP(A21,Delta!A:AX,50,FALSE)</f>
        <v>1</v>
      </c>
      <c r="S21" t="str">
        <f t="shared" si="0"/>
        <v>wc0_17: 0,07; wc18_39: 0,46; wc40_64: 0,39; wc65: 0,08; wt0_17: 0; wt18_39: 0,11; wt40_64: 0,54; wt65: 0,33; wd0_17: 0; wd18_39: 0; wd40_64: 0,17; wd65: 0,83; icuNew: 11; icuExits: 1 }</v>
      </c>
      <c r="T21" s="114" t="str">
        <f t="shared" si="1"/>
        <v>wc0_17: 0.07, wc18_39: 0.46, wc40_64: 0.39, wc65: 0.08, wt0_17: 0, wt18_39: 0.11, wt40_64: 0.54, wt65: 0.33, wd0_17: 0, wd18_39: 0, wd40_64: 0.17, wd65: 0.83, icuNew: 11, icuExits: 1 }</v>
      </c>
    </row>
    <row r="22" spans="1:20" x14ac:dyDescent="0.35">
      <c r="A22" s="1">
        <f t="shared" si="2"/>
        <v>44052</v>
      </c>
      <c r="B22" s="100">
        <f t="shared" si="3"/>
        <v>2020</v>
      </c>
      <c r="C22" s="100">
        <f t="shared" si="4"/>
        <v>7</v>
      </c>
      <c r="D22" s="100">
        <f t="shared" si="5"/>
        <v>9</v>
      </c>
      <c r="E22" s="131">
        <f>ROUND(VLOOKUP(A22,Data!A:BZ,64,FALSE),2)</f>
        <v>0.05</v>
      </c>
      <c r="F22" s="131">
        <f>ROUND(VLOOKUP(A22,Data!A:BZ,65,FALSE),2)</f>
        <v>0.56000000000000005</v>
      </c>
      <c r="G22" s="131">
        <f>ROUND(VLOOKUP(A22,Data!A:BZ,66,FALSE),2)</f>
        <v>0.31</v>
      </c>
      <c r="H22" s="132">
        <f>ROUND(VLOOKUP(A22,Data!A:BZ,67,FALSE),2)</f>
        <v>0.08</v>
      </c>
      <c r="I22" s="133">
        <f>ROUND(VLOOKUP(A22,Data!A:BZ,68,FALSE),2)</f>
        <v>0</v>
      </c>
      <c r="J22" s="131">
        <f>ROUND(VLOOKUP(A22,Data!A:BZ,69,FALSE),2)</f>
        <v>0.09</v>
      </c>
      <c r="K22" s="131">
        <f>ROUND(VLOOKUP(A22,Data!A:BZ,70,FALSE),2)</f>
        <v>0.37</v>
      </c>
      <c r="L22" s="132">
        <f>ROUND(VLOOKUP(A22,Data!A:BZ,71,FALSE),2)</f>
        <v>0.54</v>
      </c>
      <c r="M22" s="133">
        <f>ROUND(VLOOKUP(A22,Data!A:BZ,72,FALSE),2)</f>
        <v>0</v>
      </c>
      <c r="N22" s="131">
        <f>ROUND(VLOOKUP(A22,Data!A:BZ,73,FALSE),2)</f>
        <v>0</v>
      </c>
      <c r="O22" s="131">
        <f>ROUND(VLOOKUP(A22,Data!A:BZ,74,FALSE),2)</f>
        <v>0</v>
      </c>
      <c r="P22" s="131">
        <f>ROUND(VLOOKUP(A22,Data!A:BZ,75,FALSE),2)</f>
        <v>1</v>
      </c>
      <c r="Q22">
        <f>VLOOKUP(A22,Delta!A:AS,45,FALSE)</f>
        <v>16</v>
      </c>
      <c r="R22">
        <f>VLOOKUP(A22,Delta!A:AX,50,FALSE)</f>
        <v>1</v>
      </c>
      <c r="S22" t="str">
        <f t="shared" si="0"/>
        <v>wc0_17: 0,05; wc18_39: 0,56; wc40_64: 0,31; wc65: 0,08; wt0_17: 0; wt18_39: 0,09; wt40_64: 0,37; wt65: 0,54; wd0_17: 0; wd18_39: 0; wd40_64: 0; wd65: 1; icuNew: 16; icuExits: 1 }</v>
      </c>
      <c r="T22" s="114" t="str">
        <f t="shared" si="1"/>
        <v>wc0_17: 0.05, wc18_39: 0.56, wc40_64: 0.31, wc65: 0.08, wt0_17: 0, wt18_39: 0.09, wt40_64: 0.37, wt65: 0.54, wd0_17: 0, wd18_39: 0, wd40_64: 0, wd65: 1, icuNew: 16, icuExits: 1 }</v>
      </c>
    </row>
    <row r="23" spans="1:20" x14ac:dyDescent="0.35">
      <c r="A23" s="1">
        <f t="shared" si="2"/>
        <v>44059</v>
      </c>
      <c r="B23" s="100">
        <f t="shared" si="3"/>
        <v>2020</v>
      </c>
      <c r="C23" s="100">
        <f t="shared" si="4"/>
        <v>7</v>
      </c>
      <c r="D23" s="100">
        <f t="shared" si="5"/>
        <v>16</v>
      </c>
      <c r="E23" s="131">
        <f>ROUND(VLOOKUP(A23,Data!A:BZ,64,FALSE),2)</f>
        <v>7.0000000000000007E-2</v>
      </c>
      <c r="F23" s="131">
        <f>ROUND(VLOOKUP(A23,Data!A:BZ,65,FALSE),2)</f>
        <v>0.6</v>
      </c>
      <c r="G23" s="131">
        <f>ROUND(VLOOKUP(A23,Data!A:BZ,66,FALSE),2)</f>
        <v>0.23</v>
      </c>
      <c r="H23" s="132">
        <f>ROUND(VLOOKUP(A23,Data!A:BZ,67,FALSE),2)</f>
        <v>0.1</v>
      </c>
      <c r="I23" s="133">
        <f>ROUND(VLOOKUP(A23,Data!A:BZ,68,FALSE),2)</f>
        <v>0.01</v>
      </c>
      <c r="J23" s="131">
        <f>ROUND(VLOOKUP(A23,Data!A:BZ,69,FALSE),2)</f>
        <v>0.06</v>
      </c>
      <c r="K23" s="131">
        <f>ROUND(VLOOKUP(A23,Data!A:BZ,70,FALSE),2)</f>
        <v>0.47</v>
      </c>
      <c r="L23" s="132">
        <f>ROUND(VLOOKUP(A23,Data!A:BZ,71,FALSE),2)</f>
        <v>0.46</v>
      </c>
      <c r="M23" s="133">
        <f>ROUND(VLOOKUP(A23,Data!A:BZ,72,FALSE),2)</f>
        <v>0</v>
      </c>
      <c r="N23" s="131">
        <f>ROUND(VLOOKUP(A23,Data!A:BZ,73,FALSE),2)</f>
        <v>0</v>
      </c>
      <c r="O23" s="131">
        <f>ROUND(VLOOKUP(A23,Data!A:BZ,74,FALSE),2)</f>
        <v>0</v>
      </c>
      <c r="P23" s="131">
        <f>ROUND(VLOOKUP(A23,Data!A:BZ,75,FALSE),2)</f>
        <v>1</v>
      </c>
      <c r="Q23">
        <f>VLOOKUP(A23,Delta!A:AS,45,FALSE)</f>
        <v>12</v>
      </c>
      <c r="R23">
        <f>VLOOKUP(A23,Delta!A:AX,50,FALSE)</f>
        <v>7</v>
      </c>
      <c r="S23" t="str">
        <f t="shared" si="0"/>
        <v>wc0_17: 0,07; wc18_39: 0,6; wc40_64: 0,23; wc65: 0,1; wt0_17: 0,01; wt18_39: 0,06; wt40_64: 0,47; wt65: 0,46; wd0_17: 0; wd18_39: 0; wd40_64: 0; wd65: 1; icuNew: 12; icuExits: 7 }</v>
      </c>
      <c r="T23" s="114" t="str">
        <f t="shared" si="1"/>
        <v>wc0_17: 0.07, wc18_39: 0.6, wc40_64: 0.23, wc65: 0.1, wt0_17: 0.01, wt18_39: 0.06, wt40_64: 0.47, wt65: 0.46, wd0_17: 0, wd18_39: 0, wd40_64: 0, wd65: 1, icuNew: 12, icuExits: 7 }</v>
      </c>
    </row>
    <row r="24" spans="1:20" x14ac:dyDescent="0.35">
      <c r="A24" s="1">
        <f t="shared" si="2"/>
        <v>44066</v>
      </c>
      <c r="B24" s="100">
        <f t="shared" si="3"/>
        <v>2020</v>
      </c>
      <c r="C24" s="100">
        <f t="shared" si="4"/>
        <v>7</v>
      </c>
      <c r="D24" s="100">
        <f t="shared" si="5"/>
        <v>23</v>
      </c>
      <c r="E24" s="131">
        <f>ROUND(VLOOKUP(A24,Data!A:BZ,64,FALSE),2)</f>
        <v>0.05</v>
      </c>
      <c r="F24" s="131">
        <f>ROUND(VLOOKUP(A24,Data!A:BZ,65,FALSE),2)</f>
        <v>0.56999999999999995</v>
      </c>
      <c r="G24" s="131">
        <f>ROUND(VLOOKUP(A24,Data!A:BZ,66,FALSE),2)</f>
        <v>0.3</v>
      </c>
      <c r="H24" s="132">
        <f>ROUND(VLOOKUP(A24,Data!A:BZ,67,FALSE),2)</f>
        <v>0.08</v>
      </c>
      <c r="I24" s="133">
        <f>ROUND(VLOOKUP(A24,Data!A:BZ,68,FALSE),2)</f>
        <v>0.05</v>
      </c>
      <c r="J24" s="131">
        <f>ROUND(VLOOKUP(A24,Data!A:BZ,69,FALSE),2)</f>
        <v>0.01</v>
      </c>
      <c r="K24" s="131">
        <f>ROUND(VLOOKUP(A24,Data!A:BZ,70,FALSE),2)</f>
        <v>0.32</v>
      </c>
      <c r="L24" s="132">
        <f>ROUND(VLOOKUP(A24,Data!A:BZ,71,FALSE),2)</f>
        <v>0.62</v>
      </c>
      <c r="M24" s="133">
        <f>ROUND(VLOOKUP(A24,Data!A:BZ,72,FALSE),2)</f>
        <v>0</v>
      </c>
      <c r="N24" s="131">
        <f>ROUND(VLOOKUP(A24,Data!A:BZ,73,FALSE),2)</f>
        <v>0</v>
      </c>
      <c r="O24" s="131">
        <f>ROUND(VLOOKUP(A24,Data!A:BZ,74,FALSE),2)</f>
        <v>0.21</v>
      </c>
      <c r="P24" s="131">
        <f>ROUND(VLOOKUP(A24,Data!A:BZ,75,FALSE),2)</f>
        <v>0.79</v>
      </c>
      <c r="Q24">
        <f>VLOOKUP(A24,Delta!A:AS,45,FALSE)</f>
        <v>19</v>
      </c>
      <c r="R24">
        <f>VLOOKUP(A24,Delta!A:AX,50,FALSE)</f>
        <v>7</v>
      </c>
      <c r="S24" t="str">
        <f t="shared" si="0"/>
        <v>wc0_17: 0,05; wc18_39: 0,57; wc40_64: 0,3; wc65: 0,08; wt0_17: 0,05; wt18_39: 0,01; wt40_64: 0,32; wt65: 0,62; wd0_17: 0; wd18_39: 0; wd40_64: 0,21; wd65: 0,79; icuNew: 19; icuExits: 7 }</v>
      </c>
      <c r="T24" s="114" t="str">
        <f t="shared" si="1"/>
        <v>wc0_17: 0.05, wc18_39: 0.57, wc40_64: 0.3, wc65: 0.08, wt0_17: 0.05, wt18_39: 0.01, wt40_64: 0.32, wt65: 0.62, wd0_17: 0, wd18_39: 0, wd40_64: 0.21, wd65: 0.79, icuNew: 19, icuExits: 7 }</v>
      </c>
    </row>
    <row r="25" spans="1:20" x14ac:dyDescent="0.35">
      <c r="A25" s="1">
        <f t="shared" si="2"/>
        <v>44073</v>
      </c>
      <c r="B25" s="100">
        <f t="shared" si="3"/>
        <v>2020</v>
      </c>
      <c r="C25" s="100">
        <f t="shared" si="4"/>
        <v>7</v>
      </c>
      <c r="D25" s="100">
        <f t="shared" si="5"/>
        <v>30</v>
      </c>
      <c r="E25" s="131">
        <f>ROUND(VLOOKUP(A25,Data!A:BZ,64,FALSE),2)</f>
        <v>0.06</v>
      </c>
      <c r="F25" s="131">
        <f>ROUND(VLOOKUP(A25,Data!A:BZ,65,FALSE),2)</f>
        <v>0.51</v>
      </c>
      <c r="G25" s="131">
        <f>ROUND(VLOOKUP(A25,Data!A:BZ,66,FALSE),2)</f>
        <v>0.33</v>
      </c>
      <c r="H25" s="132">
        <f>ROUND(VLOOKUP(A25,Data!A:BZ,67,FALSE),2)</f>
        <v>0.11</v>
      </c>
      <c r="I25" s="133">
        <f>ROUND(VLOOKUP(A25,Data!A:BZ,68,FALSE),2)</f>
        <v>0.03</v>
      </c>
      <c r="J25" s="131">
        <f>ROUND(VLOOKUP(A25,Data!A:BZ,69,FALSE),2)</f>
        <v>0.01</v>
      </c>
      <c r="K25" s="131">
        <f>ROUND(VLOOKUP(A25,Data!A:BZ,70,FALSE),2)</f>
        <v>0.33</v>
      </c>
      <c r="L25" s="132">
        <f>ROUND(VLOOKUP(A25,Data!A:BZ,71,FALSE),2)</f>
        <v>0.62</v>
      </c>
      <c r="M25" s="133">
        <f>ROUND(VLOOKUP(A25,Data!A:BZ,72,FALSE),2)</f>
        <v>0</v>
      </c>
      <c r="N25" s="131">
        <f>ROUND(VLOOKUP(A25,Data!A:BZ,73,FALSE),2)</f>
        <v>0</v>
      </c>
      <c r="O25" s="131">
        <f>ROUND(VLOOKUP(A25,Data!A:BZ,74,FALSE),2)</f>
        <v>0.15</v>
      </c>
      <c r="P25" s="131">
        <f>ROUND(VLOOKUP(A25,Data!A:BZ,75,FALSE),2)</f>
        <v>0.85</v>
      </c>
      <c r="Q25">
        <f>VLOOKUP(A25,Delta!A:AS,45,FALSE)</f>
        <v>18</v>
      </c>
      <c r="R25">
        <f>VLOOKUP(A25,Delta!A:AX,50,FALSE)</f>
        <v>6</v>
      </c>
      <c r="S25" t="str">
        <f t="shared" si="0"/>
        <v>wc0_17: 0,06; wc18_39: 0,51; wc40_64: 0,33; wc65: 0,11; wt0_17: 0,03; wt18_39: 0,01; wt40_64: 0,33; wt65: 0,62; wd0_17: 0; wd18_39: 0; wd40_64: 0,15; wd65: 0,85; icuNew: 18; icuExits: 6 }</v>
      </c>
      <c r="T25" s="114" t="str">
        <f t="shared" si="1"/>
        <v>wc0_17: 0.06, wc18_39: 0.51, wc40_64: 0.33, wc65: 0.11, wt0_17: 0.03, wt18_39: 0.01, wt40_64: 0.33, wt65: 0.62, wd0_17: 0, wd18_39: 0, wd40_64: 0.15, wd65: 0.85, icuNew: 18, icuExits: 6 }</v>
      </c>
    </row>
    <row r="26" spans="1:20" x14ac:dyDescent="0.35">
      <c r="A26" s="1">
        <f t="shared" si="2"/>
        <v>44080</v>
      </c>
      <c r="B26" s="100">
        <f t="shared" si="3"/>
        <v>2020</v>
      </c>
      <c r="C26" s="100">
        <f t="shared" si="4"/>
        <v>8</v>
      </c>
      <c r="D26" s="100">
        <f t="shared" si="5"/>
        <v>6</v>
      </c>
      <c r="E26" s="131">
        <f>ROUND(VLOOKUP(A26,Data!A:BZ,64,FALSE),2)</f>
        <v>0.08</v>
      </c>
      <c r="F26" s="131">
        <f>ROUND(VLOOKUP(A26,Data!A:BZ,65,FALSE),2)</f>
        <v>0.41</v>
      </c>
      <c r="G26" s="131">
        <f>ROUND(VLOOKUP(A26,Data!A:BZ,66,FALSE),2)</f>
        <v>0.39</v>
      </c>
      <c r="H26" s="132">
        <f>ROUND(VLOOKUP(A26,Data!A:BZ,67,FALSE),2)</f>
        <v>0.13</v>
      </c>
      <c r="I26" s="133">
        <f>ROUND(VLOOKUP(A26,Data!A:BZ,68,FALSE),2)</f>
        <v>0</v>
      </c>
      <c r="J26" s="131">
        <f>ROUND(VLOOKUP(A26,Data!A:BZ,69,FALSE),2)</f>
        <v>0</v>
      </c>
      <c r="K26" s="131">
        <f>ROUND(VLOOKUP(A26,Data!A:BZ,70,FALSE),2)</f>
        <v>0.32</v>
      </c>
      <c r="L26" s="132">
        <f>ROUND(VLOOKUP(A26,Data!A:BZ,71,FALSE),2)</f>
        <v>0.68</v>
      </c>
      <c r="M26" s="133">
        <f>ROUND(VLOOKUP(A26,Data!A:BZ,72,FALSE),2)</f>
        <v>0</v>
      </c>
      <c r="N26" s="131">
        <f>ROUND(VLOOKUP(A26,Data!A:BZ,73,FALSE),2)</f>
        <v>0</v>
      </c>
      <c r="O26" s="131">
        <f>ROUND(VLOOKUP(A26,Data!A:BZ,74,FALSE),2)</f>
        <v>0</v>
      </c>
      <c r="P26" s="131">
        <f>ROUND(VLOOKUP(A26,Data!A:BZ,75,FALSE),2)</f>
        <v>1</v>
      </c>
      <c r="Q26">
        <f>VLOOKUP(A26,Delta!A:AS,45,FALSE)</f>
        <v>22</v>
      </c>
      <c r="R26">
        <f>VLOOKUP(A26,Delta!A:AX,50,FALSE)</f>
        <v>12</v>
      </c>
      <c r="S26" t="str">
        <f t="shared" si="0"/>
        <v>wc0_17: 0,08; wc18_39: 0,41; wc40_64: 0,39; wc65: 0,13; wt0_17: 0; wt18_39: 0; wt40_64: 0,32; wt65: 0,68; wd0_17: 0; wd18_39: 0; wd40_64: 0; wd65: 1; icuNew: 22; icuExits: 12 }</v>
      </c>
      <c r="T26" s="114" t="str">
        <f t="shared" si="1"/>
        <v>wc0_17: 0.08, wc18_39: 0.41, wc40_64: 0.39, wc65: 0.13, wt0_17: 0, wt18_39: 0, wt40_64: 0.32, wt65: 0.68, wd0_17: 0, wd18_39: 0, wd40_64: 0, wd65: 1, icuNew: 22, icuExits: 12 }</v>
      </c>
    </row>
    <row r="27" spans="1:20" x14ac:dyDescent="0.35">
      <c r="A27" s="1">
        <f t="shared" si="2"/>
        <v>44087</v>
      </c>
      <c r="B27" s="100">
        <f t="shared" si="3"/>
        <v>2020</v>
      </c>
      <c r="C27" s="100">
        <f t="shared" si="4"/>
        <v>8</v>
      </c>
      <c r="D27" s="100">
        <f t="shared" si="5"/>
        <v>13</v>
      </c>
      <c r="E27" s="131">
        <f>ROUND(VLOOKUP(A27,Data!A:BZ,64,FALSE),2)</f>
        <v>0.06</v>
      </c>
      <c r="F27" s="131">
        <f>ROUND(VLOOKUP(A27,Data!A:BZ,65,FALSE),2)</f>
        <v>0.4</v>
      </c>
      <c r="G27" s="131">
        <f>ROUND(VLOOKUP(A27,Data!A:BZ,66,FALSE),2)</f>
        <v>0.44</v>
      </c>
      <c r="H27" s="132">
        <f>ROUND(VLOOKUP(A27,Data!A:BZ,67,FALSE),2)</f>
        <v>0.11</v>
      </c>
      <c r="I27" s="133">
        <f>ROUND(VLOOKUP(A27,Data!A:BZ,68,FALSE),2)</f>
        <v>0</v>
      </c>
      <c r="J27" s="131">
        <f>ROUND(VLOOKUP(A27,Data!A:BZ,69,FALSE),2)</f>
        <v>0.02</v>
      </c>
      <c r="K27" s="131">
        <f>ROUND(VLOOKUP(A27,Data!A:BZ,70,FALSE),2)</f>
        <v>0.28000000000000003</v>
      </c>
      <c r="L27" s="132">
        <f>ROUND(VLOOKUP(A27,Data!A:BZ,71,FALSE),2)</f>
        <v>0.7</v>
      </c>
      <c r="M27" s="133">
        <f>ROUND(VLOOKUP(A27,Data!A:BZ,72,FALSE),2)</f>
        <v>0</v>
      </c>
      <c r="N27" s="131">
        <f>ROUND(VLOOKUP(A27,Data!A:BZ,73,FALSE),2)</f>
        <v>0</v>
      </c>
      <c r="O27" s="131">
        <f>ROUND(VLOOKUP(A27,Data!A:BZ,74,FALSE),2)</f>
        <v>0.33</v>
      </c>
      <c r="P27" s="131">
        <f>ROUND(VLOOKUP(A27,Data!A:BZ,75,FALSE),2)</f>
        <v>0.67</v>
      </c>
      <c r="Q27">
        <f>VLOOKUP(A27,Delta!A:AS,45,FALSE)</f>
        <v>36</v>
      </c>
      <c r="R27">
        <f>VLOOKUP(A27,Delta!A:AX,50,FALSE)</f>
        <v>9</v>
      </c>
      <c r="S27" t="str">
        <f t="shared" si="0"/>
        <v>wc0_17: 0,06; wc18_39: 0,4; wc40_64: 0,44; wc65: 0,11; wt0_17: 0; wt18_39: 0,02; wt40_64: 0,28; wt65: 0,7; wd0_17: 0; wd18_39: 0; wd40_64: 0,33; wd65: 0,67; icuNew: 36; icuExits: 9 }</v>
      </c>
      <c r="T27" s="114" t="str">
        <f t="shared" si="1"/>
        <v>wc0_17: 0.06, wc18_39: 0.4, wc40_64: 0.44, wc65: 0.11, wt0_17: 0, wt18_39: 0.02, wt40_64: 0.28, wt65: 0.7, wd0_17: 0, wd18_39: 0, wd40_64: 0.33, wd65: 0.67, icuNew: 36, icuExits: 9 }</v>
      </c>
    </row>
    <row r="28" spans="1:20" x14ac:dyDescent="0.35">
      <c r="A28" s="1">
        <f t="shared" si="2"/>
        <v>44094</v>
      </c>
      <c r="B28" s="100">
        <f t="shared" si="3"/>
        <v>2020</v>
      </c>
      <c r="C28" s="100">
        <f t="shared" si="4"/>
        <v>8</v>
      </c>
      <c r="D28" s="100">
        <f t="shared" si="5"/>
        <v>20</v>
      </c>
      <c r="E28" s="131">
        <f>ROUND(VLOOKUP(A28,Data!A:BZ,64,FALSE),2)</f>
        <v>7.0000000000000007E-2</v>
      </c>
      <c r="F28" s="131">
        <f>ROUND(VLOOKUP(A28,Data!A:BZ,65,FALSE),2)</f>
        <v>0.41</v>
      </c>
      <c r="G28" s="131">
        <f>ROUND(VLOOKUP(A28,Data!A:BZ,66,FALSE),2)</f>
        <v>0.41</v>
      </c>
      <c r="H28" s="132">
        <f>ROUND(VLOOKUP(A28,Data!A:BZ,67,FALSE),2)</f>
        <v>0.11</v>
      </c>
      <c r="I28" s="133">
        <f>ROUND(VLOOKUP(A28,Data!A:BZ,68,FALSE),2)</f>
        <v>0.01</v>
      </c>
      <c r="J28" s="131">
        <f>ROUND(VLOOKUP(A28,Data!A:BZ,69,FALSE),2)</f>
        <v>0.02</v>
      </c>
      <c r="K28" s="131">
        <f>ROUND(VLOOKUP(A28,Data!A:BZ,70,FALSE),2)</f>
        <v>0.32</v>
      </c>
      <c r="L28" s="132">
        <f>ROUND(VLOOKUP(A28,Data!A:BZ,71,FALSE),2)</f>
        <v>0.64</v>
      </c>
      <c r="M28" s="133">
        <f>ROUND(VLOOKUP(A28,Data!A:BZ,72,FALSE),2)</f>
        <v>0</v>
      </c>
      <c r="N28" s="131">
        <f>ROUND(VLOOKUP(A28,Data!A:BZ,73,FALSE),2)</f>
        <v>0</v>
      </c>
      <c r="O28" s="131">
        <f>ROUND(VLOOKUP(A28,Data!A:BZ,74,FALSE),2)</f>
        <v>0.09</v>
      </c>
      <c r="P28" s="131">
        <f>ROUND(VLOOKUP(A28,Data!A:BZ,75,FALSE),2)</f>
        <v>0.91</v>
      </c>
      <c r="Q28">
        <f>VLOOKUP(A28,Delta!A:AS,45,FALSE)</f>
        <v>45</v>
      </c>
      <c r="R28">
        <f>VLOOKUP(A28,Delta!A:AX,50,FALSE)</f>
        <v>7</v>
      </c>
      <c r="S28" t="str">
        <f t="shared" si="0"/>
        <v>wc0_17: 0,07; wc18_39: 0,41; wc40_64: 0,41; wc65: 0,11; wt0_17: 0,01; wt18_39: 0,02; wt40_64: 0,32; wt65: 0,64; wd0_17: 0; wd18_39: 0; wd40_64: 0,09; wd65: 0,91; icuNew: 45; icuExits: 7 }</v>
      </c>
      <c r="T28" s="114" t="str">
        <f t="shared" si="1"/>
        <v>wc0_17: 0.07, wc18_39: 0.41, wc40_64: 0.41, wc65: 0.11, wt0_17: 0.01, wt18_39: 0.02, wt40_64: 0.32, wt65: 0.64, wd0_17: 0, wd18_39: 0, wd40_64: 0.09, wd65: 0.91, icuNew: 45, icuExits: 7 }</v>
      </c>
    </row>
    <row r="29" spans="1:20" x14ac:dyDescent="0.35">
      <c r="A29" s="1">
        <f t="shared" si="2"/>
        <v>44101</v>
      </c>
      <c r="B29" s="100">
        <f t="shared" si="3"/>
        <v>2020</v>
      </c>
      <c r="C29" s="100">
        <f t="shared" si="4"/>
        <v>8</v>
      </c>
      <c r="D29" s="100">
        <f t="shared" si="5"/>
        <v>27</v>
      </c>
      <c r="E29" s="131">
        <f>ROUND(VLOOKUP(A29,Data!A:BZ,64,FALSE),2)</f>
        <v>0.1</v>
      </c>
      <c r="F29" s="131">
        <f>ROUND(VLOOKUP(A29,Data!A:BZ,65,FALSE),2)</f>
        <v>0.43</v>
      </c>
      <c r="G29" s="131">
        <f>ROUND(VLOOKUP(A29,Data!A:BZ,66,FALSE),2)</f>
        <v>0.36</v>
      </c>
      <c r="H29" s="132">
        <f>ROUND(VLOOKUP(A29,Data!A:BZ,67,FALSE),2)</f>
        <v>0.11</v>
      </c>
      <c r="I29" s="133">
        <f>ROUND(VLOOKUP(A29,Data!A:BZ,68,FALSE),2)</f>
        <v>0.01</v>
      </c>
      <c r="J29" s="131">
        <f>ROUND(VLOOKUP(A29,Data!A:BZ,69,FALSE),2)</f>
        <v>0.02</v>
      </c>
      <c r="K29" s="131">
        <f>ROUND(VLOOKUP(A29,Data!A:BZ,70,FALSE),2)</f>
        <v>0.32</v>
      </c>
      <c r="L29" s="132">
        <f>ROUND(VLOOKUP(A29,Data!A:BZ,71,FALSE),2)</f>
        <v>0.65</v>
      </c>
      <c r="M29" s="133">
        <f>ROUND(VLOOKUP(A29,Data!A:BZ,72,FALSE),2)</f>
        <v>0</v>
      </c>
      <c r="N29" s="131">
        <f>ROUND(VLOOKUP(A29,Data!A:BZ,73,FALSE),2)</f>
        <v>0.05</v>
      </c>
      <c r="O29" s="131">
        <f>ROUND(VLOOKUP(A29,Data!A:BZ,74,FALSE),2)</f>
        <v>0.22</v>
      </c>
      <c r="P29" s="131">
        <f>ROUND(VLOOKUP(A29,Data!A:BZ,75,FALSE),2)</f>
        <v>0.73</v>
      </c>
      <c r="Q29">
        <f>VLOOKUP(A29,Delta!A:AS,45,FALSE)</f>
        <v>29</v>
      </c>
      <c r="R29">
        <f>VLOOKUP(A29,Delta!A:AX,50,FALSE)</f>
        <v>23</v>
      </c>
      <c r="S29" t="str">
        <f t="shared" si="0"/>
        <v>wc0_17: 0,1; wc18_39: 0,43; wc40_64: 0,36; wc65: 0,11; wt0_17: 0,01; wt18_39: 0,02; wt40_64: 0,32; wt65: 0,65; wd0_17: 0; wd18_39: 0,05; wd40_64: 0,22; wd65: 0,73; icuNew: 29; icuExits: 23 }</v>
      </c>
      <c r="T29" s="114" t="str">
        <f t="shared" si="1"/>
        <v>wc0_17: 0.1, wc18_39: 0.43, wc40_64: 0.36, wc65: 0.11, wt0_17: 0.01, wt18_39: 0.02, wt40_64: 0.32, wt65: 0.65, wd0_17: 0, wd18_39: 0.05, wd40_64: 0.22, wd65: 0.73, icuNew: 29, icuExits: 23 }</v>
      </c>
    </row>
    <row r="30" spans="1:20" x14ac:dyDescent="0.35">
      <c r="A30" s="1">
        <f t="shared" si="2"/>
        <v>44108</v>
      </c>
      <c r="B30" s="100">
        <f t="shared" si="3"/>
        <v>2020</v>
      </c>
      <c r="C30" s="100">
        <f t="shared" si="4"/>
        <v>9</v>
      </c>
      <c r="D30" s="100">
        <f t="shared" si="5"/>
        <v>4</v>
      </c>
      <c r="E30" s="131">
        <f>ROUND(VLOOKUP(A30,Data!A:BZ,64,FALSE),2)</f>
        <v>0.08</v>
      </c>
      <c r="F30" s="131">
        <f>ROUND(VLOOKUP(A30,Data!A:BZ,65,FALSE),2)</f>
        <v>0.37</v>
      </c>
      <c r="G30" s="131">
        <f>ROUND(VLOOKUP(A30,Data!A:BZ,66,FALSE),2)</f>
        <v>0.41</v>
      </c>
      <c r="H30" s="132">
        <f>ROUND(VLOOKUP(A30,Data!A:BZ,67,FALSE),2)</f>
        <v>0.14000000000000001</v>
      </c>
      <c r="I30" s="133">
        <f>ROUND(VLOOKUP(A30,Data!A:BZ,68,FALSE),2)</f>
        <v>0</v>
      </c>
      <c r="J30" s="131">
        <f>ROUND(VLOOKUP(A30,Data!A:BZ,69,FALSE),2)</f>
        <v>0.02</v>
      </c>
      <c r="K30" s="131">
        <f>ROUND(VLOOKUP(A30,Data!A:BZ,70,FALSE),2)</f>
        <v>0.35</v>
      </c>
      <c r="L30" s="132">
        <f>ROUND(VLOOKUP(A30,Data!A:BZ,71,FALSE),2)</f>
        <v>0.63</v>
      </c>
      <c r="M30" s="133">
        <f>ROUND(VLOOKUP(A30,Data!A:BZ,72,FALSE),2)</f>
        <v>0</v>
      </c>
      <c r="N30" s="131">
        <f>ROUND(VLOOKUP(A30,Data!A:BZ,73,FALSE),2)</f>
        <v>0</v>
      </c>
      <c r="O30" s="131">
        <f>ROUND(VLOOKUP(A30,Data!A:BZ,74,FALSE),2)</f>
        <v>0.17</v>
      </c>
      <c r="P30" s="131">
        <f>ROUND(VLOOKUP(A30,Data!A:BZ,75,FALSE),2)</f>
        <v>0.83</v>
      </c>
      <c r="Q30">
        <f>VLOOKUP(A30,Delta!A:AS,45,FALSE)</f>
        <v>48</v>
      </c>
      <c r="R30">
        <f>VLOOKUP(A30,Delta!A:AX,50,FALSE)</f>
        <v>23</v>
      </c>
      <c r="S30" t="str">
        <f t="shared" si="0"/>
        <v>wc0_17: 0,08; wc18_39: 0,37; wc40_64: 0,41; wc65: 0,14; wt0_17: 0; wt18_39: 0,02; wt40_64: 0,35; wt65: 0,63; wd0_17: 0; wd18_39: 0; wd40_64: 0,17; wd65: 0,83; icuNew: 48; icuExits: 23 }</v>
      </c>
      <c r="T30" s="114" t="str">
        <f t="shared" si="1"/>
        <v>wc0_17: 0.08, wc18_39: 0.37, wc40_64: 0.41, wc65: 0.14, wt0_17: 0, wt18_39: 0.02, wt40_64: 0.35, wt65: 0.63, wd0_17: 0, wd18_39: 0, wd40_64: 0.17, wd65: 0.83, icuNew: 48, icuExits: 23 }</v>
      </c>
    </row>
    <row r="31" spans="1:20" x14ac:dyDescent="0.35">
      <c r="A31" s="1">
        <f t="shared" si="2"/>
        <v>44115</v>
      </c>
      <c r="B31" s="100">
        <f t="shared" si="3"/>
        <v>2020</v>
      </c>
      <c r="C31" s="100">
        <f t="shared" si="4"/>
        <v>9</v>
      </c>
      <c r="D31" s="100">
        <f t="shared" si="5"/>
        <v>11</v>
      </c>
      <c r="E31" s="131">
        <f>ROUND(VLOOKUP(A31,Data!A:BZ,64,FALSE),2)</f>
        <v>0.1</v>
      </c>
      <c r="F31" s="131">
        <f>ROUND(VLOOKUP(A31,Data!A:BZ,65,FALSE),2)</f>
        <v>0.38</v>
      </c>
      <c r="G31" s="131">
        <f>ROUND(VLOOKUP(A31,Data!A:BZ,66,FALSE),2)</f>
        <v>0.39</v>
      </c>
      <c r="H31" s="132">
        <f>ROUND(VLOOKUP(A31,Data!A:BZ,67,FALSE),2)</f>
        <v>0.14000000000000001</v>
      </c>
      <c r="I31" s="133">
        <f>ROUND(VLOOKUP(A31,Data!A:BZ,68,FALSE),2)</f>
        <v>0</v>
      </c>
      <c r="J31" s="131">
        <f>ROUND(VLOOKUP(A31,Data!A:BZ,69,FALSE),2)</f>
        <v>0.02</v>
      </c>
      <c r="K31" s="131">
        <f>ROUND(VLOOKUP(A31,Data!A:BZ,70,FALSE),2)</f>
        <v>0.37</v>
      </c>
      <c r="L31" s="132">
        <f>ROUND(VLOOKUP(A31,Data!A:BZ,71,FALSE),2)</f>
        <v>0.62</v>
      </c>
      <c r="M31" s="133">
        <f>ROUND(VLOOKUP(A31,Data!A:BZ,72,FALSE),2)</f>
        <v>0</v>
      </c>
      <c r="N31" s="131">
        <f>ROUND(VLOOKUP(A31,Data!A:BZ,73,FALSE),2)</f>
        <v>0</v>
      </c>
      <c r="O31" s="131">
        <f>ROUND(VLOOKUP(A31,Data!A:BZ,74,FALSE),2)</f>
        <v>0.13</v>
      </c>
      <c r="P31" s="131">
        <f>ROUND(VLOOKUP(A31,Data!A:BZ,75,FALSE),2)</f>
        <v>0.88</v>
      </c>
      <c r="Q31">
        <f>VLOOKUP(A31,Delta!A:AS,45,FALSE)</f>
        <v>40</v>
      </c>
      <c r="R31">
        <f>VLOOKUP(A31,Delta!A:AX,50,FALSE)</f>
        <v>15</v>
      </c>
      <c r="S31" t="str">
        <f t="shared" si="0"/>
        <v>wc0_17: 0,1; wc18_39: 0,38; wc40_64: 0,39; wc65: 0,14; wt0_17: 0; wt18_39: 0,02; wt40_64: 0,37; wt65: 0,62; wd0_17: 0; wd18_39: 0; wd40_64: 0,13; wd65: 0,88; icuNew: 40; icuExits: 15 }</v>
      </c>
      <c r="T31" s="114" t="str">
        <f t="shared" si="1"/>
        <v>wc0_17: 0.1, wc18_39: 0.38, wc40_64: 0.39, wc65: 0.14, wt0_17: 0, wt18_39: 0.02, wt40_64: 0.37, wt65: 0.62, wd0_17: 0, wd18_39: 0, wd40_64: 0.13, wd65: 0.88, icuNew: 40, icuExits: 15 }</v>
      </c>
    </row>
    <row r="32" spans="1:20" x14ac:dyDescent="0.35">
      <c r="A32" s="1">
        <f t="shared" si="2"/>
        <v>44122</v>
      </c>
      <c r="B32" s="100">
        <f t="shared" si="3"/>
        <v>2020</v>
      </c>
      <c r="C32" s="100">
        <f t="shared" si="4"/>
        <v>9</v>
      </c>
      <c r="D32" s="100">
        <f t="shared" si="5"/>
        <v>18</v>
      </c>
      <c r="E32" s="131">
        <f>ROUND(VLOOKUP(A32,Data!A:BZ,64,FALSE),2)</f>
        <v>0.08</v>
      </c>
      <c r="F32" s="131">
        <f>ROUND(VLOOKUP(A32,Data!A:BZ,65,FALSE),2)</f>
        <v>0.46</v>
      </c>
      <c r="G32" s="131">
        <f>ROUND(VLOOKUP(A32,Data!A:BZ,66,FALSE),2)</f>
        <v>0.35</v>
      </c>
      <c r="H32" s="132">
        <f>ROUND(VLOOKUP(A32,Data!A:BZ,67,FALSE),2)</f>
        <v>0.11</v>
      </c>
      <c r="I32" s="133">
        <f>ROUND(VLOOKUP(A32,Data!A:BZ,68,FALSE),2)</f>
        <v>0</v>
      </c>
      <c r="J32" s="131">
        <f>ROUND(VLOOKUP(A32,Data!A:BZ,69,FALSE),2)</f>
        <v>0.01</v>
      </c>
      <c r="K32" s="131">
        <f>ROUND(VLOOKUP(A32,Data!A:BZ,70,FALSE),2)</f>
        <v>0.35</v>
      </c>
      <c r="L32" s="132">
        <f>ROUND(VLOOKUP(A32,Data!A:BZ,71,FALSE),2)</f>
        <v>0.64</v>
      </c>
      <c r="M32" s="133">
        <f>ROUND(VLOOKUP(A32,Data!A:BZ,72,FALSE),2)</f>
        <v>0</v>
      </c>
      <c r="N32" s="131">
        <f>ROUND(VLOOKUP(A32,Data!A:BZ,73,FALSE),2)</f>
        <v>0</v>
      </c>
      <c r="O32" s="131">
        <f>ROUND(VLOOKUP(A32,Data!A:BZ,74,FALSE),2)</f>
        <v>0.15</v>
      </c>
      <c r="P32" s="131">
        <f>ROUND(VLOOKUP(A32,Data!A:BZ,75,FALSE),2)</f>
        <v>0.85</v>
      </c>
      <c r="Q32">
        <f>VLOOKUP(A32,Delta!A:AS,45,FALSE)</f>
        <v>34</v>
      </c>
      <c r="R32">
        <f>VLOOKUP(A32,Delta!A:AX,50,FALSE)</f>
        <v>18</v>
      </c>
      <c r="S32" t="str">
        <f t="shared" si="0"/>
        <v>wc0_17: 0,08; wc18_39: 0,46; wc40_64: 0,35; wc65: 0,11; wt0_17: 0; wt18_39: 0,01; wt40_64: 0,35; wt65: 0,64; wd0_17: 0; wd18_39: 0; wd40_64: 0,15; wd65: 0,85; icuNew: 34; icuExits: 18 }</v>
      </c>
      <c r="T32" s="114" t="str">
        <f t="shared" si="1"/>
        <v>wc0_17: 0.08, wc18_39: 0.46, wc40_64: 0.35, wc65: 0.11, wt0_17: 0, wt18_39: 0.01, wt40_64: 0.35, wt65: 0.64, wd0_17: 0, wd18_39: 0, wd40_64: 0.15, wd65: 0.85, icuNew: 34, icuExits: 18 }</v>
      </c>
    </row>
    <row r="33" spans="1:20" x14ac:dyDescent="0.35">
      <c r="A33" s="1">
        <f t="shared" si="2"/>
        <v>44129</v>
      </c>
      <c r="B33" s="100">
        <f t="shared" si="3"/>
        <v>2020</v>
      </c>
      <c r="C33" s="100">
        <f t="shared" si="4"/>
        <v>9</v>
      </c>
      <c r="D33" s="100">
        <f t="shared" si="5"/>
        <v>25</v>
      </c>
      <c r="E33" s="131">
        <f>ROUND(VLOOKUP(A33,Data!A:BZ,64,FALSE),2)</f>
        <v>0.09</v>
      </c>
      <c r="F33" s="131">
        <f>ROUND(VLOOKUP(A33,Data!A:BZ,65,FALSE),2)</f>
        <v>0.47</v>
      </c>
      <c r="G33" s="131">
        <f>ROUND(VLOOKUP(A33,Data!A:BZ,66,FALSE),2)</f>
        <v>0.34</v>
      </c>
      <c r="H33" s="132">
        <f>ROUND(VLOOKUP(A33,Data!A:BZ,67,FALSE),2)</f>
        <v>0.09</v>
      </c>
      <c r="I33" s="133">
        <f>ROUND(VLOOKUP(A33,Data!A:BZ,68,FALSE),2)</f>
        <v>0</v>
      </c>
      <c r="J33" s="131">
        <f>ROUND(VLOOKUP(A33,Data!A:BZ,69,FALSE),2)</f>
        <v>0.02</v>
      </c>
      <c r="K33" s="131">
        <f>ROUND(VLOOKUP(A33,Data!A:BZ,70,FALSE),2)</f>
        <v>0.4</v>
      </c>
      <c r="L33" s="132">
        <f>ROUND(VLOOKUP(A33,Data!A:BZ,71,FALSE),2)</f>
        <v>0.59</v>
      </c>
      <c r="M33" s="133">
        <f>ROUND(VLOOKUP(A33,Data!A:BZ,72,FALSE),2)</f>
        <v>0</v>
      </c>
      <c r="N33" s="131">
        <f>ROUND(VLOOKUP(A33,Data!A:BZ,73,FALSE),2)</f>
        <v>0.02</v>
      </c>
      <c r="O33" s="131">
        <f>ROUND(VLOOKUP(A33,Data!A:BZ,74,FALSE),2)</f>
        <v>0.09</v>
      </c>
      <c r="P33" s="131">
        <f>ROUND(VLOOKUP(A33,Data!A:BZ,75,FALSE),2)</f>
        <v>0.89</v>
      </c>
      <c r="Q33">
        <f>VLOOKUP(A33,Delta!A:AS,45,FALSE)</f>
        <v>57</v>
      </c>
      <c r="R33">
        <f>VLOOKUP(A33,Delta!A:AX,50,FALSE)</f>
        <v>16</v>
      </c>
      <c r="S33" t="str">
        <f t="shared" si="0"/>
        <v>wc0_17: 0,09; wc18_39: 0,47; wc40_64: 0,34; wc65: 0,09; wt0_17: 0; wt18_39: 0,02; wt40_64: 0,4; wt65: 0,59; wd0_17: 0; wd18_39: 0,02; wd40_64: 0,09; wd65: 0,89; icuNew: 57; icuExits: 16 }</v>
      </c>
      <c r="T33" s="114" t="str">
        <f t="shared" si="1"/>
        <v>wc0_17: 0.09, wc18_39: 0.47, wc40_64: 0.34, wc65: 0.09, wt0_17: 0, wt18_39: 0.02, wt40_64: 0.4, wt65: 0.59, wd0_17: 0, wd18_39: 0.02, wd40_64: 0.09, wd65: 0.89, icuNew: 57, icuExits: 16 }</v>
      </c>
    </row>
    <row r="34" spans="1:20" x14ac:dyDescent="0.35">
      <c r="A34" s="1">
        <f t="shared" si="2"/>
        <v>44136</v>
      </c>
      <c r="B34" s="100">
        <f t="shared" si="3"/>
        <v>2020</v>
      </c>
      <c r="C34" s="100">
        <f t="shared" si="4"/>
        <v>10</v>
      </c>
      <c r="D34" s="100">
        <f t="shared" si="5"/>
        <v>1</v>
      </c>
      <c r="E34" s="131">
        <f>ROUND(VLOOKUP(A34,Data!A:BZ,64,FALSE),2)</f>
        <v>0.08</v>
      </c>
      <c r="F34" s="131">
        <f>ROUND(VLOOKUP(A34,Data!A:BZ,65,FALSE),2)</f>
        <v>0.47</v>
      </c>
      <c r="G34" s="131">
        <f>ROUND(VLOOKUP(A34,Data!A:BZ,66,FALSE),2)</f>
        <v>0.36</v>
      </c>
      <c r="H34" s="132">
        <f>ROUND(VLOOKUP(A34,Data!A:BZ,67,FALSE),2)</f>
        <v>0.09</v>
      </c>
      <c r="I34" s="133">
        <f>ROUND(VLOOKUP(A34,Data!A:BZ,68,FALSE),2)</f>
        <v>0</v>
      </c>
      <c r="J34" s="131">
        <f>ROUND(VLOOKUP(A34,Data!A:BZ,69,FALSE),2)</f>
        <v>0.02</v>
      </c>
      <c r="K34" s="131">
        <f>ROUND(VLOOKUP(A34,Data!A:BZ,70,FALSE),2)</f>
        <v>0.45</v>
      </c>
      <c r="L34" s="132">
        <f>ROUND(VLOOKUP(A34,Data!A:BZ,71,FALSE),2)</f>
        <v>0.54</v>
      </c>
      <c r="M34" s="133">
        <f>ROUND(VLOOKUP(A34,Data!A:BZ,72,FALSE),2)</f>
        <v>0</v>
      </c>
      <c r="N34" s="131">
        <f>ROUND(VLOOKUP(A34,Data!A:BZ,73,FALSE),2)</f>
        <v>0</v>
      </c>
      <c r="O34" s="131">
        <f>ROUND(VLOOKUP(A34,Data!A:BZ,74,FALSE),2)</f>
        <v>0.21</v>
      </c>
      <c r="P34" s="131">
        <f>ROUND(VLOOKUP(A34,Data!A:BZ,75,FALSE),2)</f>
        <v>0.79</v>
      </c>
      <c r="Q34">
        <f>VLOOKUP(A34,Delta!A:AS,45,FALSE)</f>
        <v>99</v>
      </c>
      <c r="R34">
        <f>VLOOKUP(A34,Delta!A:AX,50,FALSE)</f>
        <v>19</v>
      </c>
      <c r="S34" t="str">
        <f t="shared" si="0"/>
        <v>wc0_17: 0,08; wc18_39: 0,47; wc40_64: 0,36; wc65: 0,09; wt0_17: 0; wt18_39: 0,02; wt40_64: 0,45; wt65: 0,54; wd0_17: 0; wd18_39: 0; wd40_64: 0,21; wd65: 0,79; icuNew: 99; icuExits: 19 }</v>
      </c>
      <c r="T34" s="114" t="str">
        <f t="shared" si="1"/>
        <v>wc0_17: 0.08, wc18_39: 0.47, wc40_64: 0.36, wc65: 0.09, wt0_17: 0, wt18_39: 0.02, wt40_64: 0.45, wt65: 0.54, wd0_17: 0, wd18_39: 0, wd40_64: 0.21, wd65: 0.79, icuNew: 99, icuExits: 19 }</v>
      </c>
    </row>
    <row r="35" spans="1:20" x14ac:dyDescent="0.35">
      <c r="A35" s="1">
        <f t="shared" si="2"/>
        <v>44143</v>
      </c>
      <c r="B35" s="100">
        <f t="shared" si="3"/>
        <v>2020</v>
      </c>
      <c r="C35" s="100">
        <f t="shared" si="4"/>
        <v>10</v>
      </c>
      <c r="D35" s="100">
        <f t="shared" si="5"/>
        <v>8</v>
      </c>
      <c r="E35" s="131">
        <f>ROUND(VLOOKUP(A35,Data!A:BZ,64,FALSE),2)</f>
        <v>0.09</v>
      </c>
      <c r="F35" s="131">
        <f>ROUND(VLOOKUP(A35,Data!A:BZ,65,FALSE),2)</f>
        <v>0.42</v>
      </c>
      <c r="G35" s="131">
        <f>ROUND(VLOOKUP(A35,Data!A:BZ,66,FALSE),2)</f>
        <v>0.38</v>
      </c>
      <c r="H35" s="132">
        <f>ROUND(VLOOKUP(A35,Data!A:BZ,67,FALSE),2)</f>
        <v>0.11</v>
      </c>
      <c r="I35" s="133">
        <f>ROUND(VLOOKUP(A35,Data!A:BZ,68,FALSE),2)</f>
        <v>0</v>
      </c>
      <c r="J35" s="131">
        <f>ROUND(VLOOKUP(A35,Data!A:BZ,69,FALSE),2)</f>
        <v>0.02</v>
      </c>
      <c r="K35" s="131">
        <f>ROUND(VLOOKUP(A35,Data!A:BZ,70,FALSE),2)</f>
        <v>0.42</v>
      </c>
      <c r="L35" s="132">
        <f>ROUND(VLOOKUP(A35,Data!A:BZ,71,FALSE),2)</f>
        <v>0.56000000000000005</v>
      </c>
      <c r="M35" s="133">
        <f>ROUND(VLOOKUP(A35,Data!A:BZ,72,FALSE),2)</f>
        <v>0</v>
      </c>
      <c r="N35" s="131">
        <f>ROUND(VLOOKUP(A35,Data!A:BZ,73,FALSE),2)</f>
        <v>0</v>
      </c>
      <c r="O35" s="131">
        <f>ROUND(VLOOKUP(A35,Data!A:BZ,74,FALSE),2)</f>
        <v>0.1</v>
      </c>
      <c r="P35" s="131">
        <f>ROUND(VLOOKUP(A35,Data!A:BZ,75,FALSE),2)</f>
        <v>0.9</v>
      </c>
      <c r="Q35">
        <f>VLOOKUP(A35,Delta!A:AS,45,FALSE)</f>
        <v>157</v>
      </c>
      <c r="R35">
        <f>VLOOKUP(A35,Delta!A:AX,50,FALSE)</f>
        <v>32</v>
      </c>
      <c r="S35" t="str">
        <f t="shared" si="0"/>
        <v>wc0_17: 0,09; wc18_39: 0,42; wc40_64: 0,38; wc65: 0,11; wt0_17: 0; wt18_39: 0,02; wt40_64: 0,42; wt65: 0,56; wd0_17: 0; wd18_39: 0; wd40_64: 0,1; wd65: 0,9; icuNew: 157; icuExits: 32 }</v>
      </c>
      <c r="T35" s="114" t="str">
        <f t="shared" si="1"/>
        <v>wc0_17: 0.09, wc18_39: 0.42, wc40_64: 0.38, wc65: 0.11, wt0_17: 0, wt18_39: 0.02, wt40_64: 0.42, wt65: 0.56, wd0_17: 0, wd18_39: 0, wd40_64: 0.1, wd65: 0.9, icuNew: 157, icuExits: 32 }</v>
      </c>
    </row>
    <row r="36" spans="1:20" x14ac:dyDescent="0.35">
      <c r="A36" s="1">
        <f t="shared" si="2"/>
        <v>44150</v>
      </c>
      <c r="B36" s="100">
        <f t="shared" ref="B36:B67" si="6">YEAR(A36)</f>
        <v>2020</v>
      </c>
      <c r="C36" s="100">
        <f t="shared" ref="C36:C67" si="7">MONTH(A36)-1</f>
        <v>10</v>
      </c>
      <c r="D36" s="100">
        <f t="shared" ref="D36:D67" si="8">DAY(A36)</f>
        <v>15</v>
      </c>
      <c r="E36" s="131">
        <f>ROUND(VLOOKUP(A36,Data!A:BZ,64,FALSE),2)</f>
        <v>0.06</v>
      </c>
      <c r="F36" s="131">
        <f>ROUND(VLOOKUP(A36,Data!A:BZ,65,FALSE),2)</f>
        <v>0.35</v>
      </c>
      <c r="G36" s="131">
        <f>ROUND(VLOOKUP(A36,Data!A:BZ,66,FALSE),2)</f>
        <v>0.44</v>
      </c>
      <c r="H36" s="132">
        <f>ROUND(VLOOKUP(A36,Data!A:BZ,67,FALSE),2)</f>
        <v>0.15</v>
      </c>
      <c r="I36" s="133">
        <f>ROUND(VLOOKUP(A36,Data!A:BZ,68,FALSE),2)</f>
        <v>0</v>
      </c>
      <c r="J36" s="131">
        <f>ROUND(VLOOKUP(A36,Data!A:BZ,69,FALSE),2)</f>
        <v>0.02</v>
      </c>
      <c r="K36" s="131">
        <f>ROUND(VLOOKUP(A36,Data!A:BZ,70,FALSE),2)</f>
        <v>0.45</v>
      </c>
      <c r="L36" s="132">
        <f>ROUND(VLOOKUP(A36,Data!A:BZ,71,FALSE),2)</f>
        <v>0.52</v>
      </c>
      <c r="M36" s="133">
        <f>ROUND(VLOOKUP(A36,Data!A:BZ,72,FALSE),2)</f>
        <v>0</v>
      </c>
      <c r="N36" s="131">
        <f>ROUND(VLOOKUP(A36,Data!A:BZ,73,FALSE),2)</f>
        <v>0</v>
      </c>
      <c r="O36" s="131">
        <f>ROUND(VLOOKUP(A36,Data!A:BZ,74,FALSE),2)</f>
        <v>0.13</v>
      </c>
      <c r="P36" s="131">
        <f>ROUND(VLOOKUP(A36,Data!A:BZ,75,FALSE),2)</f>
        <v>0.86</v>
      </c>
      <c r="Q36">
        <f>VLOOKUP(A36,Delta!A:AS,45,FALSE)</f>
        <v>289</v>
      </c>
      <c r="R36">
        <f>VLOOKUP(A36,Delta!A:AX,50,FALSE)</f>
        <v>53</v>
      </c>
      <c r="S36" t="str">
        <f t="shared" si="0"/>
        <v>wc0_17: 0,06; wc18_39: 0,35; wc40_64: 0,44; wc65: 0,15; wt0_17: 0; wt18_39: 0,02; wt40_64: 0,45; wt65: 0,52; wd0_17: 0; wd18_39: 0; wd40_64: 0,13; wd65: 0,86; icuNew: 289; icuExits: 53 }</v>
      </c>
      <c r="T36" s="114" t="str">
        <f t="shared" si="1"/>
        <v>wc0_17: 0.06, wc18_39: 0.35, wc40_64: 0.44, wc65: 0.15, wt0_17: 0, wt18_39: 0.02, wt40_64: 0.45, wt65: 0.52, wd0_17: 0, wd18_39: 0, wd40_64: 0.13, wd65: 0.86, icuNew: 289, icuExits: 53 }</v>
      </c>
    </row>
    <row r="37" spans="1:20" x14ac:dyDescent="0.35">
      <c r="A37" s="1">
        <f t="shared" si="2"/>
        <v>44157</v>
      </c>
      <c r="B37" s="100">
        <f t="shared" si="6"/>
        <v>2020</v>
      </c>
      <c r="C37" s="100">
        <f t="shared" si="7"/>
        <v>10</v>
      </c>
      <c r="D37" s="100">
        <f t="shared" si="8"/>
        <v>22</v>
      </c>
      <c r="E37" s="131">
        <f>ROUND(VLOOKUP(A37,Data!A:BZ,64,FALSE),2)</f>
        <v>0.05</v>
      </c>
      <c r="F37" s="131">
        <f>ROUND(VLOOKUP(A37,Data!A:BZ,65,FALSE),2)</f>
        <v>0.28999999999999998</v>
      </c>
      <c r="G37" s="131">
        <f>ROUND(VLOOKUP(A37,Data!A:BZ,66,FALSE),2)</f>
        <v>0.47</v>
      </c>
      <c r="H37" s="132">
        <f>ROUND(VLOOKUP(A37,Data!A:BZ,67,FALSE),2)</f>
        <v>0.2</v>
      </c>
      <c r="I37" s="133">
        <f>ROUND(VLOOKUP(A37,Data!A:BZ,68,FALSE),2)</f>
        <v>0</v>
      </c>
      <c r="J37" s="131">
        <f>ROUND(VLOOKUP(A37,Data!A:BZ,69,FALSE),2)</f>
        <v>0.02</v>
      </c>
      <c r="K37" s="131">
        <f>ROUND(VLOOKUP(A37,Data!A:BZ,70,FALSE),2)</f>
        <v>0.45</v>
      </c>
      <c r="L37" s="132">
        <f>ROUND(VLOOKUP(A37,Data!A:BZ,71,FALSE),2)</f>
        <v>0.53</v>
      </c>
      <c r="M37" s="133">
        <f>ROUND(VLOOKUP(A37,Data!A:BZ,72,FALSE),2)</f>
        <v>0</v>
      </c>
      <c r="N37" s="131">
        <f>ROUND(VLOOKUP(A37,Data!A:BZ,73,FALSE),2)</f>
        <v>0.01</v>
      </c>
      <c r="O37" s="131">
        <f>ROUND(VLOOKUP(A37,Data!A:BZ,74,FALSE),2)</f>
        <v>0.11</v>
      </c>
      <c r="P37" s="131">
        <f>ROUND(VLOOKUP(A37,Data!A:BZ,75,FALSE),2)</f>
        <v>0.89</v>
      </c>
      <c r="Q37">
        <f>VLOOKUP(A37,Delta!A:AS,45,FALSE)</f>
        <v>358</v>
      </c>
      <c r="R37">
        <f>VLOOKUP(A37,Delta!A:AX,50,FALSE)</f>
        <v>94</v>
      </c>
      <c r="S37" t="str">
        <f t="shared" si="0"/>
        <v>wc0_17: 0,05; wc18_39: 0,29; wc40_64: 0,47; wc65: 0,2; wt0_17: 0; wt18_39: 0,02; wt40_64: 0,45; wt65: 0,53; wd0_17: 0; wd18_39: 0,01; wd40_64: 0,11; wd65: 0,89; icuNew: 358; icuExits: 94 }</v>
      </c>
      <c r="T37" s="114" t="str">
        <f t="shared" si="1"/>
        <v>wc0_17: 0.05, wc18_39: 0.29, wc40_64: 0.47, wc65: 0.2, wt0_17: 0, wt18_39: 0.02, wt40_64: 0.45, wt65: 0.53, wd0_17: 0, wd18_39: 0.01, wd40_64: 0.11, wd65: 0.89, icuNew: 358, icuExits: 94 }</v>
      </c>
    </row>
    <row r="38" spans="1:20" x14ac:dyDescent="0.35">
      <c r="A38" s="1">
        <f t="shared" si="2"/>
        <v>44164</v>
      </c>
      <c r="B38" s="100">
        <f t="shared" si="6"/>
        <v>2020</v>
      </c>
      <c r="C38" s="100">
        <f t="shared" si="7"/>
        <v>10</v>
      </c>
      <c r="D38" s="100">
        <f t="shared" si="8"/>
        <v>29</v>
      </c>
      <c r="E38" s="131">
        <f>ROUND(VLOOKUP(A38,Data!A:BZ,64,FALSE),2)</f>
        <v>0.04</v>
      </c>
      <c r="F38" s="131">
        <f>ROUND(VLOOKUP(A38,Data!A:BZ,65,FALSE),2)</f>
        <v>0.28000000000000003</v>
      </c>
      <c r="G38" s="131">
        <f>ROUND(VLOOKUP(A38,Data!A:BZ,66,FALSE),2)</f>
        <v>0.45</v>
      </c>
      <c r="H38" s="132">
        <f>ROUND(VLOOKUP(A38,Data!A:BZ,67,FALSE),2)</f>
        <v>0.23</v>
      </c>
      <c r="I38" s="133">
        <f>ROUND(VLOOKUP(A38,Data!A:BZ,68,FALSE),2)</f>
        <v>0</v>
      </c>
      <c r="J38" s="131">
        <f>ROUND(VLOOKUP(A38,Data!A:BZ,69,FALSE),2)</f>
        <v>0.02</v>
      </c>
      <c r="K38" s="131">
        <f>ROUND(VLOOKUP(A38,Data!A:BZ,70,FALSE),2)</f>
        <v>0.42</v>
      </c>
      <c r="L38" s="132">
        <f>ROUND(VLOOKUP(A38,Data!A:BZ,71,FALSE),2)</f>
        <v>0.55000000000000004</v>
      </c>
      <c r="M38" s="133">
        <f>ROUND(VLOOKUP(A38,Data!A:BZ,72,FALSE),2)</f>
        <v>0</v>
      </c>
      <c r="N38" s="131">
        <f>ROUND(VLOOKUP(A38,Data!A:BZ,73,FALSE),2)</f>
        <v>0.01</v>
      </c>
      <c r="O38" s="131">
        <f>ROUND(VLOOKUP(A38,Data!A:BZ,74,FALSE),2)</f>
        <v>0.14000000000000001</v>
      </c>
      <c r="P38" s="131">
        <f>ROUND(VLOOKUP(A38,Data!A:BZ,75,FALSE),2)</f>
        <v>0.86</v>
      </c>
      <c r="Q38">
        <f>VLOOKUP(A38,Delta!A:AS,45,FALSE)</f>
        <v>313</v>
      </c>
      <c r="R38">
        <f>VLOOKUP(A38,Delta!A:AX,50,FALSE)</f>
        <v>105</v>
      </c>
      <c r="S38" t="str">
        <f t="shared" si="0"/>
        <v>wc0_17: 0,04; wc18_39: 0,28; wc40_64: 0,45; wc65: 0,23; wt0_17: 0; wt18_39: 0,02; wt40_64: 0,42; wt65: 0,55; wd0_17: 0; wd18_39: 0,01; wd40_64: 0,14; wd65: 0,86; icuNew: 313; icuExits: 105 }</v>
      </c>
      <c r="T38" s="114" t="str">
        <f t="shared" si="1"/>
        <v>wc0_17: 0.04, wc18_39: 0.28, wc40_64: 0.45, wc65: 0.23, wt0_17: 0, wt18_39: 0.02, wt40_64: 0.42, wt65: 0.55, wd0_17: 0, wd18_39: 0.01, wd40_64: 0.14, wd65: 0.86, icuNew: 313, icuExits: 105 }</v>
      </c>
    </row>
    <row r="39" spans="1:20" x14ac:dyDescent="0.35">
      <c r="A39" s="1">
        <f t="shared" si="2"/>
        <v>44171</v>
      </c>
      <c r="B39" s="100">
        <f t="shared" si="6"/>
        <v>2020</v>
      </c>
      <c r="C39" s="100">
        <f t="shared" si="7"/>
        <v>11</v>
      </c>
      <c r="D39" s="100">
        <f t="shared" si="8"/>
        <v>6</v>
      </c>
      <c r="E39" s="131">
        <f>ROUND(VLOOKUP(A39,Data!A:BZ,64,FALSE),2)</f>
        <v>0.04</v>
      </c>
      <c r="F39" s="131">
        <f>ROUND(VLOOKUP(A39,Data!A:BZ,65,FALSE),2)</f>
        <v>0.28999999999999998</v>
      </c>
      <c r="G39" s="131">
        <f>ROUND(VLOOKUP(A39,Data!A:BZ,66,FALSE),2)</f>
        <v>0.45</v>
      </c>
      <c r="H39" s="132">
        <f>ROUND(VLOOKUP(A39,Data!A:BZ,67,FALSE),2)</f>
        <v>0.22</v>
      </c>
      <c r="I39" s="133">
        <f>ROUND(VLOOKUP(A39,Data!A:BZ,68,FALSE),2)</f>
        <v>0</v>
      </c>
      <c r="J39" s="131">
        <f>ROUND(VLOOKUP(A39,Data!A:BZ,69,FALSE),2)</f>
        <v>0.02</v>
      </c>
      <c r="K39" s="131">
        <f>ROUND(VLOOKUP(A39,Data!A:BZ,70,FALSE),2)</f>
        <v>0.44</v>
      </c>
      <c r="L39" s="132">
        <f>ROUND(VLOOKUP(A39,Data!A:BZ,71,FALSE),2)</f>
        <v>0.54</v>
      </c>
      <c r="M39" s="133">
        <f>ROUND(VLOOKUP(A39,Data!A:BZ,72,FALSE),2)</f>
        <v>0</v>
      </c>
      <c r="N39" s="131">
        <f>ROUND(VLOOKUP(A39,Data!A:BZ,73,FALSE),2)</f>
        <v>0.01</v>
      </c>
      <c r="O39" s="131">
        <f>ROUND(VLOOKUP(A39,Data!A:BZ,74,FALSE),2)</f>
        <v>0.16</v>
      </c>
      <c r="P39" s="131">
        <f>ROUND(VLOOKUP(A39,Data!A:BZ,75,FALSE),2)</f>
        <v>0.84</v>
      </c>
      <c r="Q39">
        <f>VLOOKUP(A39,Delta!A:AS,45,FALSE)</f>
        <v>281</v>
      </c>
      <c r="R39">
        <f>VLOOKUP(A39,Delta!A:AX,50,FALSE)</f>
        <v>76</v>
      </c>
      <c r="S39" t="str">
        <f t="shared" si="0"/>
        <v>wc0_17: 0,04; wc18_39: 0,29; wc40_64: 0,45; wc65: 0,22; wt0_17: 0; wt18_39: 0,02; wt40_64: 0,44; wt65: 0,54; wd0_17: 0; wd18_39: 0,01; wd40_64: 0,16; wd65: 0,84; icuNew: 281; icuExits: 76 }</v>
      </c>
      <c r="T39" s="114" t="str">
        <f t="shared" si="1"/>
        <v>wc0_17: 0.04, wc18_39: 0.29, wc40_64: 0.45, wc65: 0.22, wt0_17: 0, wt18_39: 0.02, wt40_64: 0.44, wt65: 0.54, wd0_17: 0, wd18_39: 0.01, wd40_64: 0.16, wd65: 0.84, icuNew: 281, icuExits: 76 }</v>
      </c>
    </row>
    <row r="40" spans="1:20" x14ac:dyDescent="0.35">
      <c r="A40" s="1">
        <f t="shared" si="2"/>
        <v>44178</v>
      </c>
      <c r="B40" s="100">
        <f t="shared" si="6"/>
        <v>2020</v>
      </c>
      <c r="C40" s="100">
        <f t="shared" si="7"/>
        <v>11</v>
      </c>
      <c r="D40" s="100">
        <f t="shared" si="8"/>
        <v>13</v>
      </c>
      <c r="E40" s="131">
        <f>ROUND(VLOOKUP(A40,Data!A:BZ,64,FALSE),2)</f>
        <v>0.04</v>
      </c>
      <c r="F40" s="131">
        <f>ROUND(VLOOKUP(A40,Data!A:BZ,65,FALSE),2)</f>
        <v>0.28000000000000003</v>
      </c>
      <c r="G40" s="131">
        <f>ROUND(VLOOKUP(A40,Data!A:BZ,66,FALSE),2)</f>
        <v>0.44</v>
      </c>
      <c r="H40" s="132">
        <f>ROUND(VLOOKUP(A40,Data!A:BZ,67,FALSE),2)</f>
        <v>0.24</v>
      </c>
      <c r="I40" s="133">
        <f>ROUND(VLOOKUP(A40,Data!A:BZ,68,FALSE),2)</f>
        <v>0</v>
      </c>
      <c r="J40" s="131">
        <f>ROUND(VLOOKUP(A40,Data!A:BZ,69,FALSE),2)</f>
        <v>0.03</v>
      </c>
      <c r="K40" s="131">
        <f>ROUND(VLOOKUP(A40,Data!A:BZ,70,FALSE),2)</f>
        <v>0.42</v>
      </c>
      <c r="L40" s="132">
        <f>ROUND(VLOOKUP(A40,Data!A:BZ,71,FALSE),2)</f>
        <v>0.55000000000000004</v>
      </c>
      <c r="M40" s="133">
        <f>ROUND(VLOOKUP(A40,Data!A:BZ,72,FALSE),2)</f>
        <v>0</v>
      </c>
      <c r="N40" s="131">
        <f>ROUND(VLOOKUP(A40,Data!A:BZ,73,FALSE),2)</f>
        <v>0.01</v>
      </c>
      <c r="O40" s="131">
        <f>ROUND(VLOOKUP(A40,Data!A:BZ,74,FALSE),2)</f>
        <v>0.16</v>
      </c>
      <c r="P40" s="131">
        <f>ROUND(VLOOKUP(A40,Data!A:BZ,75,FALSE),2)</f>
        <v>0.83</v>
      </c>
      <c r="Q40">
        <f>VLOOKUP(A40,Delta!A:AS,45,FALSE)</f>
        <v>244</v>
      </c>
      <c r="R40">
        <f>VLOOKUP(A40,Delta!A:AX,50,FALSE)</f>
        <v>79</v>
      </c>
      <c r="S40" t="str">
        <f t="shared" si="0"/>
        <v>wc0_17: 0,04; wc18_39: 0,28; wc40_64: 0,44; wc65: 0,24; wt0_17: 0; wt18_39: 0,03; wt40_64: 0,42; wt65: 0,55; wd0_17: 0; wd18_39: 0,01; wd40_64: 0,16; wd65: 0,83; icuNew: 244; icuExits: 79 }</v>
      </c>
      <c r="T40" s="114" t="str">
        <f t="shared" si="1"/>
        <v>wc0_17: 0.04, wc18_39: 0.28, wc40_64: 0.44, wc65: 0.24, wt0_17: 0, wt18_39: 0.03, wt40_64: 0.42, wt65: 0.55, wd0_17: 0, wd18_39: 0.01, wd40_64: 0.16, wd65: 0.83, icuNew: 244, icuExits: 79 }</v>
      </c>
    </row>
    <row r="41" spans="1:20" x14ac:dyDescent="0.35">
      <c r="A41" s="1">
        <f t="shared" si="2"/>
        <v>44185</v>
      </c>
      <c r="B41" s="100">
        <f t="shared" si="6"/>
        <v>2020</v>
      </c>
      <c r="C41" s="100">
        <f t="shared" si="7"/>
        <v>11</v>
      </c>
      <c r="D41" s="100">
        <f t="shared" si="8"/>
        <v>20</v>
      </c>
      <c r="E41" s="131">
        <f>ROUND(VLOOKUP(A41,Data!A:BZ,64,FALSE),2)</f>
        <v>0.05</v>
      </c>
      <c r="F41" s="131">
        <f>ROUND(VLOOKUP(A41,Data!A:BZ,65,FALSE),2)</f>
        <v>0.28000000000000003</v>
      </c>
      <c r="G41" s="131">
        <f>ROUND(VLOOKUP(A41,Data!A:BZ,66,FALSE),2)</f>
        <v>0.44</v>
      </c>
      <c r="H41" s="132">
        <f>ROUND(VLOOKUP(A41,Data!A:BZ,67,FALSE),2)</f>
        <v>0.23</v>
      </c>
      <c r="I41" s="133">
        <f>ROUND(VLOOKUP(A41,Data!A:BZ,68,FALSE),2)</f>
        <v>0</v>
      </c>
      <c r="J41" s="131">
        <f>ROUND(VLOOKUP(A41,Data!A:BZ,69,FALSE),2)</f>
        <v>0.03</v>
      </c>
      <c r="K41" s="131">
        <f>ROUND(VLOOKUP(A41,Data!A:BZ,70,FALSE),2)</f>
        <v>0.39</v>
      </c>
      <c r="L41" s="132">
        <f>ROUND(VLOOKUP(A41,Data!A:BZ,71,FALSE),2)</f>
        <v>0.57999999999999996</v>
      </c>
      <c r="M41" s="133">
        <f>ROUND(VLOOKUP(A41,Data!A:BZ,72,FALSE),2)</f>
        <v>0</v>
      </c>
      <c r="N41" s="131">
        <f>ROUND(VLOOKUP(A41,Data!A:BZ,73,FALSE),2)</f>
        <v>0.01</v>
      </c>
      <c r="O41" s="131">
        <f>ROUND(VLOOKUP(A41,Data!A:BZ,74,FALSE),2)</f>
        <v>0.14000000000000001</v>
      </c>
      <c r="P41" s="131">
        <f>ROUND(VLOOKUP(A41,Data!A:BZ,75,FALSE),2)</f>
        <v>0.85</v>
      </c>
      <c r="Q41">
        <f>VLOOKUP(A41,Delta!A:AS,45,FALSE)</f>
        <v>197</v>
      </c>
      <c r="R41">
        <f>VLOOKUP(A41,Delta!A:AX,50,FALSE)</f>
        <v>70</v>
      </c>
      <c r="S41" t="str">
        <f t="shared" si="0"/>
        <v>wc0_17: 0,05; wc18_39: 0,28; wc40_64: 0,44; wc65: 0,23; wt0_17: 0; wt18_39: 0,03; wt40_64: 0,39; wt65: 0,58; wd0_17: 0; wd18_39: 0,01; wd40_64: 0,14; wd65: 0,85; icuNew: 197; icuExits: 70 }</v>
      </c>
      <c r="T41" s="114" t="str">
        <f t="shared" si="1"/>
        <v>wc0_17: 0.05, wc18_39: 0.28, wc40_64: 0.44, wc65: 0.23, wt0_17: 0, wt18_39: 0.03, wt40_64: 0.39, wt65: 0.58, wd0_17: 0, wd18_39: 0.01, wd40_64: 0.14, wd65: 0.85, icuNew: 197, icuExits: 70 }</v>
      </c>
    </row>
    <row r="42" spans="1:20" x14ac:dyDescent="0.35">
      <c r="A42" s="1">
        <f t="shared" si="2"/>
        <v>44192</v>
      </c>
      <c r="B42" s="100">
        <f t="shared" si="6"/>
        <v>2020</v>
      </c>
      <c r="C42" s="100">
        <f t="shared" si="7"/>
        <v>11</v>
      </c>
      <c r="D42" s="100">
        <f t="shared" si="8"/>
        <v>27</v>
      </c>
      <c r="E42" s="131">
        <f>ROUND(VLOOKUP(A42,Data!A:BZ,64,FALSE),2)</f>
        <v>0.05</v>
      </c>
      <c r="F42" s="131">
        <f>ROUND(VLOOKUP(A42,Data!A:BZ,65,FALSE),2)</f>
        <v>0.31</v>
      </c>
      <c r="G42" s="131">
        <f>ROUND(VLOOKUP(A42,Data!A:BZ,66,FALSE),2)</f>
        <v>0.42</v>
      </c>
      <c r="H42" s="132">
        <f>ROUND(VLOOKUP(A42,Data!A:BZ,67,FALSE),2)</f>
        <v>0.22</v>
      </c>
      <c r="I42" s="133">
        <f>ROUND(VLOOKUP(A42,Data!A:BZ,68,FALSE),2)</f>
        <v>0</v>
      </c>
      <c r="J42" s="131">
        <f>ROUND(VLOOKUP(A42,Data!A:BZ,69,FALSE),2)</f>
        <v>0.02</v>
      </c>
      <c r="K42" s="131">
        <f>ROUND(VLOOKUP(A42,Data!A:BZ,70,FALSE),2)</f>
        <v>0.37</v>
      </c>
      <c r="L42" s="132">
        <f>ROUND(VLOOKUP(A42,Data!A:BZ,71,FALSE),2)</f>
        <v>0.61</v>
      </c>
      <c r="M42" s="133">
        <f>ROUND(VLOOKUP(A42,Data!A:BZ,72,FALSE),2)</f>
        <v>0</v>
      </c>
      <c r="N42" s="131">
        <f>ROUND(VLOOKUP(A42,Data!A:BZ,73,FALSE),2)</f>
        <v>0.01</v>
      </c>
      <c r="O42" s="131">
        <f>ROUND(VLOOKUP(A42,Data!A:BZ,74,FALSE),2)</f>
        <v>0.15</v>
      </c>
      <c r="P42" s="131">
        <f>ROUND(VLOOKUP(A42,Data!A:BZ,75,FALSE),2)</f>
        <v>0.85</v>
      </c>
      <c r="Q42">
        <f>VLOOKUP(A42,Delta!A:AS,45,FALSE)</f>
        <v>173</v>
      </c>
      <c r="R42">
        <f>VLOOKUP(A42,Delta!A:AX,50,FALSE)</f>
        <v>57</v>
      </c>
      <c r="S42" t="str">
        <f t="shared" si="0"/>
        <v>wc0_17: 0,05; wc18_39: 0,31; wc40_64: 0,42; wc65: 0,22; wt0_17: 0; wt18_39: 0,02; wt40_64: 0,37; wt65: 0,61; wd0_17: 0; wd18_39: 0,01; wd40_64: 0,15; wd65: 0,85; icuNew: 173; icuExits: 57 }</v>
      </c>
      <c r="T42" s="114" t="str">
        <f t="shared" si="1"/>
        <v>wc0_17: 0.05, wc18_39: 0.31, wc40_64: 0.42, wc65: 0.22, wt0_17: 0, wt18_39: 0.02, wt40_64: 0.37, wt65: 0.61, wd0_17: 0, wd18_39: 0.01, wd40_64: 0.15, wd65: 0.85, icuNew: 173, icuExits: 57 }</v>
      </c>
    </row>
    <row r="43" spans="1:20" x14ac:dyDescent="0.35">
      <c r="A43" s="1">
        <f t="shared" si="2"/>
        <v>44199</v>
      </c>
      <c r="B43" s="100">
        <f t="shared" si="6"/>
        <v>2021</v>
      </c>
      <c r="C43" s="100">
        <f t="shared" si="7"/>
        <v>0</v>
      </c>
      <c r="D43" s="100">
        <f t="shared" si="8"/>
        <v>3</v>
      </c>
      <c r="E43" s="131">
        <f>ROUND(VLOOKUP(A43,Data!A:BZ,64,FALSE),2)</f>
        <v>0.05</v>
      </c>
      <c r="F43" s="131">
        <f>ROUND(VLOOKUP(A43,Data!A:BZ,65,FALSE),2)</f>
        <v>0.34</v>
      </c>
      <c r="G43" s="131">
        <f>ROUND(VLOOKUP(A43,Data!A:BZ,66,FALSE),2)</f>
        <v>0.41</v>
      </c>
      <c r="H43" s="132">
        <f>ROUND(VLOOKUP(A43,Data!A:BZ,67,FALSE),2)</f>
        <v>0.2</v>
      </c>
      <c r="I43" s="133">
        <f>ROUND(VLOOKUP(A43,Data!A:BZ,68,FALSE),2)</f>
        <v>0</v>
      </c>
      <c r="J43" s="131">
        <f>ROUND(VLOOKUP(A43,Data!A:BZ,69,FALSE),2)</f>
        <v>0.02</v>
      </c>
      <c r="K43" s="131">
        <f>ROUND(VLOOKUP(A43,Data!A:BZ,70,FALSE),2)</f>
        <v>0.37</v>
      </c>
      <c r="L43" s="132">
        <f>ROUND(VLOOKUP(A43,Data!A:BZ,71,FALSE),2)</f>
        <v>0.6</v>
      </c>
      <c r="M43" s="133">
        <f>ROUND(VLOOKUP(A43,Data!A:BZ,72,FALSE),2)</f>
        <v>0</v>
      </c>
      <c r="N43" s="131">
        <f>ROUND(VLOOKUP(A43,Data!A:BZ,73,FALSE),2)</f>
        <v>0.01</v>
      </c>
      <c r="O43" s="131">
        <f>ROUND(VLOOKUP(A43,Data!A:BZ,74,FALSE),2)</f>
        <v>0.13</v>
      </c>
      <c r="P43" s="131">
        <f>ROUND(VLOOKUP(A43,Data!A:BZ,75,FALSE),2)</f>
        <v>0.86</v>
      </c>
      <c r="Q43">
        <f>VLOOKUP(A43,Delta!A:AS,45,FALSE)</f>
        <v>126</v>
      </c>
      <c r="R43">
        <f>VLOOKUP(A43,Delta!A:AX,50,FALSE)</f>
        <v>40</v>
      </c>
      <c r="S43" t="str">
        <f t="shared" si="0"/>
        <v>wc0_17: 0,05; wc18_39: 0,34; wc40_64: 0,41; wc65: 0,2; wt0_17: 0; wt18_39: 0,02; wt40_64: 0,37; wt65: 0,6; wd0_17: 0; wd18_39: 0,01; wd40_64: 0,13; wd65: 0,86; icuNew: 126; icuExits: 40 }</v>
      </c>
      <c r="T43" s="114" t="str">
        <f t="shared" si="1"/>
        <v>wc0_17: 0.05, wc18_39: 0.34, wc40_64: 0.41, wc65: 0.2, wt0_17: 0, wt18_39: 0.02, wt40_64: 0.37, wt65: 0.6, wd0_17: 0, wd18_39: 0.01, wd40_64: 0.13, wd65: 0.86, icuNew: 126, icuExits: 40 }</v>
      </c>
    </row>
    <row r="44" spans="1:20" x14ac:dyDescent="0.35">
      <c r="A44" s="1">
        <f t="shared" si="2"/>
        <v>44206</v>
      </c>
      <c r="B44" s="100">
        <f t="shared" si="6"/>
        <v>2021</v>
      </c>
      <c r="C44" s="100">
        <f t="shared" si="7"/>
        <v>0</v>
      </c>
      <c r="D44" s="100">
        <f t="shared" si="8"/>
        <v>10</v>
      </c>
      <c r="E44" s="131">
        <f>ROUND(VLOOKUP(A44,Data!A:BZ,64,FALSE),2)</f>
        <v>7.0000000000000007E-2</v>
      </c>
      <c r="F44" s="131">
        <f>ROUND(VLOOKUP(A44,Data!A:BZ,65,FALSE),2)</f>
        <v>0.34</v>
      </c>
      <c r="G44" s="131">
        <f>ROUND(VLOOKUP(A44,Data!A:BZ,66,FALSE),2)</f>
        <v>0.4</v>
      </c>
      <c r="H44" s="132">
        <f>ROUND(VLOOKUP(A44,Data!A:BZ,67,FALSE),2)</f>
        <v>0.19</v>
      </c>
      <c r="I44" s="133">
        <f>ROUND(VLOOKUP(A44,Data!A:BZ,68,FALSE),2)</f>
        <v>0</v>
      </c>
      <c r="J44" s="131">
        <f>ROUND(VLOOKUP(A44,Data!A:BZ,69,FALSE),2)</f>
        <v>0.02</v>
      </c>
      <c r="K44" s="131">
        <f>ROUND(VLOOKUP(A44,Data!A:BZ,70,FALSE),2)</f>
        <v>0.36</v>
      </c>
      <c r="L44" s="132">
        <f>ROUND(VLOOKUP(A44,Data!A:BZ,71,FALSE),2)</f>
        <v>0.62</v>
      </c>
      <c r="M44" s="133">
        <f>ROUND(VLOOKUP(A44,Data!A:BZ,72,FALSE),2)</f>
        <v>0</v>
      </c>
      <c r="N44" s="131">
        <f>ROUND(VLOOKUP(A44,Data!A:BZ,73,FALSE),2)</f>
        <v>0.01</v>
      </c>
      <c r="O44" s="131">
        <f>ROUND(VLOOKUP(A44,Data!A:BZ,74,FALSE),2)</f>
        <v>0.18</v>
      </c>
      <c r="P44" s="131">
        <f>ROUND(VLOOKUP(A44,Data!A:BZ,75,FALSE),2)</f>
        <v>0.81</v>
      </c>
      <c r="Q44">
        <f>VLOOKUP(A44,Delta!A:AS,45,FALSE)</f>
        <v>107</v>
      </c>
      <c r="R44">
        <f>VLOOKUP(A44,Delta!A:AX,50,FALSE)</f>
        <v>57</v>
      </c>
      <c r="S44" t="str">
        <f t="shared" si="0"/>
        <v>wc0_17: 0,07; wc18_39: 0,34; wc40_64: 0,4; wc65: 0,19; wt0_17: 0; wt18_39: 0,02; wt40_64: 0,36; wt65: 0,62; wd0_17: 0; wd18_39: 0,01; wd40_64: 0,18; wd65: 0,81; icuNew: 107; icuExits: 57 }</v>
      </c>
      <c r="T44" s="114" t="str">
        <f t="shared" si="1"/>
        <v>wc0_17: 0.07, wc18_39: 0.34, wc40_64: 0.4, wc65: 0.19, wt0_17: 0, wt18_39: 0.02, wt40_64: 0.36, wt65: 0.62, wd0_17: 0, wd18_39: 0.01, wd40_64: 0.18, wd65: 0.81, icuNew: 107, icuExits: 57 }</v>
      </c>
    </row>
    <row r="45" spans="1:20" x14ac:dyDescent="0.35">
      <c r="A45" s="1">
        <f t="shared" si="2"/>
        <v>44213</v>
      </c>
      <c r="B45" s="100">
        <f t="shared" si="6"/>
        <v>2021</v>
      </c>
      <c r="C45" s="100">
        <f t="shared" si="7"/>
        <v>0</v>
      </c>
      <c r="D45" s="100">
        <f t="shared" si="8"/>
        <v>17</v>
      </c>
      <c r="E45" s="131">
        <f>ROUND(VLOOKUP(A45,Data!A:BZ,64,FALSE),2)</f>
        <v>0.06</v>
      </c>
      <c r="F45" s="131">
        <f>ROUND(VLOOKUP(A45,Data!A:BZ,65,FALSE),2)</f>
        <v>0.32</v>
      </c>
      <c r="G45" s="131">
        <f>ROUND(VLOOKUP(A45,Data!A:BZ,66,FALSE),2)</f>
        <v>0.43</v>
      </c>
      <c r="H45" s="132">
        <f>ROUND(VLOOKUP(A45,Data!A:BZ,67,FALSE),2)</f>
        <v>0.19</v>
      </c>
      <c r="I45" s="133">
        <f>ROUND(VLOOKUP(A45,Data!A:BZ,68,FALSE),2)</f>
        <v>0</v>
      </c>
      <c r="J45" s="131">
        <f>ROUND(VLOOKUP(A45,Data!A:BZ,69,FALSE),2)</f>
        <v>0.03</v>
      </c>
      <c r="K45" s="131">
        <f>ROUND(VLOOKUP(A45,Data!A:BZ,70,FALSE),2)</f>
        <v>0.33</v>
      </c>
      <c r="L45" s="132">
        <f>ROUND(VLOOKUP(A45,Data!A:BZ,71,FALSE),2)</f>
        <v>0.64</v>
      </c>
      <c r="M45" s="133">
        <f>ROUND(VLOOKUP(A45,Data!A:BZ,72,FALSE),2)</f>
        <v>0</v>
      </c>
      <c r="N45" s="131">
        <f>ROUND(VLOOKUP(A45,Data!A:BZ,73,FALSE),2)</f>
        <v>0.01</v>
      </c>
      <c r="O45" s="131">
        <f>ROUND(VLOOKUP(A45,Data!A:BZ,74,FALSE),2)</f>
        <v>0.19</v>
      </c>
      <c r="P45" s="131">
        <f>ROUND(VLOOKUP(A45,Data!A:BZ,75,FALSE),2)</f>
        <v>0.8</v>
      </c>
      <c r="Q45">
        <f>VLOOKUP(A45,Delta!A:AS,45,FALSE)</f>
        <v>105</v>
      </c>
      <c r="R45">
        <f>VLOOKUP(A45,Delta!A:AX,50,FALSE)</f>
        <v>76</v>
      </c>
      <c r="S45" t="str">
        <f t="shared" si="0"/>
        <v>wc0_17: 0,06; wc18_39: 0,32; wc40_64: 0,43; wc65: 0,19; wt0_17: 0; wt18_39: 0,03; wt40_64: 0,33; wt65: 0,64; wd0_17: 0; wd18_39: 0,01; wd40_64: 0,19; wd65: 0,8; icuNew: 105; icuExits: 76 }</v>
      </c>
      <c r="T45" s="114" t="str">
        <f t="shared" si="1"/>
        <v>wc0_17: 0.06, wc18_39: 0.32, wc40_64: 0.43, wc65: 0.19, wt0_17: 0, wt18_39: 0.03, wt40_64: 0.33, wt65: 0.64, wd0_17: 0, wd18_39: 0.01, wd40_64: 0.19, wd65: 0.8, icuNew: 105, icuExits: 76 }</v>
      </c>
    </row>
    <row r="46" spans="1:20" x14ac:dyDescent="0.35">
      <c r="A46" s="1">
        <f t="shared" si="2"/>
        <v>44220</v>
      </c>
      <c r="B46" s="100">
        <f t="shared" si="6"/>
        <v>2021</v>
      </c>
      <c r="C46" s="100">
        <f t="shared" si="7"/>
        <v>0</v>
      </c>
      <c r="D46" s="100">
        <f t="shared" si="8"/>
        <v>24</v>
      </c>
      <c r="E46" s="131">
        <f>ROUND(VLOOKUP(A46,Data!A:BZ,64,FALSE),2)</f>
        <v>0.08</v>
      </c>
      <c r="F46" s="131">
        <f>ROUND(VLOOKUP(A46,Data!A:BZ,65,FALSE),2)</f>
        <v>0.32</v>
      </c>
      <c r="G46" s="131">
        <f>ROUND(VLOOKUP(A46,Data!A:BZ,66,FALSE),2)</f>
        <v>0.42</v>
      </c>
      <c r="H46" s="132">
        <f>ROUND(VLOOKUP(A46,Data!A:BZ,67,FALSE),2)</f>
        <v>0.18</v>
      </c>
      <c r="I46" s="133">
        <f>ROUND(VLOOKUP(A46,Data!A:BZ,68,FALSE),2)</f>
        <v>0</v>
      </c>
      <c r="J46" s="131">
        <f>ROUND(VLOOKUP(A46,Data!A:BZ,69,FALSE),2)</f>
        <v>0.03</v>
      </c>
      <c r="K46" s="131">
        <f>ROUND(VLOOKUP(A46,Data!A:BZ,70,FALSE),2)</f>
        <v>0.34</v>
      </c>
      <c r="L46" s="132">
        <f>ROUND(VLOOKUP(A46,Data!A:BZ,71,FALSE),2)</f>
        <v>0.63</v>
      </c>
      <c r="M46" s="133">
        <f>ROUND(VLOOKUP(A46,Data!A:BZ,72,FALSE),2)</f>
        <v>0</v>
      </c>
      <c r="N46" s="131">
        <f>ROUND(VLOOKUP(A46,Data!A:BZ,73,FALSE),2)</f>
        <v>0.01</v>
      </c>
      <c r="O46" s="131">
        <f>ROUND(VLOOKUP(A46,Data!A:BZ,74,FALSE),2)</f>
        <v>0.14000000000000001</v>
      </c>
      <c r="P46" s="131">
        <f>ROUND(VLOOKUP(A46,Data!A:BZ,75,FALSE),2)</f>
        <v>0.85</v>
      </c>
      <c r="Q46">
        <f>VLOOKUP(A46,Delta!A:AS,45,FALSE)</f>
        <v>89</v>
      </c>
      <c r="R46">
        <f>VLOOKUP(A46,Delta!A:AX,50,FALSE)</f>
        <v>38</v>
      </c>
      <c r="S46" t="str">
        <f t="shared" si="0"/>
        <v>wc0_17: 0,08; wc18_39: 0,32; wc40_64: 0,42; wc65: 0,18; wt0_17: 0; wt18_39: 0,03; wt40_64: 0,34; wt65: 0,63; wd0_17: 0; wd18_39: 0,01; wd40_64: 0,14; wd65: 0,85; icuNew: 89; icuExits: 38 }</v>
      </c>
      <c r="T46" s="114" t="str">
        <f t="shared" si="1"/>
        <v>wc0_17: 0.08, wc18_39: 0.32, wc40_64: 0.42, wc65: 0.18, wt0_17: 0, wt18_39: 0.03, wt40_64: 0.34, wt65: 0.63, wd0_17: 0, wd18_39: 0.01, wd40_64: 0.14, wd65: 0.85, icuNew: 89, icuExits: 38 }</v>
      </c>
    </row>
    <row r="47" spans="1:20" x14ac:dyDescent="0.35">
      <c r="A47" s="1">
        <f t="shared" si="2"/>
        <v>44227</v>
      </c>
      <c r="B47" s="100">
        <f t="shared" si="6"/>
        <v>2021</v>
      </c>
      <c r="C47" s="100">
        <f t="shared" si="7"/>
        <v>0</v>
      </c>
      <c r="D47" s="100">
        <f t="shared" si="8"/>
        <v>31</v>
      </c>
      <c r="E47" s="131">
        <f>ROUND(VLOOKUP(A47,Data!A:BZ,64,FALSE),2)</f>
        <v>0.1</v>
      </c>
      <c r="F47" s="131">
        <f>ROUND(VLOOKUP(A47,Data!A:BZ,65,FALSE),2)</f>
        <v>0.3</v>
      </c>
      <c r="G47" s="131">
        <f>ROUND(VLOOKUP(A47,Data!A:BZ,66,FALSE),2)</f>
        <v>0.41</v>
      </c>
      <c r="H47" s="132">
        <f>ROUND(VLOOKUP(A47,Data!A:BZ,67,FALSE),2)</f>
        <v>0.18</v>
      </c>
      <c r="I47" s="133">
        <f>ROUND(VLOOKUP(A47,Data!A:BZ,68,FALSE),2)</f>
        <v>0</v>
      </c>
      <c r="J47" s="131">
        <f>ROUND(VLOOKUP(A47,Data!A:BZ,69,FALSE),2)</f>
        <v>0.03</v>
      </c>
      <c r="K47" s="131">
        <f>ROUND(VLOOKUP(A47,Data!A:BZ,70,FALSE),2)</f>
        <v>0.34</v>
      </c>
      <c r="L47" s="132">
        <f>ROUND(VLOOKUP(A47,Data!A:BZ,71,FALSE),2)</f>
        <v>0.63</v>
      </c>
      <c r="M47" s="133">
        <f>ROUND(VLOOKUP(A47,Data!A:BZ,72,FALSE),2)</f>
        <v>0</v>
      </c>
      <c r="N47" s="131">
        <f>ROUND(VLOOKUP(A47,Data!A:BZ,73,FALSE),2)</f>
        <v>0.01</v>
      </c>
      <c r="O47" s="131">
        <f>ROUND(VLOOKUP(A47,Data!A:BZ,74,FALSE),2)</f>
        <v>0.17</v>
      </c>
      <c r="P47" s="131">
        <f>ROUND(VLOOKUP(A47,Data!A:BZ,75,FALSE),2)</f>
        <v>0.83</v>
      </c>
      <c r="Q47">
        <f>VLOOKUP(A47,Delta!A:AS,45,FALSE)</f>
        <v>67</v>
      </c>
      <c r="R47">
        <f>VLOOKUP(A47,Delta!A:AX,50,FALSE)</f>
        <v>45</v>
      </c>
      <c r="S47" t="str">
        <f t="shared" si="0"/>
        <v>wc0_17: 0,1; wc18_39: 0,3; wc40_64: 0,41; wc65: 0,18; wt0_17: 0; wt18_39: 0,03; wt40_64: 0,34; wt65: 0,63; wd0_17: 0; wd18_39: 0,01; wd40_64: 0,17; wd65: 0,83; icuNew: 67; icuExits: 45 }</v>
      </c>
      <c r="T47" s="114" t="str">
        <f t="shared" si="1"/>
        <v>wc0_17: 0.1, wc18_39: 0.3, wc40_64: 0.41, wc65: 0.18, wt0_17: 0, wt18_39: 0.03, wt40_64: 0.34, wt65: 0.63, wd0_17: 0, wd18_39: 0.01, wd40_64: 0.17, wd65: 0.83, icuNew: 67, icuExits: 45 }</v>
      </c>
    </row>
    <row r="48" spans="1:20" x14ac:dyDescent="0.35">
      <c r="A48" s="1">
        <f t="shared" si="2"/>
        <v>44234</v>
      </c>
      <c r="B48" s="100">
        <f t="shared" si="6"/>
        <v>2021</v>
      </c>
      <c r="C48" s="100">
        <f t="shared" si="7"/>
        <v>1</v>
      </c>
      <c r="D48" s="100">
        <f t="shared" si="8"/>
        <v>7</v>
      </c>
      <c r="E48" s="131">
        <f>ROUND(VLOOKUP(A48,Data!A:BZ,64,FALSE),2)</f>
        <v>0.12</v>
      </c>
      <c r="F48" s="131">
        <f>ROUND(VLOOKUP(A48,Data!A:BZ,65,FALSE),2)</f>
        <v>0.3</v>
      </c>
      <c r="G48" s="131">
        <f>ROUND(VLOOKUP(A48,Data!A:BZ,66,FALSE),2)</f>
        <v>0.41</v>
      </c>
      <c r="H48" s="132">
        <f>ROUND(VLOOKUP(A48,Data!A:BZ,67,FALSE),2)</f>
        <v>0.17</v>
      </c>
      <c r="I48" s="133">
        <f>ROUND(VLOOKUP(A48,Data!A:BZ,68,FALSE),2)</f>
        <v>0</v>
      </c>
      <c r="J48" s="131">
        <f>ROUND(VLOOKUP(A48,Data!A:BZ,69,FALSE),2)</f>
        <v>0.02</v>
      </c>
      <c r="K48" s="131">
        <f>ROUND(VLOOKUP(A48,Data!A:BZ,70,FALSE),2)</f>
        <v>0.32</v>
      </c>
      <c r="L48" s="132">
        <f>ROUND(VLOOKUP(A48,Data!A:BZ,71,FALSE),2)</f>
        <v>0.66</v>
      </c>
      <c r="M48" s="133">
        <f>ROUND(VLOOKUP(A48,Data!A:BZ,72,FALSE),2)</f>
        <v>0.01</v>
      </c>
      <c r="N48" s="131">
        <f>ROUND(VLOOKUP(A48,Data!A:BZ,73,FALSE),2)</f>
        <v>0.01</v>
      </c>
      <c r="O48" s="131">
        <f>ROUND(VLOOKUP(A48,Data!A:BZ,74,FALSE),2)</f>
        <v>0.13</v>
      </c>
      <c r="P48" s="131">
        <f>ROUND(VLOOKUP(A48,Data!A:BZ,75,FALSE),2)</f>
        <v>0.86</v>
      </c>
      <c r="Q48">
        <f>VLOOKUP(A48,Delta!A:AS,45,FALSE)</f>
        <v>111</v>
      </c>
      <c r="R48">
        <f>VLOOKUP(A48,Delta!A:AX,50,FALSE)</f>
        <v>51</v>
      </c>
      <c r="S48" t="str">
        <f t="shared" si="0"/>
        <v>wc0_17: 0,12; wc18_39: 0,3; wc40_64: 0,41; wc65: 0,17; wt0_17: 0; wt18_39: 0,02; wt40_64: 0,32; wt65: 0,66; wd0_17: 0,01; wd18_39: 0,01; wd40_64: 0,13; wd65: 0,86; icuNew: 111; icuExits: 51 }</v>
      </c>
      <c r="T48" s="114" t="str">
        <f t="shared" si="1"/>
        <v>wc0_17: 0.12, wc18_39: 0.3, wc40_64: 0.41, wc65: 0.17, wt0_17: 0, wt18_39: 0.02, wt40_64: 0.32, wt65: 0.66, wd0_17: 0.01, wd18_39: 0.01, wd40_64: 0.13, wd65: 0.86, icuNew: 111, icuExits: 51 }</v>
      </c>
    </row>
    <row r="49" spans="1:20" x14ac:dyDescent="0.35">
      <c r="A49" s="1">
        <f t="shared" si="2"/>
        <v>44241</v>
      </c>
      <c r="B49" s="100">
        <f t="shared" si="6"/>
        <v>2021</v>
      </c>
      <c r="C49" s="100">
        <f t="shared" si="7"/>
        <v>1</v>
      </c>
      <c r="D49" s="100">
        <f t="shared" si="8"/>
        <v>14</v>
      </c>
      <c r="E49" s="131">
        <f>ROUND(VLOOKUP(A49,Data!A:BZ,64,FALSE),2)</f>
        <v>0.13</v>
      </c>
      <c r="F49" s="131">
        <f>ROUND(VLOOKUP(A49,Data!A:BZ,65,FALSE),2)</f>
        <v>0.31</v>
      </c>
      <c r="G49" s="131">
        <f>ROUND(VLOOKUP(A49,Data!A:BZ,66,FALSE),2)</f>
        <v>0.41</v>
      </c>
      <c r="H49" s="132">
        <f>ROUND(VLOOKUP(A49,Data!A:BZ,67,FALSE),2)</f>
        <v>0.15</v>
      </c>
      <c r="I49" s="133">
        <f>ROUND(VLOOKUP(A49,Data!A:BZ,68,FALSE),2)</f>
        <v>0</v>
      </c>
      <c r="J49" s="131">
        <f>ROUND(VLOOKUP(A49,Data!A:BZ,69,FALSE),2)</f>
        <v>0.02</v>
      </c>
      <c r="K49" s="131">
        <f>ROUND(VLOOKUP(A49,Data!A:BZ,70,FALSE),2)</f>
        <v>0.31</v>
      </c>
      <c r="L49" s="132">
        <f>ROUND(VLOOKUP(A49,Data!A:BZ,71,FALSE),2)</f>
        <v>0.67</v>
      </c>
      <c r="M49" s="133">
        <f>ROUND(VLOOKUP(A49,Data!A:BZ,72,FALSE),2)</f>
        <v>0</v>
      </c>
      <c r="N49" s="131">
        <f>ROUND(VLOOKUP(A49,Data!A:BZ,73,FALSE),2)</f>
        <v>0</v>
      </c>
      <c r="O49" s="131">
        <f>ROUND(VLOOKUP(A49,Data!A:BZ,74,FALSE),2)</f>
        <v>0.15</v>
      </c>
      <c r="P49" s="131">
        <f>ROUND(VLOOKUP(A49,Data!A:BZ,75,FALSE),2)</f>
        <v>0.85</v>
      </c>
      <c r="Q49">
        <f>VLOOKUP(A49,Delta!A:AS,45,FALSE)</f>
        <v>156</v>
      </c>
      <c r="R49">
        <f>VLOOKUP(A49,Delta!A:AX,50,FALSE)</f>
        <v>54</v>
      </c>
      <c r="S49" t="str">
        <f t="shared" si="0"/>
        <v>wc0_17: 0,13; wc18_39: 0,31; wc40_64: 0,41; wc65: 0,15; wt0_17: 0; wt18_39: 0,02; wt40_64: 0,31; wt65: 0,67; wd0_17: 0; wd18_39: 0; wd40_64: 0,15; wd65: 0,85; icuNew: 156; icuExits: 54 }</v>
      </c>
      <c r="T49" s="114" t="str">
        <f t="shared" si="1"/>
        <v>wc0_17: 0.13, wc18_39: 0.31, wc40_64: 0.41, wc65: 0.15, wt0_17: 0, wt18_39: 0.02, wt40_64: 0.31, wt65: 0.67, wd0_17: 0, wd18_39: 0, wd40_64: 0.15, wd65: 0.85, icuNew: 156, icuExits: 54 }</v>
      </c>
    </row>
    <row r="50" spans="1:20" x14ac:dyDescent="0.35">
      <c r="A50" s="1">
        <f t="shared" si="2"/>
        <v>44248</v>
      </c>
      <c r="B50" s="100">
        <f t="shared" si="6"/>
        <v>2021</v>
      </c>
      <c r="C50" s="100">
        <f t="shared" si="7"/>
        <v>1</v>
      </c>
      <c r="D50" s="100">
        <f t="shared" si="8"/>
        <v>21</v>
      </c>
      <c r="E50" s="131">
        <f>ROUND(VLOOKUP(A50,Data!A:BZ,64,FALSE),2)</f>
        <v>0.09</v>
      </c>
      <c r="F50" s="131">
        <f>ROUND(VLOOKUP(A50,Data!A:BZ,65,FALSE),2)</f>
        <v>0.31</v>
      </c>
      <c r="G50" s="131">
        <f>ROUND(VLOOKUP(A50,Data!A:BZ,66,FALSE),2)</f>
        <v>0.44</v>
      </c>
      <c r="H50" s="132">
        <f>ROUND(VLOOKUP(A50,Data!A:BZ,67,FALSE),2)</f>
        <v>0.17</v>
      </c>
      <c r="I50" s="133">
        <f>ROUND(VLOOKUP(A50,Data!A:BZ,68,FALSE),2)</f>
        <v>0</v>
      </c>
      <c r="J50" s="131">
        <f>ROUND(VLOOKUP(A50,Data!A:BZ,69,FALSE),2)</f>
        <v>0.01</v>
      </c>
      <c r="K50" s="131">
        <f>ROUND(VLOOKUP(A50,Data!A:BZ,70,FALSE),2)</f>
        <v>0.31</v>
      </c>
      <c r="L50" s="132">
        <f>ROUND(VLOOKUP(A50,Data!A:BZ,71,FALSE),2)</f>
        <v>0.68</v>
      </c>
      <c r="M50" s="133">
        <f>ROUND(VLOOKUP(A50,Data!A:BZ,72,FALSE),2)</f>
        <v>0</v>
      </c>
      <c r="N50" s="131">
        <f>ROUND(VLOOKUP(A50,Data!A:BZ,73,FALSE),2)</f>
        <v>0</v>
      </c>
      <c r="O50" s="131">
        <f>ROUND(VLOOKUP(A50,Data!A:BZ,74,FALSE),2)</f>
        <v>0.14000000000000001</v>
      </c>
      <c r="P50" s="131">
        <f>ROUND(VLOOKUP(A50,Data!A:BZ,75,FALSE),2)</f>
        <v>0.86</v>
      </c>
      <c r="Q50">
        <f>VLOOKUP(A50,Delta!A:AS,45,FALSE)</f>
        <v>143</v>
      </c>
      <c r="R50">
        <f>VLOOKUP(A50,Delta!A:AX,50,FALSE)</f>
        <v>58</v>
      </c>
      <c r="S50" t="str">
        <f t="shared" si="0"/>
        <v>wc0_17: 0,09; wc18_39: 0,31; wc40_64: 0,44; wc65: 0,17; wt0_17: 0; wt18_39: 0,01; wt40_64: 0,31; wt65: 0,68; wd0_17: 0; wd18_39: 0; wd40_64: 0,14; wd65: 0,86; icuNew: 143; icuExits: 58 }</v>
      </c>
      <c r="T50" s="114" t="str">
        <f t="shared" si="1"/>
        <v>wc0_17: 0.09, wc18_39: 0.31, wc40_64: 0.44, wc65: 0.17, wt0_17: 0, wt18_39: 0.01, wt40_64: 0.31, wt65: 0.68, wd0_17: 0, wd18_39: 0, wd40_64: 0.14, wd65: 0.86, icuNew: 143, icuExits: 58 }</v>
      </c>
    </row>
    <row r="51" spans="1:20" x14ac:dyDescent="0.35">
      <c r="A51" s="1">
        <f t="shared" si="2"/>
        <v>44255</v>
      </c>
      <c r="B51" s="100">
        <f t="shared" si="6"/>
        <v>2021</v>
      </c>
      <c r="C51" s="100">
        <f t="shared" si="7"/>
        <v>1</v>
      </c>
      <c r="D51" s="100">
        <f t="shared" si="8"/>
        <v>28</v>
      </c>
      <c r="E51" s="131">
        <f>ROUND(VLOOKUP(A51,Data!A:BZ,64,FALSE),2)</f>
        <v>0.09</v>
      </c>
      <c r="F51" s="131">
        <f>ROUND(VLOOKUP(A51,Data!A:BZ,65,FALSE),2)</f>
        <v>0.31</v>
      </c>
      <c r="G51" s="131">
        <f>ROUND(VLOOKUP(A51,Data!A:BZ,66,FALSE),2)</f>
        <v>0.44</v>
      </c>
      <c r="H51" s="132">
        <f>ROUND(VLOOKUP(A51,Data!A:BZ,67,FALSE),2)</f>
        <v>0.16</v>
      </c>
      <c r="I51" s="133">
        <f>ROUND(VLOOKUP(A51,Data!A:BZ,68,FALSE),2)</f>
        <v>0</v>
      </c>
      <c r="J51" s="131">
        <f>ROUND(VLOOKUP(A51,Data!A:BZ,69,FALSE),2)</f>
        <v>0.02</v>
      </c>
      <c r="K51" s="131">
        <f>ROUND(VLOOKUP(A51,Data!A:BZ,70,FALSE),2)</f>
        <v>0.35</v>
      </c>
      <c r="L51" s="132">
        <f>ROUND(VLOOKUP(A51,Data!A:BZ,71,FALSE),2)</f>
        <v>0.63</v>
      </c>
      <c r="M51" s="133">
        <f>ROUND(VLOOKUP(A51,Data!A:BZ,72,FALSE),2)</f>
        <v>0</v>
      </c>
      <c r="N51" s="131">
        <f>ROUND(VLOOKUP(A51,Data!A:BZ,73,FALSE),2)</f>
        <v>0</v>
      </c>
      <c r="O51" s="131">
        <f>ROUND(VLOOKUP(A51,Data!A:BZ,74,FALSE),2)</f>
        <v>0.12</v>
      </c>
      <c r="P51" s="131">
        <f>ROUND(VLOOKUP(A51,Data!A:BZ,75,FALSE),2)</f>
        <v>0.88</v>
      </c>
      <c r="Q51">
        <f>VLOOKUP(A51,Delta!A:AS,45,FALSE)</f>
        <v>200</v>
      </c>
      <c r="R51">
        <f>VLOOKUP(A51,Delta!A:AX,50,FALSE)</f>
        <v>65</v>
      </c>
      <c r="S51" t="str">
        <f t="shared" si="0"/>
        <v>wc0_17: 0,09; wc18_39: 0,31; wc40_64: 0,44; wc65: 0,16; wt0_17: 0; wt18_39: 0,02; wt40_64: 0,35; wt65: 0,63; wd0_17: 0; wd18_39: 0; wd40_64: 0,12; wd65: 0,88; icuNew: 200; icuExits: 65 }</v>
      </c>
      <c r="T51" s="114" t="str">
        <f t="shared" si="1"/>
        <v>wc0_17: 0.09, wc18_39: 0.31, wc40_64: 0.44, wc65: 0.16, wt0_17: 0, wt18_39: 0.02, wt40_64: 0.35, wt65: 0.63, wd0_17: 0, wd18_39: 0, wd40_64: 0.12, wd65: 0.88, icuNew: 200, icuExits: 65 }</v>
      </c>
    </row>
    <row r="52" spans="1:20" x14ac:dyDescent="0.35">
      <c r="A52" s="1">
        <f t="shared" si="2"/>
        <v>44262</v>
      </c>
      <c r="B52" s="100">
        <f t="shared" si="6"/>
        <v>2021</v>
      </c>
      <c r="C52" s="100">
        <f t="shared" si="7"/>
        <v>2</v>
      </c>
      <c r="D52" s="100">
        <f t="shared" si="8"/>
        <v>7</v>
      </c>
      <c r="E52" s="131">
        <f>ROUND(VLOOKUP(A52,Data!A:BZ,64,FALSE),2)</f>
        <v>0.1</v>
      </c>
      <c r="F52" s="131">
        <f>ROUND(VLOOKUP(A52,Data!A:BZ,65,FALSE),2)</f>
        <v>0.31</v>
      </c>
      <c r="G52" s="131">
        <f>ROUND(VLOOKUP(A52,Data!A:BZ,66,FALSE),2)</f>
        <v>0.43</v>
      </c>
      <c r="H52" s="132">
        <f>ROUND(VLOOKUP(A52,Data!A:BZ,67,FALSE),2)</f>
        <v>0.16</v>
      </c>
      <c r="I52" s="133">
        <f>ROUND(VLOOKUP(A52,Data!A:BZ,68,FALSE),2)</f>
        <v>0</v>
      </c>
      <c r="J52" s="131">
        <f>ROUND(VLOOKUP(A52,Data!A:BZ,69,FALSE),2)</f>
        <v>0.02</v>
      </c>
      <c r="K52" s="131">
        <f>ROUND(VLOOKUP(A52,Data!A:BZ,70,FALSE),2)</f>
        <v>0.35</v>
      </c>
      <c r="L52" s="132">
        <f>ROUND(VLOOKUP(A52,Data!A:BZ,71,FALSE),2)</f>
        <v>0.63</v>
      </c>
      <c r="M52" s="133">
        <f>ROUND(VLOOKUP(A52,Data!A:BZ,72,FALSE),2)</f>
        <v>0</v>
      </c>
      <c r="N52" s="131">
        <f>ROUND(VLOOKUP(A52,Data!A:BZ,73,FALSE),2)</f>
        <v>0.01</v>
      </c>
      <c r="O52" s="131">
        <f>ROUND(VLOOKUP(A52,Data!A:BZ,74,FALSE),2)</f>
        <v>0.09</v>
      </c>
      <c r="P52" s="131">
        <f>ROUND(VLOOKUP(A52,Data!A:BZ,75,FALSE),2)</f>
        <v>0.9</v>
      </c>
      <c r="Q52">
        <f>VLOOKUP(A52,Delta!A:AS,45,FALSE)</f>
        <v>220</v>
      </c>
      <c r="R52">
        <f>VLOOKUP(A52,Delta!A:AX,50,FALSE)</f>
        <v>67</v>
      </c>
      <c r="S52" t="str">
        <f t="shared" si="0"/>
        <v>wc0_17: 0,1; wc18_39: 0,31; wc40_64: 0,43; wc65: 0,16; wt0_17: 0; wt18_39: 0,02; wt40_64: 0,35; wt65: 0,63; wd0_17: 0; wd18_39: 0,01; wd40_64: 0,09; wd65: 0,9; icuNew: 220; icuExits: 67 }</v>
      </c>
      <c r="T52" s="114" t="str">
        <f t="shared" si="1"/>
        <v>wc0_17: 0.1, wc18_39: 0.31, wc40_64: 0.43, wc65: 0.16, wt0_17: 0, wt18_39: 0.02, wt40_64: 0.35, wt65: 0.63, wd0_17: 0, wd18_39: 0.01, wd40_64: 0.09, wd65: 0.9, icuNew: 220, icuExits: 67 }</v>
      </c>
    </row>
    <row r="53" spans="1:20" x14ac:dyDescent="0.35">
      <c r="A53" s="1">
        <f t="shared" si="2"/>
        <v>44269</v>
      </c>
      <c r="B53" s="100">
        <f t="shared" si="6"/>
        <v>2021</v>
      </c>
      <c r="C53" s="100">
        <f t="shared" si="7"/>
        <v>2</v>
      </c>
      <c r="D53" s="100">
        <f t="shared" si="8"/>
        <v>14</v>
      </c>
      <c r="E53" s="131">
        <f>ROUND(VLOOKUP(A53,Data!A:BZ,64,FALSE),2)</f>
        <v>0.08</v>
      </c>
      <c r="F53" s="131">
        <f>ROUND(VLOOKUP(A53,Data!A:BZ,65,FALSE),2)</f>
        <v>0.32</v>
      </c>
      <c r="G53" s="131">
        <f>ROUND(VLOOKUP(A53,Data!A:BZ,66,FALSE),2)</f>
        <v>0.42</v>
      </c>
      <c r="H53" s="132">
        <f>ROUND(VLOOKUP(A53,Data!A:BZ,67,FALSE),2)</f>
        <v>0.17</v>
      </c>
      <c r="I53" s="133">
        <f>ROUND(VLOOKUP(A53,Data!A:BZ,68,FALSE),2)</f>
        <v>0</v>
      </c>
      <c r="J53" s="131">
        <f>ROUND(VLOOKUP(A53,Data!A:BZ,69,FALSE),2)</f>
        <v>0.01</v>
      </c>
      <c r="K53" s="131">
        <f>ROUND(VLOOKUP(A53,Data!A:BZ,70,FALSE),2)</f>
        <v>0.37</v>
      </c>
      <c r="L53" s="132">
        <f>ROUND(VLOOKUP(A53,Data!A:BZ,71,FALSE),2)</f>
        <v>0.61</v>
      </c>
      <c r="M53" s="133">
        <f>ROUND(VLOOKUP(A53,Data!A:BZ,72,FALSE),2)</f>
        <v>0</v>
      </c>
      <c r="N53" s="131">
        <f>ROUND(VLOOKUP(A53,Data!A:BZ,73,FALSE),2)</f>
        <v>0</v>
      </c>
      <c r="O53" s="131">
        <f>ROUND(VLOOKUP(A53,Data!A:BZ,74,FALSE),2)</f>
        <v>0.19</v>
      </c>
      <c r="P53" s="131">
        <f>ROUND(VLOOKUP(A53,Data!A:BZ,75,FALSE),2)</f>
        <v>0.81</v>
      </c>
      <c r="Q53">
        <f>VLOOKUP(A53,Delta!A:AS,45,FALSE)</f>
        <v>308</v>
      </c>
      <c r="R53">
        <f>VLOOKUP(A53,Delta!A:AX,50,FALSE)</f>
        <v>81</v>
      </c>
      <c r="S53" t="str">
        <f t="shared" si="0"/>
        <v>wc0_17: 0,08; wc18_39: 0,32; wc40_64: 0,42; wc65: 0,17; wt0_17: 0; wt18_39: 0,01; wt40_64: 0,37; wt65: 0,61; wd0_17: 0; wd18_39: 0; wd40_64: 0,19; wd65: 0,81; icuNew: 308; icuExits: 81 }</v>
      </c>
      <c r="T53" s="114" t="str">
        <f t="shared" si="1"/>
        <v>wc0_17: 0.08, wc18_39: 0.32, wc40_64: 0.42, wc65: 0.17, wt0_17: 0, wt18_39: 0.01, wt40_64: 0.37, wt65: 0.61, wd0_17: 0, wd18_39: 0, wd40_64: 0.19, wd65: 0.81, icuNew: 308, icuExits: 81 }</v>
      </c>
    </row>
    <row r="54" spans="1:20" x14ac:dyDescent="0.35">
      <c r="A54" s="1">
        <f t="shared" si="2"/>
        <v>44276</v>
      </c>
      <c r="B54" s="100">
        <f t="shared" si="6"/>
        <v>2021</v>
      </c>
      <c r="C54" s="100">
        <f t="shared" si="7"/>
        <v>2</v>
      </c>
      <c r="D54" s="100">
        <f t="shared" si="8"/>
        <v>21</v>
      </c>
      <c r="E54" s="131">
        <f>ROUND(VLOOKUP(A54,Data!A:BZ,64,FALSE),2)</f>
        <v>0.08</v>
      </c>
      <c r="F54" s="131">
        <f>ROUND(VLOOKUP(A54,Data!A:BZ,65,FALSE),2)</f>
        <v>0.32</v>
      </c>
      <c r="G54" s="131">
        <f>ROUND(VLOOKUP(A54,Data!A:BZ,66,FALSE),2)</f>
        <v>0.43</v>
      </c>
      <c r="H54" s="132">
        <f>ROUND(VLOOKUP(A54,Data!A:BZ,67,FALSE),2)</f>
        <v>0.17</v>
      </c>
      <c r="I54" s="133">
        <f>ROUND(VLOOKUP(A54,Data!A:BZ,68,FALSE),2)</f>
        <v>0</v>
      </c>
      <c r="J54" s="131">
        <f>ROUND(VLOOKUP(A54,Data!A:BZ,69,FALSE),2)</f>
        <v>0.02</v>
      </c>
      <c r="K54" s="131">
        <f>ROUND(VLOOKUP(A54,Data!A:BZ,70,FALSE),2)</f>
        <v>0.35</v>
      </c>
      <c r="L54" s="132">
        <f>ROUND(VLOOKUP(A54,Data!A:BZ,71,FALSE),2)</f>
        <v>0.63</v>
      </c>
      <c r="M54" s="133">
        <f>ROUND(VLOOKUP(A54,Data!A:BZ,72,FALSE),2)</f>
        <v>0</v>
      </c>
      <c r="N54" s="131">
        <f>ROUND(VLOOKUP(A54,Data!A:BZ,73,FALSE),2)</f>
        <v>0</v>
      </c>
      <c r="O54" s="131">
        <f>ROUND(VLOOKUP(A54,Data!A:BZ,74,FALSE),2)</f>
        <v>0.13</v>
      </c>
      <c r="P54" s="131">
        <f>ROUND(VLOOKUP(A54,Data!A:BZ,75,FALSE),2)</f>
        <v>0.87</v>
      </c>
      <c r="Q54">
        <f>VLOOKUP(A54,Delta!A:AS,45,FALSE)</f>
        <v>343</v>
      </c>
      <c r="R54">
        <f>VLOOKUP(A54,Delta!A:AX,50,FALSE)</f>
        <v>88</v>
      </c>
      <c r="S54" t="str">
        <f t="shared" si="0"/>
        <v>wc0_17: 0,08; wc18_39: 0,32; wc40_64: 0,43; wc65: 0,17; wt0_17: 0; wt18_39: 0,02; wt40_64: 0,35; wt65: 0,63; wd0_17: 0; wd18_39: 0; wd40_64: 0,13; wd65: 0,87; icuNew: 343; icuExits: 88 }</v>
      </c>
      <c r="T54" s="114" t="str">
        <f t="shared" si="1"/>
        <v>wc0_17: 0.08, wc18_39: 0.32, wc40_64: 0.43, wc65: 0.17, wt0_17: 0, wt18_39: 0.02, wt40_64: 0.35, wt65: 0.63, wd0_17: 0, wd18_39: 0, wd40_64: 0.13, wd65: 0.87, icuNew: 343, icuExits: 88 }</v>
      </c>
    </row>
    <row r="55" spans="1:20" x14ac:dyDescent="0.35">
      <c r="A55" s="1">
        <f t="shared" si="2"/>
        <v>44283</v>
      </c>
      <c r="B55" s="100">
        <f t="shared" si="6"/>
        <v>2021</v>
      </c>
      <c r="C55" s="100">
        <f t="shared" si="7"/>
        <v>2</v>
      </c>
      <c r="D55" s="100">
        <f t="shared" si="8"/>
        <v>28</v>
      </c>
      <c r="E55" s="131">
        <f>ROUND(VLOOKUP(A55,Data!A:BZ,64,FALSE),2)</f>
        <v>7.0000000000000007E-2</v>
      </c>
      <c r="F55" s="131">
        <f>ROUND(VLOOKUP(A55,Data!A:BZ,65,FALSE),2)</f>
        <v>0.34</v>
      </c>
      <c r="G55" s="131">
        <f>ROUND(VLOOKUP(A55,Data!A:BZ,66,FALSE),2)</f>
        <v>0.43</v>
      </c>
      <c r="H55" s="132">
        <f>ROUND(VLOOKUP(A55,Data!A:BZ,67,FALSE),2)</f>
        <v>0.16</v>
      </c>
      <c r="I55" s="133">
        <f>ROUND(VLOOKUP(A55,Data!A:BZ,68,FALSE),2)</f>
        <v>0</v>
      </c>
      <c r="J55" s="131">
        <f>ROUND(VLOOKUP(A55,Data!A:BZ,69,FALSE),2)</f>
        <v>0.02</v>
      </c>
      <c r="K55" s="131">
        <f>ROUND(VLOOKUP(A55,Data!A:BZ,70,FALSE),2)</f>
        <v>0.35</v>
      </c>
      <c r="L55" s="132">
        <f>ROUND(VLOOKUP(A55,Data!A:BZ,71,FALSE),2)</f>
        <v>0.63</v>
      </c>
      <c r="M55" s="133">
        <f>ROUND(VLOOKUP(A55,Data!A:BZ,72,FALSE),2)</f>
        <v>0</v>
      </c>
      <c r="N55" s="131">
        <f>ROUND(VLOOKUP(A55,Data!A:BZ,73,FALSE),2)</f>
        <v>0.01</v>
      </c>
      <c r="O55" s="131">
        <f>ROUND(VLOOKUP(A55,Data!A:BZ,74,FALSE),2)</f>
        <v>0.15</v>
      </c>
      <c r="P55" s="131">
        <f>ROUND(VLOOKUP(A55,Data!A:BZ,75,FALSE),2)</f>
        <v>0.84</v>
      </c>
      <c r="Q55">
        <f>VLOOKUP(A55,Delta!A:AS,45,FALSE)</f>
        <v>339</v>
      </c>
      <c r="R55">
        <f>VLOOKUP(A55,Delta!A:AX,50,FALSE)</f>
        <v>87</v>
      </c>
      <c r="S55" t="str">
        <f t="shared" si="0"/>
        <v>wc0_17: 0,07; wc18_39: 0,34; wc40_64: 0,43; wc65: 0,16; wt0_17: 0; wt18_39: 0,02; wt40_64: 0,35; wt65: 0,63; wd0_17: 0; wd18_39: 0,01; wd40_64: 0,15; wd65: 0,84; icuNew: 339; icuExits: 87 }</v>
      </c>
      <c r="T55" s="114" t="str">
        <f t="shared" si="1"/>
        <v>wc0_17: 0.07, wc18_39: 0.34, wc40_64: 0.43, wc65: 0.16, wt0_17: 0, wt18_39: 0.02, wt40_64: 0.35, wt65: 0.63, wd0_17: 0, wd18_39: 0.01, wd40_64: 0.15, wd65: 0.84, icuNew: 339, icuExits: 87 }</v>
      </c>
    </row>
    <row r="56" spans="1:20" x14ac:dyDescent="0.35">
      <c r="A56" s="1">
        <f t="shared" si="2"/>
        <v>44290</v>
      </c>
      <c r="B56" s="100">
        <f t="shared" si="6"/>
        <v>2021</v>
      </c>
      <c r="C56" s="100">
        <f t="shared" si="7"/>
        <v>3</v>
      </c>
      <c r="D56" s="100">
        <f t="shared" si="8"/>
        <v>4</v>
      </c>
      <c r="E56" s="131">
        <f>ROUND(VLOOKUP(A56,Data!A:BZ,64,FALSE),2)</f>
        <v>7.0000000000000007E-2</v>
      </c>
      <c r="F56" s="131">
        <f>ROUND(VLOOKUP(A56,Data!A:BZ,65,FALSE),2)</f>
        <v>0.34</v>
      </c>
      <c r="G56" s="131">
        <f>ROUND(VLOOKUP(A56,Data!A:BZ,66,FALSE),2)</f>
        <v>0.42</v>
      </c>
      <c r="H56" s="132">
        <f>ROUND(VLOOKUP(A56,Data!A:BZ,67,FALSE),2)</f>
        <v>0.17</v>
      </c>
      <c r="I56" s="133">
        <f>ROUND(VLOOKUP(A56,Data!A:BZ,68,FALSE),2)</f>
        <v>0</v>
      </c>
      <c r="J56" s="131">
        <f>ROUND(VLOOKUP(A56,Data!A:BZ,69,FALSE),2)</f>
        <v>0.02</v>
      </c>
      <c r="K56" s="131">
        <f>ROUND(VLOOKUP(A56,Data!A:BZ,70,FALSE),2)</f>
        <v>0.35</v>
      </c>
      <c r="L56" s="132">
        <f>ROUND(VLOOKUP(A56,Data!A:BZ,71,FALSE),2)</f>
        <v>0.62</v>
      </c>
      <c r="M56" s="133">
        <f>ROUND(VLOOKUP(A56,Data!A:BZ,72,FALSE),2)</f>
        <v>0</v>
      </c>
      <c r="N56" s="131">
        <f>ROUND(VLOOKUP(A56,Data!A:BZ,73,FALSE),2)</f>
        <v>0.01</v>
      </c>
      <c r="O56" s="131">
        <f>ROUND(VLOOKUP(A56,Data!A:BZ,74,FALSE),2)</f>
        <v>0.14000000000000001</v>
      </c>
      <c r="P56" s="131">
        <f>ROUND(VLOOKUP(A56,Data!A:BZ,75,FALSE),2)</f>
        <v>0.85</v>
      </c>
      <c r="Q56">
        <f>VLOOKUP(A56,Delta!A:AS,45,FALSE)</f>
        <v>342</v>
      </c>
      <c r="R56">
        <f>VLOOKUP(A56,Delta!A:AX,50,FALSE)</f>
        <v>97</v>
      </c>
      <c r="S56" t="str">
        <f t="shared" si="0"/>
        <v>wc0_17: 0,07; wc18_39: 0,34; wc40_64: 0,42; wc65: 0,17; wt0_17: 0; wt18_39: 0,02; wt40_64: 0,35; wt65: 0,62; wd0_17: 0; wd18_39: 0,01; wd40_64: 0,14; wd65: 0,85; icuNew: 342; icuExits: 97 }</v>
      </c>
      <c r="T56" s="114" t="str">
        <f t="shared" si="1"/>
        <v>wc0_17: 0.07, wc18_39: 0.34, wc40_64: 0.42, wc65: 0.17, wt0_17: 0, wt18_39: 0.02, wt40_64: 0.35, wt65: 0.62, wd0_17: 0, wd18_39: 0.01, wd40_64: 0.14, wd65: 0.85, icuNew: 342, icuExits: 97 }</v>
      </c>
    </row>
    <row r="57" spans="1:20" x14ac:dyDescent="0.35">
      <c r="A57" s="1">
        <f t="shared" si="2"/>
        <v>44297</v>
      </c>
      <c r="B57" s="100">
        <f t="shared" si="6"/>
        <v>2021</v>
      </c>
      <c r="C57" s="100">
        <f t="shared" si="7"/>
        <v>3</v>
      </c>
      <c r="D57" s="100">
        <f t="shared" si="8"/>
        <v>11</v>
      </c>
      <c r="E57" s="131">
        <f>ROUND(VLOOKUP(A57,Data!A:BZ,64,FALSE),2)</f>
        <v>7.0000000000000007E-2</v>
      </c>
      <c r="F57" s="131">
        <f>ROUND(VLOOKUP(A57,Data!A:BZ,65,FALSE),2)</f>
        <v>0.34</v>
      </c>
      <c r="G57" s="131">
        <f>ROUND(VLOOKUP(A57,Data!A:BZ,66,FALSE),2)</f>
        <v>0.43</v>
      </c>
      <c r="H57" s="132">
        <f>ROUND(VLOOKUP(A57,Data!A:BZ,67,FALSE),2)</f>
        <v>0.16</v>
      </c>
      <c r="I57" s="133">
        <f>ROUND(VLOOKUP(A57,Data!A:BZ,68,FALSE),2)</f>
        <v>0</v>
      </c>
      <c r="J57" s="131">
        <f>ROUND(VLOOKUP(A57,Data!A:BZ,69,FALSE),2)</f>
        <v>0.02</v>
      </c>
      <c r="K57" s="131">
        <f>ROUND(VLOOKUP(A57,Data!A:BZ,70,FALSE),2)</f>
        <v>0.35</v>
      </c>
      <c r="L57" s="132">
        <f>ROUND(VLOOKUP(A57,Data!A:BZ,71,FALSE),2)</f>
        <v>0.62</v>
      </c>
      <c r="M57" s="133">
        <f>ROUND(VLOOKUP(A57,Data!A:BZ,72,FALSE),2)</f>
        <v>0</v>
      </c>
      <c r="N57" s="131">
        <f>ROUND(VLOOKUP(A57,Data!A:BZ,73,FALSE),2)</f>
        <v>0</v>
      </c>
      <c r="O57" s="131">
        <f>ROUND(VLOOKUP(A57,Data!A:BZ,74,FALSE),2)</f>
        <v>0.12</v>
      </c>
      <c r="P57" s="131">
        <f>ROUND(VLOOKUP(A57,Data!A:BZ,75,FALSE),2)</f>
        <v>0.87</v>
      </c>
      <c r="Q57">
        <f>VLOOKUP(A57,Delta!A:AS,45,FALSE)</f>
        <v>350</v>
      </c>
      <c r="R57">
        <f>VLOOKUP(A57,Delta!A:AX,50,FALSE)</f>
        <v>98</v>
      </c>
      <c r="S57" t="str">
        <f t="shared" si="0"/>
        <v>wc0_17: 0,07; wc18_39: 0,34; wc40_64: 0,43; wc65: 0,16; wt0_17: 0; wt18_39: 0,02; wt40_64: 0,35; wt65: 0,62; wd0_17: 0; wd18_39: 0; wd40_64: 0,12; wd65: 0,87; icuNew: 350; icuExits: 98 }</v>
      </c>
      <c r="T57" s="114" t="str">
        <f t="shared" si="1"/>
        <v>wc0_17: 0.07, wc18_39: 0.34, wc40_64: 0.43, wc65: 0.16, wt0_17: 0, wt18_39: 0.02, wt40_64: 0.35, wt65: 0.62, wd0_17: 0, wd18_39: 0, wd40_64: 0.12, wd65: 0.87, icuNew: 350, icuExits: 98 }</v>
      </c>
    </row>
    <row r="58" spans="1:20" x14ac:dyDescent="0.35">
      <c r="A58" s="1">
        <f t="shared" si="2"/>
        <v>44304</v>
      </c>
      <c r="B58" s="100">
        <f t="shared" si="6"/>
        <v>2021</v>
      </c>
      <c r="C58" s="100">
        <f t="shared" si="7"/>
        <v>3</v>
      </c>
      <c r="D58" s="100">
        <f t="shared" si="8"/>
        <v>18</v>
      </c>
      <c r="E58" s="131">
        <f>ROUND(VLOOKUP(A58,Data!A:BZ,64,FALSE),2)</f>
        <v>0.1</v>
      </c>
      <c r="F58" s="131">
        <f>ROUND(VLOOKUP(A58,Data!A:BZ,65,FALSE),2)</f>
        <v>0.33</v>
      </c>
      <c r="G58" s="131">
        <f>ROUND(VLOOKUP(A58,Data!A:BZ,66,FALSE),2)</f>
        <v>0.41</v>
      </c>
      <c r="H58" s="132">
        <f>ROUND(VLOOKUP(A58,Data!A:BZ,67,FALSE),2)</f>
        <v>0.16</v>
      </c>
      <c r="I58" s="133">
        <f>ROUND(VLOOKUP(A58,Data!A:BZ,68,FALSE),2)</f>
        <v>0</v>
      </c>
      <c r="J58" s="131">
        <f>ROUND(VLOOKUP(A58,Data!A:BZ,69,FALSE),2)</f>
        <v>0.02</v>
      </c>
      <c r="K58" s="131">
        <f>ROUND(VLOOKUP(A58,Data!A:BZ,70,FALSE),2)</f>
        <v>0.36</v>
      </c>
      <c r="L58" s="132">
        <f>ROUND(VLOOKUP(A58,Data!A:BZ,71,FALSE),2)</f>
        <v>0.62</v>
      </c>
      <c r="M58" s="133">
        <f>ROUND(VLOOKUP(A58,Data!A:BZ,72,FALSE),2)</f>
        <v>0</v>
      </c>
      <c r="N58" s="131">
        <f>ROUND(VLOOKUP(A58,Data!A:BZ,73,FALSE),2)</f>
        <v>0.01</v>
      </c>
      <c r="O58" s="131">
        <f>ROUND(VLOOKUP(A58,Data!A:BZ,74,FALSE),2)</f>
        <v>0.17</v>
      </c>
      <c r="P58" s="131">
        <f>ROUND(VLOOKUP(A58,Data!A:BZ,75,FALSE),2)</f>
        <v>0.82</v>
      </c>
      <c r="Q58">
        <f>VLOOKUP(A58,Delta!A:AS,45,FALSE)</f>
        <v>392</v>
      </c>
      <c r="R58">
        <f>VLOOKUP(A58,Delta!A:AX,50,FALSE)</f>
        <v>82</v>
      </c>
      <c r="S58" t="str">
        <f t="shared" si="0"/>
        <v>wc0_17: 0,1; wc18_39: 0,33; wc40_64: 0,41; wc65: 0,16; wt0_17: 0; wt18_39: 0,02; wt40_64: 0,36; wt65: 0,62; wd0_17: 0; wd18_39: 0,01; wd40_64: 0,17; wd65: 0,82; icuNew: 392; icuExits: 82 }</v>
      </c>
      <c r="T58" s="114" t="str">
        <f t="shared" si="1"/>
        <v>wc0_17: 0.1, wc18_39: 0.33, wc40_64: 0.41, wc65: 0.16, wt0_17: 0, wt18_39: 0.02, wt40_64: 0.36, wt65: 0.62, wd0_17: 0, wd18_39: 0.01, wd40_64: 0.17, wd65: 0.82, icuNew: 392, icuExits: 82 }</v>
      </c>
    </row>
    <row r="59" spans="1:20" x14ac:dyDescent="0.35">
      <c r="A59" s="1">
        <f t="shared" si="2"/>
        <v>44311</v>
      </c>
      <c r="B59" s="100">
        <f t="shared" si="6"/>
        <v>2021</v>
      </c>
      <c r="C59" s="100">
        <f t="shared" si="7"/>
        <v>3</v>
      </c>
      <c r="D59" s="100">
        <f t="shared" si="8"/>
        <v>25</v>
      </c>
      <c r="E59" s="131">
        <f>ROUND(VLOOKUP(A59,Data!A:BZ,64,FALSE),2)</f>
        <v>0.09</v>
      </c>
      <c r="F59" s="131">
        <f>ROUND(VLOOKUP(A59,Data!A:BZ,65,FALSE),2)</f>
        <v>0.34</v>
      </c>
      <c r="G59" s="131">
        <f>ROUND(VLOOKUP(A59,Data!A:BZ,66,FALSE),2)</f>
        <v>0.42</v>
      </c>
      <c r="H59" s="132">
        <f>ROUND(VLOOKUP(A59,Data!A:BZ,67,FALSE),2)</f>
        <v>0.16</v>
      </c>
      <c r="I59" s="133">
        <f>ROUND(VLOOKUP(A59,Data!A:BZ,68,FALSE),2)</f>
        <v>0</v>
      </c>
      <c r="J59" s="131">
        <f>ROUND(VLOOKUP(A59,Data!A:BZ,69,FALSE),2)</f>
        <v>0.02</v>
      </c>
      <c r="K59" s="131">
        <f>ROUND(VLOOKUP(A59,Data!A:BZ,70,FALSE),2)</f>
        <v>0.35</v>
      </c>
      <c r="L59" s="132">
        <f>ROUND(VLOOKUP(A59,Data!A:BZ,71,FALSE),2)</f>
        <v>0.63</v>
      </c>
      <c r="M59" s="133">
        <f>ROUND(VLOOKUP(A59,Data!A:BZ,72,FALSE),2)</f>
        <v>0</v>
      </c>
      <c r="N59" s="131">
        <f>ROUND(VLOOKUP(A59,Data!A:BZ,73,FALSE),2)</f>
        <v>0.01</v>
      </c>
      <c r="O59" s="131">
        <f>ROUND(VLOOKUP(A59,Data!A:BZ,74,FALSE),2)</f>
        <v>0.19</v>
      </c>
      <c r="P59" s="131">
        <f>ROUND(VLOOKUP(A59,Data!A:BZ,75,FALSE),2)</f>
        <v>0.8</v>
      </c>
      <c r="Q59">
        <f>VLOOKUP(A59,Delta!A:AS,45,FALSE)</f>
        <v>333</v>
      </c>
      <c r="R59">
        <f>VLOOKUP(A59,Delta!A:AX,50,FALSE)</f>
        <v>91</v>
      </c>
      <c r="S59" t="str">
        <f t="shared" si="0"/>
        <v>wc0_17: 0,09; wc18_39: 0,34; wc40_64: 0,42; wc65: 0,16; wt0_17: 0; wt18_39: 0,02; wt40_64: 0,35; wt65: 0,63; wd0_17: 0; wd18_39: 0,01; wd40_64: 0,19; wd65: 0,8; icuNew: 333; icuExits: 91 }</v>
      </c>
      <c r="T59" s="114" t="str">
        <f t="shared" si="1"/>
        <v>wc0_17: 0.09, wc18_39: 0.34, wc40_64: 0.42, wc65: 0.16, wt0_17: 0, wt18_39: 0.02, wt40_64: 0.35, wt65: 0.63, wd0_17: 0, wd18_39: 0.01, wd40_64: 0.19, wd65: 0.8, icuNew: 333, icuExits: 91 }</v>
      </c>
    </row>
    <row r="60" spans="1:20" x14ac:dyDescent="0.35">
      <c r="A60" s="1">
        <f t="shared" si="2"/>
        <v>44318</v>
      </c>
      <c r="B60" s="100">
        <f t="shared" si="6"/>
        <v>2021</v>
      </c>
      <c r="C60" s="100">
        <f t="shared" si="7"/>
        <v>4</v>
      </c>
      <c r="D60" s="100">
        <f t="shared" si="8"/>
        <v>2</v>
      </c>
      <c r="E60" s="131">
        <f>ROUND(VLOOKUP(A60,Data!A:BZ,64,FALSE),2)</f>
        <v>0.08</v>
      </c>
      <c r="F60" s="131">
        <f>ROUND(VLOOKUP(A60,Data!A:BZ,65,FALSE),2)</f>
        <v>0.35</v>
      </c>
      <c r="G60" s="131">
        <f>ROUND(VLOOKUP(A60,Data!A:BZ,66,FALSE),2)</f>
        <v>0.42</v>
      </c>
      <c r="H60" s="132">
        <f>ROUND(VLOOKUP(A60,Data!A:BZ,67,FALSE),2)</f>
        <v>0.16</v>
      </c>
      <c r="I60" s="133">
        <f>ROUND(VLOOKUP(A60,Data!A:BZ,68,FALSE),2)</f>
        <v>0</v>
      </c>
      <c r="J60" s="131">
        <f>ROUND(VLOOKUP(A60,Data!A:BZ,69,FALSE),2)</f>
        <v>0.02</v>
      </c>
      <c r="K60" s="131">
        <f>ROUND(VLOOKUP(A60,Data!A:BZ,70,FALSE),2)</f>
        <v>0.36</v>
      </c>
      <c r="L60" s="132">
        <f>ROUND(VLOOKUP(A60,Data!A:BZ,71,FALSE),2)</f>
        <v>0.62</v>
      </c>
      <c r="M60" s="133">
        <f>ROUND(VLOOKUP(A60,Data!A:BZ,72,FALSE),2)</f>
        <v>0</v>
      </c>
      <c r="N60" s="131">
        <f>ROUND(VLOOKUP(A60,Data!A:BZ,73,FALSE),2)</f>
        <v>0.01</v>
      </c>
      <c r="O60" s="131">
        <f>ROUND(VLOOKUP(A60,Data!A:BZ,74,FALSE),2)</f>
        <v>0.18</v>
      </c>
      <c r="P60" s="131">
        <f>ROUND(VLOOKUP(A60,Data!A:BZ,75,FALSE),2)</f>
        <v>0.81</v>
      </c>
      <c r="Q60">
        <f>VLOOKUP(A60,Delta!A:AS,45,FALSE)</f>
        <v>332</v>
      </c>
      <c r="R60">
        <f>VLOOKUP(A60,Delta!A:AX,50,FALSE)</f>
        <v>103</v>
      </c>
      <c r="S60" t="str">
        <f t="shared" si="0"/>
        <v>wc0_17: 0,08; wc18_39: 0,35; wc40_64: 0,42; wc65: 0,16; wt0_17: 0; wt18_39: 0,02; wt40_64: 0,36; wt65: 0,62; wd0_17: 0; wd18_39: 0,01; wd40_64: 0,18; wd65: 0,81; icuNew: 332; icuExits: 103 }</v>
      </c>
      <c r="T60" s="114" t="str">
        <f t="shared" si="1"/>
        <v>wc0_17: 0.08, wc18_39: 0.35, wc40_64: 0.42, wc65: 0.16, wt0_17: 0, wt18_39: 0.02, wt40_64: 0.36, wt65: 0.62, wd0_17: 0, wd18_39: 0.01, wd40_64: 0.18, wd65: 0.81, icuNew: 332, icuExits: 103 }</v>
      </c>
    </row>
    <row r="61" spans="1:20" x14ac:dyDescent="0.35">
      <c r="A61" s="1">
        <f t="shared" si="2"/>
        <v>44325</v>
      </c>
      <c r="B61" s="100">
        <f t="shared" si="6"/>
        <v>2021</v>
      </c>
      <c r="C61" s="100">
        <f t="shared" si="7"/>
        <v>4</v>
      </c>
      <c r="D61" s="100">
        <f t="shared" si="8"/>
        <v>9</v>
      </c>
      <c r="E61" s="131">
        <f>ROUND(VLOOKUP(A61,Data!A:BZ,64,FALSE),2)</f>
        <v>0.09</v>
      </c>
      <c r="F61" s="131">
        <f>ROUND(VLOOKUP(A61,Data!A:BZ,65,FALSE),2)</f>
        <v>0.35</v>
      </c>
      <c r="G61" s="131">
        <f>ROUND(VLOOKUP(A61,Data!A:BZ,66,FALSE),2)</f>
        <v>0.42</v>
      </c>
      <c r="H61" s="132">
        <f>ROUND(VLOOKUP(A61,Data!A:BZ,67,FALSE),2)</f>
        <v>0.14000000000000001</v>
      </c>
      <c r="I61" s="133">
        <f>ROUND(VLOOKUP(A61,Data!A:BZ,68,FALSE),2)</f>
        <v>0</v>
      </c>
      <c r="J61" s="131">
        <f>ROUND(VLOOKUP(A61,Data!A:BZ,69,FALSE),2)</f>
        <v>0.02</v>
      </c>
      <c r="K61" s="131">
        <f>ROUND(VLOOKUP(A61,Data!A:BZ,70,FALSE),2)</f>
        <v>0.38</v>
      </c>
      <c r="L61" s="132">
        <f>ROUND(VLOOKUP(A61,Data!A:BZ,71,FALSE),2)</f>
        <v>0.6</v>
      </c>
      <c r="M61" s="133">
        <f>ROUND(VLOOKUP(A61,Data!A:BZ,72,FALSE),2)</f>
        <v>0</v>
      </c>
      <c r="N61" s="131">
        <f>ROUND(VLOOKUP(A61,Data!A:BZ,73,FALSE),2)</f>
        <v>0.01</v>
      </c>
      <c r="O61" s="131">
        <f>ROUND(VLOOKUP(A61,Data!A:BZ,74,FALSE),2)</f>
        <v>0.19</v>
      </c>
      <c r="P61" s="131">
        <f>ROUND(VLOOKUP(A61,Data!A:BZ,75,FALSE),2)</f>
        <v>0.8</v>
      </c>
      <c r="Q61">
        <f>VLOOKUP(A61,Delta!A:AS,45,FALSE)</f>
        <v>232</v>
      </c>
      <c r="R61">
        <f>VLOOKUP(A61,Delta!A:AX,50,FALSE)</f>
        <v>48</v>
      </c>
      <c r="S61" t="str">
        <f t="shared" si="0"/>
        <v>wc0_17: 0,09; wc18_39: 0,35; wc40_64: 0,42; wc65: 0,14; wt0_17: 0; wt18_39: 0,02; wt40_64: 0,38; wt65: 0,6; wd0_17: 0; wd18_39: 0,01; wd40_64: 0,19; wd65: 0,8; icuNew: 232; icuExits: 48 }</v>
      </c>
      <c r="T61" s="114" t="str">
        <f t="shared" si="1"/>
        <v>wc0_17: 0.09, wc18_39: 0.35, wc40_64: 0.42, wc65: 0.14, wt0_17: 0, wt18_39: 0.02, wt40_64: 0.38, wt65: 0.6, wd0_17: 0, wd18_39: 0.01, wd40_64: 0.19, wd65: 0.8, icuNew: 232, icuExits: 48 }</v>
      </c>
    </row>
    <row r="62" spans="1:20" x14ac:dyDescent="0.35">
      <c r="A62" s="1">
        <f t="shared" si="2"/>
        <v>44332</v>
      </c>
      <c r="B62" s="100">
        <f t="shared" si="6"/>
        <v>2021</v>
      </c>
      <c r="C62" s="100">
        <f t="shared" si="7"/>
        <v>4</v>
      </c>
      <c r="D62" s="100">
        <f t="shared" si="8"/>
        <v>16</v>
      </c>
      <c r="E62" s="131">
        <f>ROUND(VLOOKUP(A62,Data!A:BZ,64,FALSE),2)</f>
        <v>0.16</v>
      </c>
      <c r="F62" s="131">
        <f>ROUND(VLOOKUP(A62,Data!A:BZ,65,FALSE),2)</f>
        <v>0.35</v>
      </c>
      <c r="G62" s="131">
        <f>ROUND(VLOOKUP(A62,Data!A:BZ,66,FALSE),2)</f>
        <v>0.37</v>
      </c>
      <c r="H62" s="132">
        <f>ROUND(VLOOKUP(A62,Data!A:BZ,67,FALSE),2)</f>
        <v>0.12</v>
      </c>
      <c r="I62" s="133">
        <f>ROUND(VLOOKUP(A62,Data!A:BZ,68,FALSE),2)</f>
        <v>0</v>
      </c>
      <c r="J62" s="131">
        <f>ROUND(VLOOKUP(A62,Data!A:BZ,69,FALSE),2)</f>
        <v>0.02</v>
      </c>
      <c r="K62" s="131">
        <f>ROUND(VLOOKUP(A62,Data!A:BZ,70,FALSE),2)</f>
        <v>0.4</v>
      </c>
      <c r="L62" s="132">
        <f>ROUND(VLOOKUP(A62,Data!A:BZ,71,FALSE),2)</f>
        <v>0.57999999999999996</v>
      </c>
      <c r="M62" s="133">
        <f>ROUND(VLOOKUP(A62,Data!A:BZ,72,FALSE),2)</f>
        <v>0</v>
      </c>
      <c r="N62" s="131">
        <f>ROUND(VLOOKUP(A62,Data!A:BZ,73,FALSE),2)</f>
        <v>0</v>
      </c>
      <c r="O62" s="131">
        <f>ROUND(VLOOKUP(A62,Data!A:BZ,74,FALSE),2)</f>
        <v>0.19</v>
      </c>
      <c r="P62" s="131">
        <f>ROUND(VLOOKUP(A62,Data!A:BZ,75,FALSE),2)</f>
        <v>0.81</v>
      </c>
      <c r="Q62">
        <f>VLOOKUP(A62,Delta!A:AS,45,FALSE)</f>
        <v>214</v>
      </c>
      <c r="R62">
        <f>VLOOKUP(A62,Delta!A:AX,50,FALSE)</f>
        <v>97</v>
      </c>
      <c r="S62" t="str">
        <f t="shared" si="0"/>
        <v>wc0_17: 0,16; wc18_39: 0,35; wc40_64: 0,37; wc65: 0,12; wt0_17: 0; wt18_39: 0,02; wt40_64: 0,4; wt65: 0,58; wd0_17: 0; wd18_39: 0; wd40_64: 0,19; wd65: 0,81; icuNew: 214; icuExits: 97 }</v>
      </c>
      <c r="T62" s="114" t="str">
        <f t="shared" si="1"/>
        <v>wc0_17: 0.16, wc18_39: 0.35, wc40_64: 0.37, wc65: 0.12, wt0_17: 0, wt18_39: 0.02, wt40_64: 0.4, wt65: 0.58, wd0_17: 0, wd18_39: 0, wd40_64: 0.19, wd65: 0.81, icuNew: 214, icuExits: 97 }</v>
      </c>
    </row>
    <row r="63" spans="1:20" x14ac:dyDescent="0.35">
      <c r="A63" s="1">
        <f t="shared" si="2"/>
        <v>44339</v>
      </c>
      <c r="B63" s="100">
        <f t="shared" si="6"/>
        <v>2021</v>
      </c>
      <c r="C63" s="100">
        <f t="shared" si="7"/>
        <v>4</v>
      </c>
      <c r="D63" s="100">
        <f t="shared" si="8"/>
        <v>23</v>
      </c>
      <c r="E63" s="131">
        <f>ROUND(VLOOKUP(A63,Data!A:BZ,64,FALSE),2)</f>
        <v>0.18</v>
      </c>
      <c r="F63" s="131">
        <f>ROUND(VLOOKUP(A63,Data!A:BZ,65,FALSE),2)</f>
        <v>0.35</v>
      </c>
      <c r="G63" s="131">
        <f>ROUND(VLOOKUP(A63,Data!A:BZ,66,FALSE),2)</f>
        <v>0.38</v>
      </c>
      <c r="H63" s="132">
        <f>ROUND(VLOOKUP(A63,Data!A:BZ,67,FALSE),2)</f>
        <v>0.1</v>
      </c>
      <c r="I63" s="133">
        <f>ROUND(VLOOKUP(A63,Data!A:BZ,68,FALSE),2)</f>
        <v>0</v>
      </c>
      <c r="J63" s="131">
        <f>ROUND(VLOOKUP(A63,Data!A:BZ,69,FALSE),2)</f>
        <v>0.02</v>
      </c>
      <c r="K63" s="131">
        <f>ROUND(VLOOKUP(A63,Data!A:BZ,70,FALSE),2)</f>
        <v>0.39</v>
      </c>
      <c r="L63" s="132">
        <f>ROUND(VLOOKUP(A63,Data!A:BZ,71,FALSE),2)</f>
        <v>0.59</v>
      </c>
      <c r="M63" s="133">
        <f>ROUND(VLOOKUP(A63,Data!A:BZ,72,FALSE),2)</f>
        <v>0</v>
      </c>
      <c r="N63" s="131">
        <f>ROUND(VLOOKUP(A63,Data!A:BZ,73,FALSE),2)</f>
        <v>0.01</v>
      </c>
      <c r="O63" s="131">
        <f>ROUND(VLOOKUP(A63,Data!A:BZ,74,FALSE),2)</f>
        <v>0.17</v>
      </c>
      <c r="P63" s="131">
        <f>ROUND(VLOOKUP(A63,Data!A:BZ,75,FALSE),2)</f>
        <v>0.81</v>
      </c>
      <c r="Q63">
        <f>VLOOKUP(A63,Delta!A:AS,45,FALSE)</f>
        <v>159</v>
      </c>
      <c r="R63">
        <f>VLOOKUP(A63,Delta!A:AX,50,FALSE)</f>
        <v>68</v>
      </c>
      <c r="S63" t="str">
        <f t="shared" si="0"/>
        <v>wc0_17: 0,18; wc18_39: 0,35; wc40_64: 0,38; wc65: 0,1; wt0_17: 0; wt18_39: 0,02; wt40_64: 0,39; wt65: 0,59; wd0_17: 0; wd18_39: 0,01; wd40_64: 0,17; wd65: 0,81; icuNew: 159; icuExits: 68 }</v>
      </c>
      <c r="T63" s="114" t="str">
        <f t="shared" si="1"/>
        <v>wc0_17: 0.18, wc18_39: 0.35, wc40_64: 0.38, wc65: 0.1, wt0_17: 0, wt18_39: 0.02, wt40_64: 0.39, wt65: 0.59, wd0_17: 0, wd18_39: 0.01, wd40_64: 0.17, wd65: 0.81, icuNew: 159, icuExits: 68 }</v>
      </c>
    </row>
    <row r="64" spans="1:20" x14ac:dyDescent="0.35">
      <c r="A64" s="1">
        <f t="shared" si="2"/>
        <v>44346</v>
      </c>
      <c r="B64" s="100">
        <f t="shared" si="6"/>
        <v>2021</v>
      </c>
      <c r="C64" s="100">
        <f t="shared" si="7"/>
        <v>4</v>
      </c>
      <c r="D64" s="100">
        <f t="shared" si="8"/>
        <v>30</v>
      </c>
      <c r="E64" s="131">
        <f>ROUND(VLOOKUP(A64,Data!A:BZ,64,FALSE),2)</f>
        <v>0.19</v>
      </c>
      <c r="F64" s="131">
        <f>ROUND(VLOOKUP(A64,Data!A:BZ,65,FALSE),2)</f>
        <v>0.36</v>
      </c>
      <c r="G64" s="131">
        <f>ROUND(VLOOKUP(A64,Data!A:BZ,66,FALSE),2)</f>
        <v>0.37</v>
      </c>
      <c r="H64" s="132">
        <f>ROUND(VLOOKUP(A64,Data!A:BZ,67,FALSE),2)</f>
        <v>0.08</v>
      </c>
      <c r="I64" s="133">
        <f>ROUND(VLOOKUP(A64,Data!A:BZ,68,FALSE),2)</f>
        <v>0</v>
      </c>
      <c r="J64" s="131">
        <f>ROUND(VLOOKUP(A64,Data!A:BZ,69,FALSE),2)</f>
        <v>0.02</v>
      </c>
      <c r="K64" s="131">
        <f>ROUND(VLOOKUP(A64,Data!A:BZ,70,FALSE),2)</f>
        <v>0.39</v>
      </c>
      <c r="L64" s="132">
        <f>ROUND(VLOOKUP(A64,Data!A:BZ,71,FALSE),2)</f>
        <v>0.59</v>
      </c>
      <c r="M64" s="133">
        <f>ROUND(VLOOKUP(A64,Data!A:BZ,72,FALSE),2)</f>
        <v>0</v>
      </c>
      <c r="N64" s="131">
        <f>ROUND(VLOOKUP(A64,Data!A:BZ,73,FALSE),2)</f>
        <v>0</v>
      </c>
      <c r="O64" s="131">
        <f>ROUND(VLOOKUP(A64,Data!A:BZ,74,FALSE),2)</f>
        <v>0.21</v>
      </c>
      <c r="P64" s="131">
        <f>ROUND(VLOOKUP(A64,Data!A:BZ,75,FALSE),2)</f>
        <v>0.79</v>
      </c>
      <c r="Q64">
        <f>VLOOKUP(A64,Delta!A:AS,45,FALSE)</f>
        <v>139</v>
      </c>
      <c r="R64">
        <f>VLOOKUP(A64,Delta!A:AX,50,FALSE)</f>
        <v>72</v>
      </c>
      <c r="S64" t="str">
        <f t="shared" si="0"/>
        <v>wc0_17: 0,19; wc18_39: 0,36; wc40_64: 0,37; wc65: 0,08; wt0_17: 0; wt18_39: 0,02; wt40_64: 0,39; wt65: 0,59; wd0_17: 0; wd18_39: 0; wd40_64: 0,21; wd65: 0,79; icuNew: 139; icuExits: 72 }</v>
      </c>
      <c r="T64" s="114" t="str">
        <f t="shared" si="1"/>
        <v>wc0_17: 0.19, wc18_39: 0.36, wc40_64: 0.37, wc65: 0.08, wt0_17: 0, wt18_39: 0.02, wt40_64: 0.39, wt65: 0.59, wd0_17: 0, wd18_39: 0, wd40_64: 0.21, wd65: 0.79, icuNew: 139, icuExits: 72 }</v>
      </c>
    </row>
    <row r="65" spans="1:20" x14ac:dyDescent="0.35">
      <c r="A65" s="1">
        <f t="shared" si="2"/>
        <v>44353</v>
      </c>
      <c r="B65" s="100">
        <f t="shared" si="6"/>
        <v>2021</v>
      </c>
      <c r="C65" s="100">
        <f t="shared" si="7"/>
        <v>5</v>
      </c>
      <c r="D65" s="100">
        <f t="shared" si="8"/>
        <v>6</v>
      </c>
      <c r="E65" s="131">
        <f>ROUND(VLOOKUP(A65,Data!A:BZ,64,FALSE),2)</f>
        <v>0.19</v>
      </c>
      <c r="F65" s="131">
        <f>ROUND(VLOOKUP(A65,Data!A:BZ,65,FALSE),2)</f>
        <v>0.37</v>
      </c>
      <c r="G65" s="131">
        <f>ROUND(VLOOKUP(A65,Data!A:BZ,66,FALSE),2)</f>
        <v>0.36</v>
      </c>
      <c r="H65" s="132">
        <f>ROUND(VLOOKUP(A65,Data!A:BZ,67,FALSE),2)</f>
        <v>0.08</v>
      </c>
      <c r="I65" s="133">
        <f>ROUND(VLOOKUP(A65,Data!A:BZ,68,FALSE),2)</f>
        <v>0</v>
      </c>
      <c r="J65" s="131">
        <f>ROUND(VLOOKUP(A65,Data!A:BZ,69,FALSE),2)</f>
        <v>0.02</v>
      </c>
      <c r="K65" s="131">
        <f>ROUND(VLOOKUP(A65,Data!A:BZ,70,FALSE),2)</f>
        <v>0.38</v>
      </c>
      <c r="L65" s="132">
        <f>ROUND(VLOOKUP(A65,Data!A:BZ,71,FALSE),2)</f>
        <v>0.6</v>
      </c>
      <c r="M65" s="133">
        <f>ROUND(VLOOKUP(A65,Data!A:BZ,72,FALSE),2)</f>
        <v>0</v>
      </c>
      <c r="N65" s="131">
        <f>ROUND(VLOOKUP(A65,Data!A:BZ,73,FALSE),2)</f>
        <v>0</v>
      </c>
      <c r="O65" s="131">
        <f>ROUND(VLOOKUP(A65,Data!A:BZ,74,FALSE),2)</f>
        <v>0.2</v>
      </c>
      <c r="P65" s="131">
        <f>ROUND(VLOOKUP(A65,Data!A:BZ,75,FALSE),2)</f>
        <v>0.8</v>
      </c>
      <c r="Q65">
        <f>VLOOKUP(A65,Delta!A:AS,45,FALSE)</f>
        <v>104</v>
      </c>
      <c r="R65">
        <f>VLOOKUP(A65,Delta!A:AX,50,FALSE)</f>
        <v>85</v>
      </c>
      <c r="S65" t="str">
        <f t="shared" si="0"/>
        <v>wc0_17: 0,19; wc18_39: 0,37; wc40_64: 0,36; wc65: 0,08; wt0_17: 0; wt18_39: 0,02; wt40_64: 0,38; wt65: 0,6; wd0_17: 0; wd18_39: 0; wd40_64: 0,2; wd65: 0,8; icuNew: 104; icuExits: 85 }</v>
      </c>
      <c r="T65" s="114" t="str">
        <f t="shared" si="1"/>
        <v>wc0_17: 0.19, wc18_39: 0.37, wc40_64: 0.36, wc65: 0.08, wt0_17: 0, wt18_39: 0.02, wt40_64: 0.38, wt65: 0.6, wd0_17: 0, wd18_39: 0, wd40_64: 0.2, wd65: 0.8, icuNew: 104, icuExits: 85 }</v>
      </c>
    </row>
    <row r="66" spans="1:20" x14ac:dyDescent="0.35">
      <c r="A66" s="1">
        <f t="shared" si="2"/>
        <v>44360</v>
      </c>
      <c r="B66" s="100">
        <f t="shared" si="6"/>
        <v>2021</v>
      </c>
      <c r="C66" s="100">
        <f t="shared" si="7"/>
        <v>5</v>
      </c>
      <c r="D66" s="100">
        <f t="shared" si="8"/>
        <v>13</v>
      </c>
      <c r="E66" s="131">
        <f>ROUND(VLOOKUP(A66,Data!A:BZ,64,FALSE),2)</f>
        <v>0.17</v>
      </c>
      <c r="F66" s="131">
        <f>ROUND(VLOOKUP(A66,Data!A:BZ,65,FALSE),2)</f>
        <v>0.4</v>
      </c>
      <c r="G66" s="131">
        <f>ROUND(VLOOKUP(A66,Data!A:BZ,66,FALSE),2)</f>
        <v>0.35</v>
      </c>
      <c r="H66" s="132">
        <f>ROUND(VLOOKUP(A66,Data!A:BZ,67,FALSE),2)</f>
        <v>0.09</v>
      </c>
      <c r="I66" s="133">
        <f>ROUND(VLOOKUP(A66,Data!A:BZ,68,FALSE),2)</f>
        <v>0</v>
      </c>
      <c r="J66" s="131">
        <f>ROUND(VLOOKUP(A66,Data!A:BZ,69,FALSE),2)</f>
        <v>0.02</v>
      </c>
      <c r="K66" s="131">
        <f>ROUND(VLOOKUP(A66,Data!A:BZ,70,FALSE),2)</f>
        <v>0.39</v>
      </c>
      <c r="L66" s="132">
        <f>ROUND(VLOOKUP(A66,Data!A:BZ,71,FALSE),2)</f>
        <v>0.6</v>
      </c>
      <c r="M66" s="133">
        <f>ROUND(VLOOKUP(A66,Data!A:BZ,72,FALSE),2)</f>
        <v>0</v>
      </c>
      <c r="N66" s="131">
        <f>ROUND(VLOOKUP(A66,Data!A:BZ,73,FALSE),2)</f>
        <v>0.01</v>
      </c>
      <c r="O66" s="131">
        <f>ROUND(VLOOKUP(A66,Data!A:BZ,74,FALSE),2)</f>
        <v>0.17</v>
      </c>
      <c r="P66" s="131">
        <f>ROUND(VLOOKUP(A66,Data!A:BZ,75,FALSE),2)</f>
        <v>0.83</v>
      </c>
      <c r="Q66">
        <f>VLOOKUP(A66,Delta!A:AS,45,FALSE)</f>
        <v>65</v>
      </c>
      <c r="R66">
        <f>VLOOKUP(A66,Delta!A:AX,50,FALSE)</f>
        <v>57</v>
      </c>
      <c r="S66" t="str">
        <f t="shared" si="0"/>
        <v>wc0_17: 0,17; wc18_39: 0,4; wc40_64: 0,35; wc65: 0,09; wt0_17: 0; wt18_39: 0,02; wt40_64: 0,39; wt65: 0,6; wd0_17: 0; wd18_39: 0,01; wd40_64: 0,17; wd65: 0,83; icuNew: 65; icuExits: 57 }</v>
      </c>
      <c r="T66" s="114" t="str">
        <f t="shared" si="1"/>
        <v>wc0_17: 0.17, wc18_39: 0.4, wc40_64: 0.35, wc65: 0.09, wt0_17: 0, wt18_39: 0.02, wt40_64: 0.39, wt65: 0.6, wd0_17: 0, wd18_39: 0.01, wd40_64: 0.17, wd65: 0.83, icuNew: 65, icuExits: 57 }</v>
      </c>
    </row>
    <row r="67" spans="1:20" x14ac:dyDescent="0.35">
      <c r="A67" s="1">
        <f t="shared" si="2"/>
        <v>44367</v>
      </c>
      <c r="B67" s="100">
        <f t="shared" si="6"/>
        <v>2021</v>
      </c>
      <c r="C67" s="100">
        <f t="shared" si="7"/>
        <v>5</v>
      </c>
      <c r="D67" s="100">
        <f t="shared" si="8"/>
        <v>20</v>
      </c>
      <c r="E67" s="131">
        <f>ROUND(VLOOKUP(A67,Data!A:BZ,64,FALSE),2)</f>
        <v>0.15</v>
      </c>
      <c r="F67" s="131">
        <f>ROUND(VLOOKUP(A67,Data!A:BZ,65,FALSE),2)</f>
        <v>0.43</v>
      </c>
      <c r="G67" s="131">
        <f>ROUND(VLOOKUP(A67,Data!A:BZ,66,FALSE),2)</f>
        <v>0.34</v>
      </c>
      <c r="H67" s="132">
        <f>ROUND(VLOOKUP(A67,Data!A:BZ,67,FALSE),2)</f>
        <v>7.0000000000000007E-2</v>
      </c>
      <c r="I67" s="133">
        <f>ROUND(VLOOKUP(A67,Data!A:BZ,68,FALSE),2)</f>
        <v>0</v>
      </c>
      <c r="J67" s="131">
        <f>ROUND(VLOOKUP(A67,Data!A:BZ,69,FALSE),2)</f>
        <v>0.02</v>
      </c>
      <c r="K67" s="131">
        <f>ROUND(VLOOKUP(A67,Data!A:BZ,70,FALSE),2)</f>
        <v>0.41</v>
      </c>
      <c r="L67" s="132">
        <f>ROUND(VLOOKUP(A67,Data!A:BZ,71,FALSE),2)</f>
        <v>0.57999999999999996</v>
      </c>
      <c r="M67" s="133">
        <f>ROUND(VLOOKUP(A67,Data!A:BZ,72,FALSE),2)</f>
        <v>0</v>
      </c>
      <c r="N67" s="131">
        <f>ROUND(VLOOKUP(A67,Data!A:BZ,73,FALSE),2)</f>
        <v>0.01</v>
      </c>
      <c r="O67" s="131">
        <f>ROUND(VLOOKUP(A67,Data!A:BZ,74,FALSE),2)</f>
        <v>0.15</v>
      </c>
      <c r="P67" s="131">
        <f>ROUND(VLOOKUP(A67,Data!A:BZ,75,FALSE),2)</f>
        <v>0.84</v>
      </c>
      <c r="Q67">
        <f>VLOOKUP(A67,Delta!A:AS,45,FALSE)</f>
        <v>54</v>
      </c>
      <c r="R67">
        <f>VLOOKUP(A67,Delta!A:AX,50,FALSE)</f>
        <v>49</v>
      </c>
      <c r="S67" t="str">
        <f t="shared" ref="S67:S94" si="9">_xlfn.CONCAT("wc0_17: ",E67, "; wc18_39: ", F67,"; wc40_64: ",G67,"; wc65: ",H67,"; wt0_17: ",I67,"; wt18_39: ",J67,"; wt40_64: ",K67,"; wt65: ",L67,"; wd0_17: ",M67,"; wd18_39: ",N67,"; wd40_64: ",O67, "; wd65: ",P67,"; icuNew: ",Q67,"; icuExits: ",R67, " }")</f>
        <v>wc0_17: 0,15; wc18_39: 0,43; wc40_64: 0,34; wc65: 0,07; wt0_17: 0; wt18_39: 0,02; wt40_64: 0,41; wt65: 0,58; wd0_17: 0; wd18_39: 0,01; wd40_64: 0,15; wd65: 0,84; icuNew: 54; icuExits: 49 }</v>
      </c>
      <c r="T67" s="114" t="str">
        <f t="shared" ref="T67:T86" si="10">SUBSTITUTE(SUBSTITUTE(S67,",","."),";",",")</f>
        <v>wc0_17: 0.15, wc18_39: 0.43, wc40_64: 0.34, wc65: 0.07, wt0_17: 0, wt18_39: 0.02, wt40_64: 0.41, wt65: 0.58, wd0_17: 0, wd18_39: 0.01, wd40_64: 0.15, wd65: 0.84, icuNew: 54, icuExits: 49 }</v>
      </c>
    </row>
    <row r="68" spans="1:20" x14ac:dyDescent="0.35">
      <c r="A68" s="1">
        <f t="shared" ref="A68:A94" si="11">7+A67</f>
        <v>44374</v>
      </c>
      <c r="B68" s="100">
        <f t="shared" ref="B68:B94" si="12">YEAR(A68)</f>
        <v>2021</v>
      </c>
      <c r="C68" s="100">
        <f t="shared" ref="C68:C94" si="13">MONTH(A68)-1</f>
        <v>5</v>
      </c>
      <c r="D68" s="100">
        <f t="shared" ref="D68:D94" si="14">DAY(A68)</f>
        <v>27</v>
      </c>
      <c r="E68" s="131">
        <f>ROUND(VLOOKUP(A68,Data!A:BZ,64,FALSE),2)</f>
        <v>0.13</v>
      </c>
      <c r="F68" s="131">
        <f>ROUND(VLOOKUP(A68,Data!A:BZ,65,FALSE),2)</f>
        <v>0.51</v>
      </c>
      <c r="G68" s="131">
        <f>ROUND(VLOOKUP(A68,Data!A:BZ,66,FALSE),2)</f>
        <v>0.3</v>
      </c>
      <c r="H68" s="132">
        <f>ROUND(VLOOKUP(A68,Data!A:BZ,67,FALSE),2)</f>
        <v>0.06</v>
      </c>
      <c r="I68" s="133">
        <f>ROUND(VLOOKUP(A68,Data!A:BZ,68,FALSE),2)</f>
        <v>0</v>
      </c>
      <c r="J68" s="131">
        <f>ROUND(VLOOKUP(A68,Data!A:BZ,69,FALSE),2)</f>
        <v>0.02</v>
      </c>
      <c r="K68" s="131">
        <f>ROUND(VLOOKUP(A68,Data!A:BZ,70,FALSE),2)</f>
        <v>0.41</v>
      </c>
      <c r="L68" s="132">
        <f>ROUND(VLOOKUP(A68,Data!A:BZ,71,FALSE),2)</f>
        <v>0.56999999999999995</v>
      </c>
      <c r="M68" s="133">
        <f>ROUND(VLOOKUP(A68,Data!A:BZ,72,FALSE),2)</f>
        <v>0</v>
      </c>
      <c r="N68" s="131">
        <f>ROUND(VLOOKUP(A68,Data!A:BZ,73,FALSE),2)</f>
        <v>0.01</v>
      </c>
      <c r="O68" s="131">
        <f>ROUND(VLOOKUP(A68,Data!A:BZ,74,FALSE),2)</f>
        <v>0.22</v>
      </c>
      <c r="P68" s="131">
        <f>ROUND(VLOOKUP(A68,Data!A:BZ,75,FALSE),2)</f>
        <v>0.77</v>
      </c>
      <c r="Q68">
        <f>VLOOKUP(A68,Delta!A:AS,45,FALSE)</f>
        <v>33</v>
      </c>
      <c r="R68">
        <f>VLOOKUP(A68,Delta!A:AX,50,FALSE)</f>
        <v>45</v>
      </c>
      <c r="S68" t="str">
        <f t="shared" si="9"/>
        <v>wc0_17: 0,13; wc18_39: 0,51; wc40_64: 0,3; wc65: 0,06; wt0_17: 0; wt18_39: 0,02; wt40_64: 0,41; wt65: 0,57; wd0_17: 0; wd18_39: 0,01; wd40_64: 0,22; wd65: 0,77; icuNew: 33; icuExits: 45 }</v>
      </c>
      <c r="T68" s="114" t="str">
        <f t="shared" si="10"/>
        <v>wc0_17: 0.13, wc18_39: 0.51, wc40_64: 0.3, wc65: 0.06, wt0_17: 0, wt18_39: 0.02, wt40_64: 0.41, wt65: 0.57, wd0_17: 0, wd18_39: 0.01, wd40_64: 0.22, wd65: 0.77, icuNew: 33, icuExits: 45 }</v>
      </c>
    </row>
    <row r="69" spans="1:20" x14ac:dyDescent="0.35">
      <c r="A69" s="1">
        <f t="shared" si="11"/>
        <v>44381</v>
      </c>
      <c r="B69" s="100">
        <f t="shared" si="12"/>
        <v>2021</v>
      </c>
      <c r="C69" s="100">
        <f t="shared" si="13"/>
        <v>6</v>
      </c>
      <c r="D69" s="100">
        <f t="shared" si="14"/>
        <v>4</v>
      </c>
      <c r="E69" s="131">
        <f>ROUND(VLOOKUP(A69,Data!A:BZ,64,FALSE),2)</f>
        <v>0.14000000000000001</v>
      </c>
      <c r="F69" s="131">
        <f>ROUND(VLOOKUP(A69,Data!A:BZ,65,FALSE),2)</f>
        <v>0.63</v>
      </c>
      <c r="G69" s="131">
        <f>ROUND(VLOOKUP(A69,Data!A:BZ,66,FALSE),2)</f>
        <v>0.2</v>
      </c>
      <c r="H69" s="132">
        <f>ROUND(VLOOKUP(A69,Data!A:BZ,67,FALSE),2)</f>
        <v>0.04</v>
      </c>
      <c r="I69" s="133">
        <f>ROUND(VLOOKUP(A69,Data!A:BZ,68,FALSE),2)</f>
        <v>0</v>
      </c>
      <c r="J69" s="131">
        <f>ROUND(VLOOKUP(A69,Data!A:BZ,69,FALSE),2)</f>
        <v>0.02</v>
      </c>
      <c r="K69" s="131">
        <f>ROUND(VLOOKUP(A69,Data!A:BZ,70,FALSE),2)</f>
        <v>0.4</v>
      </c>
      <c r="L69" s="132">
        <f>ROUND(VLOOKUP(A69,Data!A:BZ,71,FALSE),2)</f>
        <v>0.57999999999999996</v>
      </c>
      <c r="M69" s="133">
        <f>ROUND(VLOOKUP(A69,Data!A:BZ,72,FALSE),2)</f>
        <v>0</v>
      </c>
      <c r="N69" s="131">
        <f>ROUND(VLOOKUP(A69,Data!A:BZ,73,FALSE),2)</f>
        <v>0</v>
      </c>
      <c r="O69" s="131">
        <f>ROUND(VLOOKUP(A69,Data!A:BZ,74,FALSE),2)</f>
        <v>0.21</v>
      </c>
      <c r="P69" s="131">
        <f>ROUND(VLOOKUP(A69,Data!A:BZ,75,FALSE),2)</f>
        <v>0.79</v>
      </c>
      <c r="Q69">
        <f>VLOOKUP(A69,Delta!A:AS,45,FALSE)</f>
        <v>18</v>
      </c>
      <c r="R69">
        <f>VLOOKUP(A69,Delta!A:AX,50,FALSE)</f>
        <v>44</v>
      </c>
      <c r="S69" t="str">
        <f t="shared" si="9"/>
        <v>wc0_17: 0,14; wc18_39: 0,63; wc40_64: 0,2; wc65: 0,04; wt0_17: 0; wt18_39: 0,02; wt40_64: 0,4; wt65: 0,58; wd0_17: 0; wd18_39: 0; wd40_64: 0,21; wd65: 0,79; icuNew: 18; icuExits: 44 }</v>
      </c>
      <c r="T69" s="114" t="str">
        <f t="shared" si="10"/>
        <v>wc0_17: 0.14, wc18_39: 0.63, wc40_64: 0.2, wc65: 0.04, wt0_17: 0, wt18_39: 0.02, wt40_64: 0.4, wt65: 0.58, wd0_17: 0, wd18_39: 0, wd40_64: 0.21, wd65: 0.79, icuNew: 18, icuExits: 44 }</v>
      </c>
    </row>
    <row r="70" spans="1:20" x14ac:dyDescent="0.35">
      <c r="A70" s="1">
        <f t="shared" si="11"/>
        <v>44388</v>
      </c>
      <c r="B70" s="100">
        <f t="shared" si="12"/>
        <v>2021</v>
      </c>
      <c r="C70" s="100">
        <f t="shared" si="13"/>
        <v>6</v>
      </c>
      <c r="D70" s="100">
        <f t="shared" si="14"/>
        <v>11</v>
      </c>
      <c r="E70" s="131">
        <f>ROUND(VLOOKUP(A70,Data!A:BZ,64,FALSE),2)</f>
        <v>0.17</v>
      </c>
      <c r="F70" s="131">
        <f>ROUND(VLOOKUP(A70,Data!A:BZ,65,FALSE),2)</f>
        <v>0.64</v>
      </c>
      <c r="G70" s="131">
        <f>ROUND(VLOOKUP(A70,Data!A:BZ,66,FALSE),2)</f>
        <v>0.17</v>
      </c>
      <c r="H70" s="132">
        <f>ROUND(VLOOKUP(A70,Data!A:BZ,67,FALSE),2)</f>
        <v>0.03</v>
      </c>
      <c r="I70" s="133">
        <f>ROUND(VLOOKUP(A70,Data!A:BZ,68,FALSE),2)</f>
        <v>0</v>
      </c>
      <c r="J70" s="131">
        <f>ROUND(VLOOKUP(A70,Data!A:BZ,69,FALSE),2)</f>
        <v>0.02</v>
      </c>
      <c r="K70" s="131">
        <f>ROUND(VLOOKUP(A70,Data!A:BZ,70,FALSE),2)</f>
        <v>0.4</v>
      </c>
      <c r="L70" s="132">
        <f>ROUND(VLOOKUP(A70,Data!A:BZ,71,FALSE),2)</f>
        <v>0.57999999999999996</v>
      </c>
      <c r="M70" s="133">
        <f>ROUND(VLOOKUP(A70,Data!A:BZ,72,FALSE),2)</f>
        <v>0</v>
      </c>
      <c r="N70" s="131">
        <f>ROUND(VLOOKUP(A70,Data!A:BZ,73,FALSE),2)</f>
        <v>0</v>
      </c>
      <c r="O70" s="131">
        <f>ROUND(VLOOKUP(A70,Data!A:BZ,74,FALSE),2)</f>
        <v>0.2</v>
      </c>
      <c r="P70" s="131">
        <f>ROUND(VLOOKUP(A70,Data!A:BZ,75,FALSE),2)</f>
        <v>0.8</v>
      </c>
      <c r="Q70">
        <f>VLOOKUP(A70,Delta!A:AS,45,FALSE)</f>
        <v>12</v>
      </c>
      <c r="R70">
        <f>VLOOKUP(A70,Delta!A:AX,50,FALSE)</f>
        <v>36</v>
      </c>
      <c r="S70" t="str">
        <f t="shared" si="9"/>
        <v>wc0_17: 0,17; wc18_39: 0,64; wc40_64: 0,17; wc65: 0,03; wt0_17: 0; wt18_39: 0,02; wt40_64: 0,4; wt65: 0,58; wd0_17: 0; wd18_39: 0; wd40_64: 0,2; wd65: 0,8; icuNew: 12; icuExits: 36 }</v>
      </c>
      <c r="T70" s="114" t="str">
        <f t="shared" si="10"/>
        <v>wc0_17: 0.17, wc18_39: 0.64, wc40_64: 0.17, wc65: 0.03, wt0_17: 0, wt18_39: 0.02, wt40_64: 0.4, wt65: 0.58, wd0_17: 0, wd18_39: 0, wd40_64: 0.2, wd65: 0.8, icuNew: 12, icuExits: 36 }</v>
      </c>
    </row>
    <row r="71" spans="1:20" x14ac:dyDescent="0.35">
      <c r="A71" s="1">
        <f t="shared" si="11"/>
        <v>44395</v>
      </c>
      <c r="B71" s="100">
        <f t="shared" si="12"/>
        <v>2021</v>
      </c>
      <c r="C71" s="100">
        <f t="shared" si="13"/>
        <v>6</v>
      </c>
      <c r="D71" s="100">
        <f t="shared" si="14"/>
        <v>18</v>
      </c>
      <c r="E71" s="131">
        <f>ROUND(VLOOKUP(A71,Data!A:BZ,64,FALSE),2)</f>
        <v>0.2</v>
      </c>
      <c r="F71" s="131">
        <f>ROUND(VLOOKUP(A71,Data!A:BZ,65,FALSE),2)</f>
        <v>0.56999999999999995</v>
      </c>
      <c r="G71" s="131">
        <f>ROUND(VLOOKUP(A71,Data!A:BZ,66,FALSE),2)</f>
        <v>0.21</v>
      </c>
      <c r="H71" s="132">
        <f>ROUND(VLOOKUP(A71,Data!A:BZ,67,FALSE),2)</f>
        <v>0.03</v>
      </c>
      <c r="I71" s="133">
        <f>ROUND(VLOOKUP(A71,Data!A:BZ,68,FALSE),2)</f>
        <v>0</v>
      </c>
      <c r="J71" s="131">
        <f>ROUND(VLOOKUP(A71,Data!A:BZ,69,FALSE),2)</f>
        <v>0.02</v>
      </c>
      <c r="K71" s="131">
        <f>ROUND(VLOOKUP(A71,Data!A:BZ,70,FALSE),2)</f>
        <v>0.42</v>
      </c>
      <c r="L71" s="132">
        <f>ROUND(VLOOKUP(A71,Data!A:BZ,71,FALSE),2)</f>
        <v>0.56000000000000005</v>
      </c>
      <c r="M71" s="133">
        <f>ROUND(VLOOKUP(A71,Data!A:BZ,72,FALSE),2)</f>
        <v>0</v>
      </c>
      <c r="N71" s="131">
        <f>ROUND(VLOOKUP(A71,Data!A:BZ,73,FALSE),2)</f>
        <v>0</v>
      </c>
      <c r="O71" s="131">
        <f>ROUND(VLOOKUP(A71,Data!A:BZ,74,FALSE),2)</f>
        <v>0.14000000000000001</v>
      </c>
      <c r="P71" s="131">
        <f>ROUND(VLOOKUP(A71,Data!A:BZ,75,FALSE),2)</f>
        <v>0.86</v>
      </c>
      <c r="Q71">
        <f>VLOOKUP(A71,Delta!A:AS,45,FALSE)</f>
        <v>29</v>
      </c>
      <c r="R71">
        <f>VLOOKUP(A71,Delta!A:AX,50,FALSE)</f>
        <v>21</v>
      </c>
      <c r="S71" t="str">
        <f t="shared" si="9"/>
        <v>wc0_17: 0,2; wc18_39: 0,57; wc40_64: 0,21; wc65: 0,03; wt0_17: 0; wt18_39: 0,02; wt40_64: 0,42; wt65: 0,56; wd0_17: 0; wd18_39: 0; wd40_64: 0,14; wd65: 0,86; icuNew: 29; icuExits: 21 }</v>
      </c>
      <c r="T71" s="114" t="str">
        <f t="shared" si="10"/>
        <v>wc0_17: 0.2, wc18_39: 0.57, wc40_64: 0.21, wc65: 0.03, wt0_17: 0, wt18_39: 0.02, wt40_64: 0.42, wt65: 0.56, wd0_17: 0, wd18_39: 0, wd40_64: 0.14, wd65: 0.86, icuNew: 29, icuExits: 21 }</v>
      </c>
    </row>
    <row r="72" spans="1:20" x14ac:dyDescent="0.35">
      <c r="A72" s="1">
        <f t="shared" si="11"/>
        <v>44402</v>
      </c>
      <c r="B72" s="100">
        <f t="shared" si="12"/>
        <v>2021</v>
      </c>
      <c r="C72" s="100">
        <f t="shared" si="13"/>
        <v>6</v>
      </c>
      <c r="D72" s="100">
        <f t="shared" si="14"/>
        <v>25</v>
      </c>
      <c r="E72" s="131">
        <f>ROUND(VLOOKUP(A72,Data!A:BZ,64,FALSE),2)</f>
        <v>0.19</v>
      </c>
      <c r="F72" s="131">
        <f>ROUND(VLOOKUP(A72,Data!A:BZ,65,FALSE),2)</f>
        <v>0.51</v>
      </c>
      <c r="G72" s="131">
        <f>ROUND(VLOOKUP(A72,Data!A:BZ,66,FALSE),2)</f>
        <v>0.25</v>
      </c>
      <c r="H72" s="132">
        <f>ROUND(VLOOKUP(A72,Data!A:BZ,67,FALSE),2)</f>
        <v>0.05</v>
      </c>
      <c r="I72" s="133">
        <f>ROUND(VLOOKUP(A72,Data!A:BZ,68,FALSE),2)</f>
        <v>0</v>
      </c>
      <c r="J72" s="131">
        <f>ROUND(VLOOKUP(A72,Data!A:BZ,69,FALSE),2)</f>
        <v>0.03</v>
      </c>
      <c r="K72" s="131">
        <f>ROUND(VLOOKUP(A72,Data!A:BZ,70,FALSE),2)</f>
        <v>0.44</v>
      </c>
      <c r="L72" s="132">
        <f>ROUND(VLOOKUP(A72,Data!A:BZ,71,FALSE),2)</f>
        <v>0.53</v>
      </c>
      <c r="M72" s="133">
        <f>ROUND(VLOOKUP(A72,Data!A:BZ,72,FALSE),2)</f>
        <v>0</v>
      </c>
      <c r="N72" s="131">
        <f>ROUND(VLOOKUP(A72,Data!A:BZ,73,FALSE),2)</f>
        <v>0.02</v>
      </c>
      <c r="O72" s="131">
        <f>ROUND(VLOOKUP(A72,Data!A:BZ,74,FALSE),2)</f>
        <v>0.25</v>
      </c>
      <c r="P72" s="131">
        <f>ROUND(VLOOKUP(A72,Data!A:BZ,75,FALSE),2)</f>
        <v>0.73</v>
      </c>
      <c r="Q72">
        <f>VLOOKUP(A72,Delta!A:AS,45,FALSE)</f>
        <v>55</v>
      </c>
      <c r="R72">
        <f>VLOOKUP(A72,Delta!A:AX,50,FALSE)</f>
        <v>31</v>
      </c>
      <c r="S72" t="str">
        <f t="shared" si="9"/>
        <v>wc0_17: 0,19; wc18_39: 0,51; wc40_64: 0,25; wc65: 0,05; wt0_17: 0; wt18_39: 0,03; wt40_64: 0,44; wt65: 0,53; wd0_17: 0; wd18_39: 0,02; wd40_64: 0,25; wd65: 0,73; icuNew: 55; icuExits: 31 }</v>
      </c>
      <c r="T72" s="114" t="str">
        <f t="shared" si="10"/>
        <v>wc0_17: 0.19, wc18_39: 0.51, wc40_64: 0.25, wc65: 0.05, wt0_17: 0, wt18_39: 0.03, wt40_64: 0.44, wt65: 0.53, wd0_17: 0, wd18_39: 0.02, wd40_64: 0.25, wd65: 0.73, icuNew: 55, icuExits: 31 }</v>
      </c>
    </row>
    <row r="73" spans="1:20" x14ac:dyDescent="0.35">
      <c r="A73" s="1">
        <f t="shared" si="11"/>
        <v>44409</v>
      </c>
      <c r="B73" s="100">
        <f t="shared" si="12"/>
        <v>2021</v>
      </c>
      <c r="C73" s="100">
        <f t="shared" si="13"/>
        <v>7</v>
      </c>
      <c r="D73" s="100">
        <f t="shared" si="14"/>
        <v>1</v>
      </c>
      <c r="E73" s="131">
        <f>ROUND(VLOOKUP(A73,Data!A:BZ,64,FALSE),2)</f>
        <v>0.22</v>
      </c>
      <c r="F73" s="131">
        <f>ROUND(VLOOKUP(A73,Data!A:BZ,65,FALSE),2)</f>
        <v>0.5</v>
      </c>
      <c r="G73" s="131">
        <f>ROUND(VLOOKUP(A73,Data!A:BZ,66,FALSE),2)</f>
        <v>0.24</v>
      </c>
      <c r="H73" s="132">
        <f>ROUND(VLOOKUP(A73,Data!A:BZ,67,FALSE),2)</f>
        <v>0.05</v>
      </c>
      <c r="I73" s="133">
        <f>ROUND(VLOOKUP(A73,Data!A:BZ,68,FALSE),2)</f>
        <v>0</v>
      </c>
      <c r="J73" s="131">
        <f>ROUND(VLOOKUP(A73,Data!A:BZ,69,FALSE),2)</f>
        <v>0.05</v>
      </c>
      <c r="K73" s="131">
        <f>ROUND(VLOOKUP(A73,Data!A:BZ,70,FALSE),2)</f>
        <v>0.44</v>
      </c>
      <c r="L73" s="132">
        <f>ROUND(VLOOKUP(A73,Data!A:BZ,71,FALSE),2)</f>
        <v>0.52</v>
      </c>
      <c r="M73" s="133">
        <f>ROUND(VLOOKUP(A73,Data!A:BZ,72,FALSE),2)</f>
        <v>0</v>
      </c>
      <c r="N73" s="131">
        <f>ROUND(VLOOKUP(A73,Data!A:BZ,73,FALSE),2)</f>
        <v>0.01</v>
      </c>
      <c r="O73" s="131">
        <f>ROUND(VLOOKUP(A73,Data!A:BZ,74,FALSE),2)</f>
        <v>0.1</v>
      </c>
      <c r="P73" s="131">
        <f>ROUND(VLOOKUP(A73,Data!A:BZ,75,FALSE),2)</f>
        <v>0.88</v>
      </c>
      <c r="Q73">
        <f>VLOOKUP(A73,Delta!A:AS,45,FALSE)</f>
        <v>97</v>
      </c>
      <c r="R73">
        <f>VLOOKUP(A73,Delta!A:AX,50,FALSE)</f>
        <v>20</v>
      </c>
      <c r="S73" t="str">
        <f t="shared" si="9"/>
        <v>wc0_17: 0,22; wc18_39: 0,5; wc40_64: 0,24; wc65: 0,05; wt0_17: 0; wt18_39: 0,05; wt40_64: 0,44; wt65: 0,52; wd0_17: 0; wd18_39: 0,01; wd40_64: 0,1; wd65: 0,88; icuNew: 97; icuExits: 20 }</v>
      </c>
      <c r="T73" s="114" t="str">
        <f t="shared" si="10"/>
        <v>wc0_17: 0.22, wc18_39: 0.5, wc40_64: 0.24, wc65: 0.05, wt0_17: 0, wt18_39: 0.05, wt40_64: 0.44, wt65: 0.52, wd0_17: 0, wd18_39: 0.01, wd40_64: 0.1, wd65: 0.88, icuNew: 97, icuExits: 20 }</v>
      </c>
    </row>
    <row r="74" spans="1:20" x14ac:dyDescent="0.35">
      <c r="A74" s="1">
        <f t="shared" si="11"/>
        <v>44416</v>
      </c>
      <c r="B74" s="100">
        <f t="shared" si="12"/>
        <v>2021</v>
      </c>
      <c r="C74" s="100">
        <f t="shared" si="13"/>
        <v>7</v>
      </c>
      <c r="D74" s="100">
        <f t="shared" si="14"/>
        <v>8</v>
      </c>
      <c r="E74" s="131">
        <f>ROUND(VLOOKUP(A74,Data!A:BZ,64,FALSE),2)</f>
        <v>0.19</v>
      </c>
      <c r="F74" s="131">
        <f>ROUND(VLOOKUP(A74,Data!A:BZ,65,FALSE),2)</f>
        <v>0.48</v>
      </c>
      <c r="G74" s="131">
        <f>ROUND(VLOOKUP(A74,Data!A:BZ,66,FALSE),2)</f>
        <v>0.26</v>
      </c>
      <c r="H74" s="132">
        <f>ROUND(VLOOKUP(A74,Data!A:BZ,67,FALSE),2)</f>
        <v>7.0000000000000007E-2</v>
      </c>
      <c r="I74" s="133">
        <f>ROUND(VLOOKUP(A74,Data!A:BZ,68,FALSE),2)</f>
        <v>0</v>
      </c>
      <c r="J74" s="131">
        <f>ROUND(VLOOKUP(A74,Data!A:BZ,69,FALSE),2)</f>
        <v>0.06</v>
      </c>
      <c r="K74" s="131">
        <f>ROUND(VLOOKUP(A74,Data!A:BZ,70,FALSE),2)</f>
        <v>0.44</v>
      </c>
      <c r="L74" s="132">
        <f>ROUND(VLOOKUP(A74,Data!A:BZ,71,FALSE),2)</f>
        <v>0.49</v>
      </c>
      <c r="M74" s="133">
        <f>ROUND(VLOOKUP(A74,Data!A:BZ,72,FALSE),2)</f>
        <v>0</v>
      </c>
      <c r="N74" s="131">
        <f>ROUND(VLOOKUP(A74,Data!A:BZ,73,FALSE),2)</f>
        <v>0</v>
      </c>
      <c r="O74" s="131">
        <f>ROUND(VLOOKUP(A74,Data!A:BZ,74,FALSE),2)</f>
        <v>0.24</v>
      </c>
      <c r="P74" s="131">
        <f>ROUND(VLOOKUP(A74,Data!A:BZ,75,FALSE),2)</f>
        <v>0.76</v>
      </c>
      <c r="Q74">
        <f>VLOOKUP(A74,Delta!A:AS,45,FALSE)</f>
        <v>97</v>
      </c>
      <c r="R74">
        <f>VLOOKUP(A74,Delta!A:AX,50,FALSE)</f>
        <v>34</v>
      </c>
      <c r="S74" t="str">
        <f t="shared" si="9"/>
        <v>wc0_17: 0,19; wc18_39: 0,48; wc40_64: 0,26; wc65: 0,07; wt0_17: 0; wt18_39: 0,06; wt40_64: 0,44; wt65: 0,49; wd0_17: 0; wd18_39: 0; wd40_64: 0,24; wd65: 0,76; icuNew: 97; icuExits: 34 }</v>
      </c>
      <c r="T74" s="114" t="str">
        <f t="shared" si="10"/>
        <v>wc0_17: 0.19, wc18_39: 0.48, wc40_64: 0.26, wc65: 0.07, wt0_17: 0, wt18_39: 0.06, wt40_64: 0.44, wt65: 0.49, wd0_17: 0, wd18_39: 0, wd40_64: 0.24, wd65: 0.76, icuNew: 97, icuExits: 34 }</v>
      </c>
    </row>
    <row r="75" spans="1:20" x14ac:dyDescent="0.35">
      <c r="A75" s="1">
        <f t="shared" si="11"/>
        <v>44423</v>
      </c>
      <c r="B75" s="100">
        <f t="shared" si="12"/>
        <v>2021</v>
      </c>
      <c r="C75" s="100">
        <f t="shared" si="13"/>
        <v>7</v>
      </c>
      <c r="D75" s="100">
        <f t="shared" si="14"/>
        <v>15</v>
      </c>
      <c r="E75" s="131">
        <f>ROUND(VLOOKUP(A75,Data!A:BZ,64,FALSE),2)</f>
        <v>0.22</v>
      </c>
      <c r="F75" s="131">
        <f>ROUND(VLOOKUP(A75,Data!A:BZ,65,FALSE),2)</f>
        <v>0.42</v>
      </c>
      <c r="G75" s="131">
        <f>ROUND(VLOOKUP(A75,Data!A:BZ,66,FALSE),2)</f>
        <v>0.28000000000000003</v>
      </c>
      <c r="H75" s="132">
        <f>ROUND(VLOOKUP(A75,Data!A:BZ,67,FALSE),2)</f>
        <v>0.08</v>
      </c>
      <c r="I75" s="133">
        <f>ROUND(VLOOKUP(A75,Data!A:BZ,68,FALSE),2)</f>
        <v>0</v>
      </c>
      <c r="J75" s="131">
        <f>ROUND(VLOOKUP(A75,Data!A:BZ,69,FALSE),2)</f>
        <v>0.06</v>
      </c>
      <c r="K75" s="131">
        <f>ROUND(VLOOKUP(A75,Data!A:BZ,70,FALSE),2)</f>
        <v>0.43</v>
      </c>
      <c r="L75" s="132">
        <f>ROUND(VLOOKUP(A75,Data!A:BZ,71,FALSE),2)</f>
        <v>0.51</v>
      </c>
      <c r="M75" s="133">
        <f>ROUND(VLOOKUP(A75,Data!A:BZ,72,FALSE),2)</f>
        <v>0</v>
      </c>
      <c r="N75" s="131">
        <f>ROUND(VLOOKUP(A75,Data!A:BZ,73,FALSE),2)</f>
        <v>0.02</v>
      </c>
      <c r="O75" s="131">
        <f>ROUND(VLOOKUP(A75,Data!A:BZ,74,FALSE),2)</f>
        <v>0.12</v>
      </c>
      <c r="P75" s="131">
        <f>ROUND(VLOOKUP(A75,Data!A:BZ,75,FALSE),2)</f>
        <v>0.86</v>
      </c>
      <c r="Q75">
        <f>VLOOKUP(A75,Delta!A:AS,45,FALSE)</f>
        <v>120</v>
      </c>
      <c r="R75">
        <f>VLOOKUP(A75,Delta!A:AX,50,FALSE)</f>
        <v>35</v>
      </c>
      <c r="S75" t="str">
        <f t="shared" si="9"/>
        <v>wc0_17: 0,22; wc18_39: 0,42; wc40_64: 0,28; wc65: 0,08; wt0_17: 0; wt18_39: 0,06; wt40_64: 0,43; wt65: 0,51; wd0_17: 0; wd18_39: 0,02; wd40_64: 0,12; wd65: 0,86; icuNew: 120; icuExits: 35 }</v>
      </c>
      <c r="T75" s="114" t="str">
        <f t="shared" si="10"/>
        <v>wc0_17: 0.22, wc18_39: 0.42, wc40_64: 0.28, wc65: 0.08, wt0_17: 0, wt18_39: 0.06, wt40_64: 0.43, wt65: 0.51, wd0_17: 0, wd18_39: 0.02, wd40_64: 0.12, wd65: 0.86, icuNew: 120, icuExits: 35 }</v>
      </c>
    </row>
    <row r="76" spans="1:20" x14ac:dyDescent="0.35">
      <c r="A76" s="1">
        <f t="shared" si="11"/>
        <v>44430</v>
      </c>
      <c r="B76" s="100">
        <f t="shared" si="12"/>
        <v>2021</v>
      </c>
      <c r="C76" s="100">
        <f t="shared" si="13"/>
        <v>7</v>
      </c>
      <c r="D76" s="100">
        <f t="shared" si="14"/>
        <v>22</v>
      </c>
      <c r="E76" s="131">
        <f>ROUND(VLOOKUP(A76,Data!A:BZ,64,FALSE),2)</f>
        <v>0.2</v>
      </c>
      <c r="F76" s="131">
        <f>ROUND(VLOOKUP(A76,Data!A:BZ,65,FALSE),2)</f>
        <v>0.42</v>
      </c>
      <c r="G76" s="131">
        <f>ROUND(VLOOKUP(A76,Data!A:BZ,66,FALSE),2)</f>
        <v>0.28999999999999998</v>
      </c>
      <c r="H76" s="132">
        <f>ROUND(VLOOKUP(A76,Data!A:BZ,67,FALSE),2)</f>
        <v>0.1</v>
      </c>
      <c r="I76" s="133">
        <f>ROUND(VLOOKUP(A76,Data!A:BZ,68,FALSE),2)</f>
        <v>0</v>
      </c>
      <c r="J76" s="131">
        <f>ROUND(VLOOKUP(A76,Data!A:BZ,69,FALSE),2)</f>
        <v>0.05</v>
      </c>
      <c r="K76" s="131">
        <f>ROUND(VLOOKUP(A76,Data!A:BZ,70,FALSE),2)</f>
        <v>0.46</v>
      </c>
      <c r="L76" s="132">
        <f>ROUND(VLOOKUP(A76,Data!A:BZ,71,FALSE),2)</f>
        <v>0.49</v>
      </c>
      <c r="M76" s="133">
        <f>ROUND(VLOOKUP(A76,Data!A:BZ,72,FALSE),2)</f>
        <v>0</v>
      </c>
      <c r="N76" s="131">
        <f>ROUND(VLOOKUP(A76,Data!A:BZ,73,FALSE),2)</f>
        <v>0.01</v>
      </c>
      <c r="O76" s="131">
        <f>ROUND(VLOOKUP(A76,Data!A:BZ,74,FALSE),2)</f>
        <v>0.14000000000000001</v>
      </c>
      <c r="P76" s="131">
        <f>ROUND(VLOOKUP(A76,Data!A:BZ,75,FALSE),2)</f>
        <v>0.85</v>
      </c>
      <c r="Q76">
        <f>VLOOKUP(A76,Delta!A:AS,45,FALSE)</f>
        <v>162</v>
      </c>
      <c r="R76">
        <f>VLOOKUP(A76,Delta!A:AX,50,FALSE)</f>
        <v>40</v>
      </c>
      <c r="S76" t="str">
        <f t="shared" si="9"/>
        <v>wc0_17: 0,2; wc18_39: 0,42; wc40_64: 0,29; wc65: 0,1; wt0_17: 0; wt18_39: 0,05; wt40_64: 0,46; wt65: 0,49; wd0_17: 0; wd18_39: 0,01; wd40_64: 0,14; wd65: 0,85; icuNew: 162; icuExits: 40 }</v>
      </c>
      <c r="T76" s="114" t="str">
        <f t="shared" si="10"/>
        <v>wc0_17: 0.2, wc18_39: 0.42, wc40_64: 0.29, wc65: 0.1, wt0_17: 0, wt18_39: 0.05, wt40_64: 0.46, wt65: 0.49, wd0_17: 0, wd18_39: 0.01, wd40_64: 0.14, wd65: 0.85, icuNew: 162, icuExits: 40 }</v>
      </c>
    </row>
    <row r="77" spans="1:20" x14ac:dyDescent="0.35">
      <c r="A77" s="1">
        <f t="shared" si="11"/>
        <v>44437</v>
      </c>
      <c r="B77" s="100">
        <f t="shared" si="12"/>
        <v>2021</v>
      </c>
      <c r="C77" s="100">
        <f t="shared" si="13"/>
        <v>7</v>
      </c>
      <c r="D77" s="100">
        <f t="shared" si="14"/>
        <v>29</v>
      </c>
      <c r="E77" s="131">
        <f>ROUND(VLOOKUP(A77,Data!A:BZ,64,FALSE),2)</f>
        <v>0.19</v>
      </c>
      <c r="F77" s="131">
        <f>ROUND(VLOOKUP(A77,Data!A:BZ,65,FALSE),2)</f>
        <v>0.41</v>
      </c>
      <c r="G77" s="131">
        <f>ROUND(VLOOKUP(A77,Data!A:BZ,66,FALSE),2)</f>
        <v>0.31</v>
      </c>
      <c r="H77" s="132">
        <f>ROUND(VLOOKUP(A77,Data!A:BZ,67,FALSE),2)</f>
        <v>0.09</v>
      </c>
      <c r="I77" s="133">
        <f>ROUND(VLOOKUP(A77,Data!A:BZ,68,FALSE),2)</f>
        <v>0</v>
      </c>
      <c r="J77" s="131">
        <f>ROUND(VLOOKUP(A77,Data!A:BZ,69,FALSE),2)</f>
        <v>0.04</v>
      </c>
      <c r="K77" s="131">
        <f>ROUND(VLOOKUP(A77,Data!A:BZ,70,FALSE),2)</f>
        <v>0.46</v>
      </c>
      <c r="L77" s="132">
        <f>ROUND(VLOOKUP(A77,Data!A:BZ,71,FALSE),2)</f>
        <v>0.5</v>
      </c>
      <c r="M77" s="133">
        <f>ROUND(VLOOKUP(A77,Data!A:BZ,72,FALSE),2)</f>
        <v>0</v>
      </c>
      <c r="N77" s="131">
        <f>ROUND(VLOOKUP(A77,Data!A:BZ,73,FALSE),2)</f>
        <v>0</v>
      </c>
      <c r="O77" s="131">
        <f>ROUND(VLOOKUP(A77,Data!A:BZ,74,FALSE),2)</f>
        <v>0.15</v>
      </c>
      <c r="P77" s="131">
        <f>ROUND(VLOOKUP(A77,Data!A:BZ,75,FALSE),2)</f>
        <v>0.85</v>
      </c>
      <c r="Q77">
        <f>VLOOKUP(A77,Delta!A:AS,45,FALSE)</f>
        <v>146</v>
      </c>
      <c r="R77">
        <f>VLOOKUP(A77,Delta!A:AX,50,FALSE)</f>
        <v>45</v>
      </c>
      <c r="S77" t="str">
        <f t="shared" si="9"/>
        <v>wc0_17: 0,19; wc18_39: 0,41; wc40_64: 0,31; wc65: 0,09; wt0_17: 0; wt18_39: 0,04; wt40_64: 0,46; wt65: 0,5; wd0_17: 0; wd18_39: 0; wd40_64: 0,15; wd65: 0,85; icuNew: 146; icuExits: 45 }</v>
      </c>
      <c r="T77" s="114" t="str">
        <f t="shared" si="10"/>
        <v>wc0_17: 0.19, wc18_39: 0.41, wc40_64: 0.31, wc65: 0.09, wt0_17: 0, wt18_39: 0.04, wt40_64: 0.46, wt65: 0.5, wd0_17: 0, wd18_39: 0, wd40_64: 0.15, wd65: 0.85, icuNew: 146, icuExits: 45 }</v>
      </c>
    </row>
    <row r="78" spans="1:20" x14ac:dyDescent="0.35">
      <c r="A78" s="1">
        <f t="shared" si="11"/>
        <v>44444</v>
      </c>
      <c r="B78" s="100">
        <f t="shared" si="12"/>
        <v>2021</v>
      </c>
      <c r="C78" s="100">
        <f t="shared" si="13"/>
        <v>8</v>
      </c>
      <c r="D78" s="100">
        <f t="shared" si="14"/>
        <v>5</v>
      </c>
      <c r="E78" s="131">
        <f>ROUND(VLOOKUP(A78,Data!A:BZ,64,FALSE),2)</f>
        <v>0.2</v>
      </c>
      <c r="F78" s="131">
        <f>ROUND(VLOOKUP(A78,Data!A:BZ,65,FALSE),2)</f>
        <v>0.38</v>
      </c>
      <c r="G78" s="131">
        <f>ROUND(VLOOKUP(A78,Data!A:BZ,66,FALSE),2)</f>
        <v>0.33</v>
      </c>
      <c r="H78" s="132">
        <f>ROUND(VLOOKUP(A78,Data!A:BZ,67,FALSE),2)</f>
        <v>0.1</v>
      </c>
      <c r="I78" s="133">
        <f>ROUND(VLOOKUP(A78,Data!A:BZ,68,FALSE),2)</f>
        <v>0</v>
      </c>
      <c r="J78" s="131">
        <f>ROUND(VLOOKUP(A78,Data!A:BZ,69,FALSE),2)</f>
        <v>0.04</v>
      </c>
      <c r="K78" s="131">
        <f>ROUND(VLOOKUP(A78,Data!A:BZ,70,FALSE),2)</f>
        <v>0.46</v>
      </c>
      <c r="L78" s="132">
        <f>ROUND(VLOOKUP(A78,Data!A:BZ,71,FALSE),2)</f>
        <v>0.5</v>
      </c>
      <c r="M78" s="133">
        <f>ROUND(VLOOKUP(A78,Data!A:BZ,72,FALSE),2)</f>
        <v>0</v>
      </c>
      <c r="N78" s="131">
        <f>ROUND(VLOOKUP(A78,Data!A:BZ,73,FALSE),2)</f>
        <v>0.01</v>
      </c>
      <c r="O78" s="131">
        <f>ROUND(VLOOKUP(A78,Data!A:BZ,74,FALSE),2)</f>
        <v>0.17</v>
      </c>
      <c r="P78" s="131">
        <f>ROUND(VLOOKUP(A78,Data!A:BZ,75,FALSE),2)</f>
        <v>0.82</v>
      </c>
      <c r="Q78">
        <f>VLOOKUP(A78,Delta!A:AS,45,FALSE)</f>
        <v>179</v>
      </c>
      <c r="R78">
        <f>VLOOKUP(A78,Delta!A:AX,50,FALSE)</f>
        <v>40</v>
      </c>
      <c r="S78" t="str">
        <f t="shared" si="9"/>
        <v>wc0_17: 0,2; wc18_39: 0,38; wc40_64: 0,33; wc65: 0,1; wt0_17: 0; wt18_39: 0,04; wt40_64: 0,46; wt65: 0,5; wd0_17: 0; wd18_39: 0,01; wd40_64: 0,17; wd65: 0,82; icuNew: 179; icuExits: 40 }</v>
      </c>
      <c r="T78" s="114" t="str">
        <f t="shared" si="10"/>
        <v>wc0_17: 0.2, wc18_39: 0.38, wc40_64: 0.33, wc65: 0.1, wt0_17: 0, wt18_39: 0.04, wt40_64: 0.46, wt65: 0.5, wd0_17: 0, wd18_39: 0.01, wd40_64: 0.17, wd65: 0.82, icuNew: 179, icuExits: 40 }</v>
      </c>
    </row>
    <row r="79" spans="1:20" x14ac:dyDescent="0.35">
      <c r="A79" s="1">
        <f t="shared" si="11"/>
        <v>44451</v>
      </c>
      <c r="B79" s="100">
        <f t="shared" si="12"/>
        <v>2021</v>
      </c>
      <c r="C79" s="100">
        <f t="shared" si="13"/>
        <v>8</v>
      </c>
      <c r="D79" s="100">
        <f t="shared" si="14"/>
        <v>12</v>
      </c>
      <c r="E79" s="131">
        <f>ROUND(VLOOKUP(A79,Data!A:BZ,64,FALSE),2)</f>
        <v>0.21</v>
      </c>
      <c r="F79" s="131">
        <f>ROUND(VLOOKUP(A79,Data!A:BZ,65,FALSE),2)</f>
        <v>0.35</v>
      </c>
      <c r="G79" s="131">
        <f>ROUND(VLOOKUP(A79,Data!A:BZ,66,FALSE),2)</f>
        <v>0.34</v>
      </c>
      <c r="H79" s="132">
        <f>ROUND(VLOOKUP(A79,Data!A:BZ,67,FALSE),2)</f>
        <v>0.1</v>
      </c>
      <c r="I79" s="133">
        <f>ROUND(VLOOKUP(A79,Data!A:BZ,68,FALSE),2)</f>
        <v>0</v>
      </c>
      <c r="J79" s="131">
        <f>ROUND(VLOOKUP(A79,Data!A:BZ,69,FALSE),2)</f>
        <v>0.04</v>
      </c>
      <c r="K79" s="131">
        <f>ROUND(VLOOKUP(A79,Data!A:BZ,70,FALSE),2)</f>
        <v>0.45</v>
      </c>
      <c r="L79" s="132">
        <f>ROUND(VLOOKUP(A79,Data!A:BZ,71,FALSE),2)</f>
        <v>0.51</v>
      </c>
      <c r="M79" s="133">
        <f>ROUND(VLOOKUP(A79,Data!A:BZ,72,FALSE),2)</f>
        <v>0</v>
      </c>
      <c r="N79" s="131">
        <f>ROUND(VLOOKUP(A79,Data!A:BZ,73,FALSE),2)</f>
        <v>0.01</v>
      </c>
      <c r="O79" s="131">
        <f>ROUND(VLOOKUP(A79,Data!A:BZ,74,FALSE),2)</f>
        <v>0.14000000000000001</v>
      </c>
      <c r="P79" s="131">
        <f>ROUND(VLOOKUP(A79,Data!A:BZ,75,FALSE),2)</f>
        <v>0.84</v>
      </c>
      <c r="Q79">
        <f>VLOOKUP(A79,Delta!A:AS,45,FALSE)</f>
        <v>135</v>
      </c>
      <c r="R79">
        <f>VLOOKUP(A79,Delta!A:AX,50,FALSE)</f>
        <v>41</v>
      </c>
      <c r="S79" t="str">
        <f t="shared" si="9"/>
        <v>wc0_17: 0,21; wc18_39: 0,35; wc40_64: 0,34; wc65: 0,1; wt0_17: 0; wt18_39: 0,04; wt40_64: 0,45; wt65: 0,51; wd0_17: 0; wd18_39: 0,01; wd40_64: 0,14; wd65: 0,84; icuNew: 135; icuExits: 41 }</v>
      </c>
      <c r="T79" s="114" t="str">
        <f t="shared" si="10"/>
        <v>wc0_17: 0.21, wc18_39: 0.35, wc40_64: 0.34, wc65: 0.1, wt0_17: 0, wt18_39: 0.04, wt40_64: 0.45, wt65: 0.51, wd0_17: 0, wd18_39: 0.01, wd40_64: 0.14, wd65: 0.84, icuNew: 135, icuExits: 41 }</v>
      </c>
    </row>
    <row r="80" spans="1:20" x14ac:dyDescent="0.35">
      <c r="A80" s="1">
        <f t="shared" si="11"/>
        <v>44458</v>
      </c>
      <c r="B80" s="100">
        <f t="shared" si="12"/>
        <v>2021</v>
      </c>
      <c r="C80" s="100">
        <f t="shared" si="13"/>
        <v>8</v>
      </c>
      <c r="D80" s="100">
        <f t="shared" si="14"/>
        <v>19</v>
      </c>
      <c r="E80" s="131">
        <f>ROUND(VLOOKUP(A80,Data!A:BZ,64,FALSE),2)</f>
        <v>0.24</v>
      </c>
      <c r="F80" s="131">
        <f>ROUND(VLOOKUP(A80,Data!A:BZ,65,FALSE),2)</f>
        <v>0.33</v>
      </c>
      <c r="G80" s="131">
        <f>ROUND(VLOOKUP(A80,Data!A:BZ,66,FALSE),2)</f>
        <v>0.33</v>
      </c>
      <c r="H80" s="132">
        <f>ROUND(VLOOKUP(A80,Data!A:BZ,67,FALSE),2)</f>
        <v>0.1</v>
      </c>
      <c r="I80" s="133">
        <f>ROUND(VLOOKUP(A80,Data!A:BZ,68,FALSE),2)</f>
        <v>0</v>
      </c>
      <c r="J80" s="131">
        <f>ROUND(VLOOKUP(A80,Data!A:BZ,69,FALSE),2)</f>
        <v>0.04</v>
      </c>
      <c r="K80" s="131">
        <f>ROUND(VLOOKUP(A80,Data!A:BZ,70,FALSE),2)</f>
        <v>0.46</v>
      </c>
      <c r="L80" s="132">
        <f>ROUND(VLOOKUP(A80,Data!A:BZ,71,FALSE),2)</f>
        <v>0.49</v>
      </c>
      <c r="M80" s="133">
        <f>ROUND(VLOOKUP(A80,Data!A:BZ,72,FALSE),2)</f>
        <v>0</v>
      </c>
      <c r="N80" s="131">
        <f>ROUND(VLOOKUP(A80,Data!A:BZ,73,FALSE),2)</f>
        <v>0.01</v>
      </c>
      <c r="O80" s="131">
        <f>ROUND(VLOOKUP(A80,Data!A:BZ,74,FALSE),2)</f>
        <v>0.19</v>
      </c>
      <c r="P80" s="131">
        <f>ROUND(VLOOKUP(A80,Data!A:BZ,75,FALSE),2)</f>
        <v>0.8</v>
      </c>
      <c r="Q80">
        <f>VLOOKUP(A80,Delta!A:AS,45,FALSE)</f>
        <v>128</v>
      </c>
      <c r="R80">
        <f>VLOOKUP(A80,Delta!A:AX,50,FALSE)</f>
        <v>44</v>
      </c>
      <c r="S80" t="str">
        <f t="shared" si="9"/>
        <v>wc0_17: 0,24; wc18_39: 0,33; wc40_64: 0,33; wc65: 0,1; wt0_17: 0; wt18_39: 0,04; wt40_64: 0,46; wt65: 0,49; wd0_17: 0; wd18_39: 0,01; wd40_64: 0,19; wd65: 0,8; icuNew: 128; icuExits: 44 }</v>
      </c>
      <c r="T80" s="114" t="str">
        <f t="shared" si="10"/>
        <v>wc0_17: 0.24, wc18_39: 0.33, wc40_64: 0.33, wc65: 0.1, wt0_17: 0, wt18_39: 0.04, wt40_64: 0.46, wt65: 0.49, wd0_17: 0, wd18_39: 0.01, wd40_64: 0.19, wd65: 0.8, icuNew: 128, icuExits: 44 }</v>
      </c>
    </row>
    <row r="81" spans="1:20" x14ac:dyDescent="0.35">
      <c r="A81" s="1">
        <f t="shared" si="11"/>
        <v>44465</v>
      </c>
      <c r="B81" s="100">
        <f t="shared" si="12"/>
        <v>2021</v>
      </c>
      <c r="C81" s="100">
        <f t="shared" si="13"/>
        <v>8</v>
      </c>
      <c r="D81" s="100">
        <f t="shared" si="14"/>
        <v>26</v>
      </c>
      <c r="E81" s="131">
        <f>ROUND(VLOOKUP(A81,Data!A:BZ,64,FALSE),2)</f>
        <v>0.28000000000000003</v>
      </c>
      <c r="F81" s="131">
        <f>ROUND(VLOOKUP(A81,Data!A:BZ,65,FALSE),2)</f>
        <v>0.3</v>
      </c>
      <c r="G81" s="131">
        <f>ROUND(VLOOKUP(A81,Data!A:BZ,66,FALSE),2)</f>
        <v>0.31</v>
      </c>
      <c r="H81" s="132">
        <f>ROUND(VLOOKUP(A81,Data!A:BZ,67,FALSE),2)</f>
        <v>0.1</v>
      </c>
      <c r="I81" s="133">
        <f>ROUND(VLOOKUP(A81,Data!A:BZ,68,FALSE),2)</f>
        <v>0</v>
      </c>
      <c r="J81" s="131">
        <f>ROUND(VLOOKUP(A81,Data!A:BZ,69,FALSE),2)</f>
        <v>0.04</v>
      </c>
      <c r="K81" s="131">
        <f>ROUND(VLOOKUP(A81,Data!A:BZ,70,FALSE),2)</f>
        <v>0.45</v>
      </c>
      <c r="L81" s="132">
        <f>ROUND(VLOOKUP(A81,Data!A:BZ,71,FALSE),2)</f>
        <v>0.51</v>
      </c>
      <c r="M81" s="133">
        <f>ROUND(VLOOKUP(A81,Data!A:BZ,72,FALSE),2)</f>
        <v>0</v>
      </c>
      <c r="N81" s="131">
        <f>ROUND(VLOOKUP(A81,Data!A:BZ,73,FALSE),2)</f>
        <v>0.02</v>
      </c>
      <c r="O81" s="131">
        <f>ROUND(VLOOKUP(A81,Data!A:BZ,74,FALSE),2)</f>
        <v>0.17</v>
      </c>
      <c r="P81" s="131">
        <f>ROUND(VLOOKUP(A81,Data!A:BZ,75,FALSE),2)</f>
        <v>0.81</v>
      </c>
      <c r="Q81">
        <f>VLOOKUP(A81,Delta!A:AS,45,FALSE)</f>
        <v>127</v>
      </c>
      <c r="R81">
        <f>VLOOKUP(A81,Delta!A:AX,50,FALSE)</f>
        <v>42</v>
      </c>
      <c r="S81" t="str">
        <f t="shared" si="9"/>
        <v>wc0_17: 0,28; wc18_39: 0,3; wc40_64: 0,31; wc65: 0,1; wt0_17: 0; wt18_39: 0,04; wt40_64: 0,45; wt65: 0,51; wd0_17: 0; wd18_39: 0,02; wd40_64: 0,17; wd65: 0,81; icuNew: 127; icuExits: 42 }</v>
      </c>
      <c r="T81" s="114" t="str">
        <f t="shared" si="10"/>
        <v>wc0_17: 0.28, wc18_39: 0.3, wc40_64: 0.31, wc65: 0.1, wt0_17: 0, wt18_39: 0.04, wt40_64: 0.45, wt65: 0.51, wd0_17: 0, wd18_39: 0.02, wd40_64: 0.17, wd65: 0.81, icuNew: 127, icuExits: 42 }</v>
      </c>
    </row>
    <row r="82" spans="1:20" x14ac:dyDescent="0.35">
      <c r="A82" s="1">
        <f t="shared" si="11"/>
        <v>44472</v>
      </c>
      <c r="B82" s="100">
        <f t="shared" si="12"/>
        <v>2021</v>
      </c>
      <c r="C82" s="100">
        <f t="shared" si="13"/>
        <v>9</v>
      </c>
      <c r="D82" s="100">
        <f t="shared" si="14"/>
        <v>3</v>
      </c>
      <c r="E82" s="131">
        <f>ROUND(VLOOKUP(A82,Data!A:BZ,64,FALSE),2)</f>
        <v>0.28000000000000003</v>
      </c>
      <c r="F82" s="131">
        <f>ROUND(VLOOKUP(A82,Data!A:BZ,65,FALSE),2)</f>
        <v>0.28999999999999998</v>
      </c>
      <c r="G82" s="131">
        <f>ROUND(VLOOKUP(A82,Data!A:BZ,66,FALSE),2)</f>
        <v>0.32</v>
      </c>
      <c r="H82" s="132">
        <f>ROUND(VLOOKUP(A82,Data!A:BZ,67,FALSE),2)</f>
        <v>0.11</v>
      </c>
      <c r="I82" s="133">
        <f>ROUND(VLOOKUP(A82,Data!A:BZ,68,FALSE),2)</f>
        <v>0</v>
      </c>
      <c r="J82" s="131">
        <f>ROUND(VLOOKUP(A82,Data!A:BZ,69,FALSE),2)</f>
        <v>0.03</v>
      </c>
      <c r="K82" s="131">
        <f>ROUND(VLOOKUP(A82,Data!A:BZ,70,FALSE),2)</f>
        <v>0.44</v>
      </c>
      <c r="L82" s="132">
        <f>ROUND(VLOOKUP(A82,Data!A:BZ,71,FALSE),2)</f>
        <v>0.52</v>
      </c>
      <c r="M82" s="133">
        <f>ROUND(VLOOKUP(A82,Data!A:BZ,72,FALSE),2)</f>
        <v>0</v>
      </c>
      <c r="N82" s="131">
        <f>ROUND(VLOOKUP(A82,Data!A:BZ,73,FALSE),2)</f>
        <v>0</v>
      </c>
      <c r="O82" s="131">
        <f>ROUND(VLOOKUP(A82,Data!A:BZ,74,FALSE),2)</f>
        <v>0.2</v>
      </c>
      <c r="P82" s="131">
        <f>ROUND(VLOOKUP(A82,Data!A:BZ,75,FALSE),2)</f>
        <v>0.8</v>
      </c>
      <c r="Q82">
        <f>VLOOKUP(A82,Delta!A:AS,45,FALSE)</f>
        <v>132</v>
      </c>
      <c r="R82">
        <f>VLOOKUP(A82,Delta!A:AX,50,FALSE)</f>
        <v>41</v>
      </c>
      <c r="S82" t="str">
        <f t="shared" si="9"/>
        <v>wc0_17: 0,28; wc18_39: 0,29; wc40_64: 0,32; wc65: 0,11; wt0_17: 0; wt18_39: 0,03; wt40_64: 0,44; wt65: 0,52; wd0_17: 0; wd18_39: 0; wd40_64: 0,2; wd65: 0,8; icuNew: 132; icuExits: 41 }</v>
      </c>
      <c r="T82" s="114" t="str">
        <f t="shared" si="10"/>
        <v>wc0_17: 0.28, wc18_39: 0.29, wc40_64: 0.32, wc65: 0.11, wt0_17: 0, wt18_39: 0.03, wt40_64: 0.44, wt65: 0.52, wd0_17: 0, wd18_39: 0, wd40_64: 0.2, wd65: 0.8, icuNew: 132, icuExits: 41 }</v>
      </c>
    </row>
    <row r="83" spans="1:20" x14ac:dyDescent="0.35">
      <c r="A83" s="1">
        <f t="shared" si="11"/>
        <v>44479</v>
      </c>
      <c r="B83" s="100">
        <f t="shared" si="12"/>
        <v>2021</v>
      </c>
      <c r="C83" s="100">
        <f t="shared" si="13"/>
        <v>9</v>
      </c>
      <c r="D83" s="100">
        <f t="shared" si="14"/>
        <v>10</v>
      </c>
      <c r="E83" s="131">
        <f>ROUND(VLOOKUP(A83,Data!A:BZ,64,FALSE),2)</f>
        <v>0.28000000000000003</v>
      </c>
      <c r="F83" s="131">
        <f>ROUND(VLOOKUP(A83,Data!A:BZ,65,FALSE),2)</f>
        <v>0.28999999999999998</v>
      </c>
      <c r="G83" s="131">
        <f>ROUND(VLOOKUP(A83,Data!A:BZ,66,FALSE),2)</f>
        <v>0.32</v>
      </c>
      <c r="H83" s="132">
        <f>ROUND(VLOOKUP(A83,Data!A:BZ,67,FALSE),2)</f>
        <v>0.11</v>
      </c>
      <c r="I83" s="133">
        <f>ROUND(VLOOKUP(A83,Data!A:BZ,68,FALSE),2)</f>
        <v>0</v>
      </c>
      <c r="J83" s="131">
        <f>ROUND(VLOOKUP(A83,Data!A:BZ,69,FALSE),2)</f>
        <v>0.03</v>
      </c>
      <c r="K83" s="131">
        <f>ROUND(VLOOKUP(A83,Data!A:BZ,70,FALSE),2)</f>
        <v>0.41</v>
      </c>
      <c r="L83" s="132">
        <f>ROUND(VLOOKUP(A83,Data!A:BZ,71,FALSE),2)</f>
        <v>0.56000000000000005</v>
      </c>
      <c r="M83" s="133">
        <f>ROUND(VLOOKUP(A83,Data!A:BZ,72,FALSE),2)</f>
        <v>0</v>
      </c>
      <c r="N83" s="131">
        <f>ROUND(VLOOKUP(A83,Data!A:BZ,73,FALSE),2)</f>
        <v>0.01</v>
      </c>
      <c r="O83" s="131">
        <f>ROUND(VLOOKUP(A83,Data!A:BZ,74,FALSE),2)</f>
        <v>0.2</v>
      </c>
      <c r="P83" s="131">
        <f>ROUND(VLOOKUP(A83,Data!A:BZ,75,FALSE),2)</f>
        <v>0.79</v>
      </c>
      <c r="Q83">
        <f>VLOOKUP(A83,Delta!A:AS,45,FALSE)</f>
        <v>147</v>
      </c>
      <c r="R83">
        <f>VLOOKUP(A83,Delta!A:AX,50,FALSE)</f>
        <v>40</v>
      </c>
      <c r="S83" t="str">
        <f t="shared" si="9"/>
        <v>wc0_17: 0,28; wc18_39: 0,29; wc40_64: 0,32; wc65: 0,11; wt0_17: 0; wt18_39: 0,03; wt40_64: 0,41; wt65: 0,56; wd0_17: 0; wd18_39: 0,01; wd40_64: 0,2; wd65: 0,79; icuNew: 147; icuExits: 40 }</v>
      </c>
      <c r="T83" s="114" t="str">
        <f t="shared" si="10"/>
        <v>wc0_17: 0.28, wc18_39: 0.29, wc40_64: 0.32, wc65: 0.11, wt0_17: 0, wt18_39: 0.03, wt40_64: 0.41, wt65: 0.56, wd0_17: 0, wd18_39: 0.01, wd40_64: 0.2, wd65: 0.79, icuNew: 147, icuExits: 40 }</v>
      </c>
    </row>
    <row r="84" spans="1:20" x14ac:dyDescent="0.35">
      <c r="A84" s="1">
        <f t="shared" si="11"/>
        <v>44486</v>
      </c>
      <c r="B84" s="100">
        <f t="shared" si="12"/>
        <v>2021</v>
      </c>
      <c r="C84" s="100">
        <f t="shared" si="13"/>
        <v>9</v>
      </c>
      <c r="D84" s="100">
        <f t="shared" si="14"/>
        <v>17</v>
      </c>
      <c r="E84" s="131">
        <f>ROUND(VLOOKUP(A84,Data!A:BZ,64,FALSE),2)</f>
        <v>0.26</v>
      </c>
      <c r="F84" s="131">
        <f>ROUND(VLOOKUP(A84,Data!A:BZ,65,FALSE),2)</f>
        <v>0.3</v>
      </c>
      <c r="G84" s="131">
        <f>ROUND(VLOOKUP(A84,Data!A:BZ,66,FALSE),2)</f>
        <v>0.33</v>
      </c>
      <c r="H84" s="132">
        <f>ROUND(VLOOKUP(A84,Data!A:BZ,67,FALSE),2)</f>
        <v>0.11</v>
      </c>
      <c r="I84" s="133">
        <f>ROUND(VLOOKUP(A84,Data!A:BZ,68,FALSE),2)</f>
        <v>0</v>
      </c>
      <c r="J84" s="131">
        <f>ROUND(VLOOKUP(A84,Data!A:BZ,69,FALSE),2)</f>
        <v>0.04</v>
      </c>
      <c r="K84" s="131">
        <f>ROUND(VLOOKUP(A84,Data!A:BZ,70,FALSE),2)</f>
        <v>0.4</v>
      </c>
      <c r="L84" s="132">
        <f>ROUND(VLOOKUP(A84,Data!A:BZ,71,FALSE),2)</f>
        <v>0.56000000000000005</v>
      </c>
      <c r="M84" s="133">
        <f>ROUND(VLOOKUP(A84,Data!A:BZ,72,FALSE),2)</f>
        <v>0</v>
      </c>
      <c r="N84" s="131">
        <f>ROUND(VLOOKUP(A84,Data!A:BZ,73,FALSE),2)</f>
        <v>0.02</v>
      </c>
      <c r="O84" s="131">
        <f>ROUND(VLOOKUP(A84,Data!A:BZ,74,FALSE),2)</f>
        <v>0.16</v>
      </c>
      <c r="P84" s="131">
        <f>ROUND(VLOOKUP(A84,Data!A:BZ,75,FALSE),2)</f>
        <v>0.83</v>
      </c>
      <c r="Q84">
        <f>VLOOKUP(A84,Delta!A:AS,45,FALSE)</f>
        <v>152</v>
      </c>
      <c r="R84">
        <f>VLOOKUP(A84,Delta!A:AX,50,FALSE)</f>
        <v>33</v>
      </c>
      <c r="S84" t="str">
        <f t="shared" si="9"/>
        <v>wc0_17: 0,26; wc18_39: 0,3; wc40_64: 0,33; wc65: 0,11; wt0_17: 0; wt18_39: 0,04; wt40_64: 0,4; wt65: 0,56; wd0_17: 0; wd18_39: 0,02; wd40_64: 0,16; wd65: 0,83; icuNew: 152; icuExits: 33 }</v>
      </c>
      <c r="T84" s="114" t="str">
        <f t="shared" si="10"/>
        <v>wc0_17: 0.26, wc18_39: 0.3, wc40_64: 0.33, wc65: 0.11, wt0_17: 0, wt18_39: 0.04, wt40_64: 0.4, wt65: 0.56, wd0_17: 0, wd18_39: 0.02, wd40_64: 0.16, wd65: 0.83, icuNew: 152, icuExits: 33 }</v>
      </c>
    </row>
    <row r="85" spans="1:20" x14ac:dyDescent="0.35">
      <c r="A85" s="1">
        <f t="shared" si="11"/>
        <v>44493</v>
      </c>
      <c r="B85" s="100">
        <f t="shared" si="12"/>
        <v>2021</v>
      </c>
      <c r="C85" s="100">
        <f t="shared" si="13"/>
        <v>9</v>
      </c>
      <c r="D85" s="100">
        <f t="shared" si="14"/>
        <v>24</v>
      </c>
      <c r="E85" s="131">
        <f>ROUND(VLOOKUP(A85,Data!A:BZ,64,FALSE),2)</f>
        <v>0.26</v>
      </c>
      <c r="F85" s="131">
        <f>ROUND(VLOOKUP(A85,Data!A:BZ,65,FALSE),2)</f>
        <v>0.28999999999999998</v>
      </c>
      <c r="G85" s="131">
        <f>ROUND(VLOOKUP(A85,Data!A:BZ,66,FALSE),2)</f>
        <v>0.33</v>
      </c>
      <c r="H85" s="132">
        <f>ROUND(VLOOKUP(A85,Data!A:BZ,67,FALSE),2)</f>
        <v>0.11</v>
      </c>
      <c r="I85" s="133">
        <f>ROUND(VLOOKUP(A85,Data!A:BZ,68,FALSE),2)</f>
        <v>0</v>
      </c>
      <c r="J85" s="131">
        <f>ROUND(VLOOKUP(A85,Data!A:BZ,69,FALSE),2)</f>
        <v>0.03</v>
      </c>
      <c r="K85" s="131">
        <f>ROUND(VLOOKUP(A85,Data!A:BZ,70,FALSE),2)</f>
        <v>0.43</v>
      </c>
      <c r="L85" s="132">
        <f>ROUND(VLOOKUP(A85,Data!A:BZ,71,FALSE),2)</f>
        <v>0.54</v>
      </c>
      <c r="M85" s="133">
        <f>ROUND(VLOOKUP(A85,Data!A:BZ,72,FALSE),2)</f>
        <v>0</v>
      </c>
      <c r="N85" s="131">
        <f>ROUND(VLOOKUP(A85,Data!A:BZ,73,FALSE),2)</f>
        <v>0.01</v>
      </c>
      <c r="O85" s="131">
        <f>ROUND(VLOOKUP(A85,Data!A:BZ,74,FALSE),2)</f>
        <v>0.17</v>
      </c>
      <c r="P85" s="131">
        <f>ROUND(VLOOKUP(A85,Data!A:BZ,75,FALSE),2)</f>
        <v>0.82</v>
      </c>
      <c r="Q85">
        <f>VLOOKUP(A85,Delta!A:AS,45,FALSE)</f>
        <v>152</v>
      </c>
      <c r="R85">
        <f>VLOOKUP(A85,Delta!A:AX,50,FALSE)</f>
        <v>39</v>
      </c>
      <c r="S85" t="str">
        <f t="shared" si="9"/>
        <v>wc0_17: 0,26; wc18_39: 0,29; wc40_64: 0,33; wc65: 0,11; wt0_17: 0; wt18_39: 0,03; wt40_64: 0,43; wt65: 0,54; wd0_17: 0; wd18_39: 0,01; wd40_64: 0,17; wd65: 0,82; icuNew: 152; icuExits: 39 }</v>
      </c>
      <c r="T85" s="114" t="str">
        <f t="shared" si="10"/>
        <v>wc0_17: 0.26, wc18_39: 0.29, wc40_64: 0.33, wc65: 0.11, wt0_17: 0, wt18_39: 0.03, wt40_64: 0.43, wt65: 0.54, wd0_17: 0, wd18_39: 0.01, wd40_64: 0.17, wd65: 0.82, icuNew: 152, icuExits: 39 }</v>
      </c>
    </row>
    <row r="86" spans="1:20" x14ac:dyDescent="0.35">
      <c r="A86" s="1">
        <f t="shared" si="11"/>
        <v>44500</v>
      </c>
      <c r="B86" s="100">
        <f t="shared" si="12"/>
        <v>2021</v>
      </c>
      <c r="C86" s="100">
        <f t="shared" si="13"/>
        <v>9</v>
      </c>
      <c r="D86" s="100">
        <f t="shared" si="14"/>
        <v>31</v>
      </c>
      <c r="E86" s="131">
        <f>ROUND(VLOOKUP(A86,Data!A:BZ,64,FALSE),2)</f>
        <v>0.25</v>
      </c>
      <c r="F86" s="131">
        <f>ROUND(VLOOKUP(A86,Data!A:BZ,65,FALSE),2)</f>
        <v>0.28999999999999998</v>
      </c>
      <c r="G86" s="131">
        <f>ROUND(VLOOKUP(A86,Data!A:BZ,66,FALSE),2)</f>
        <v>0.34</v>
      </c>
      <c r="H86" s="132">
        <f>ROUND(VLOOKUP(A86,Data!A:BZ,67,FALSE),2)</f>
        <v>0.11</v>
      </c>
      <c r="I86" s="133">
        <f>ROUND(VLOOKUP(A86,Data!A:BZ,68,FALSE),2)</f>
        <v>0</v>
      </c>
      <c r="J86" s="131">
        <f>ROUND(VLOOKUP(A86,Data!A:BZ,69,FALSE),2)</f>
        <v>0.04</v>
      </c>
      <c r="K86" s="131">
        <f>ROUND(VLOOKUP(A86,Data!A:BZ,70,FALSE),2)</f>
        <v>0.43</v>
      </c>
      <c r="L86" s="132">
        <f>ROUND(VLOOKUP(A86,Data!A:BZ,71,FALSE),2)</f>
        <v>0.53</v>
      </c>
      <c r="M86" s="133">
        <f>ROUND(VLOOKUP(A86,Data!A:BZ,72,FALSE),2)</f>
        <v>0</v>
      </c>
      <c r="N86" s="131">
        <f>ROUND(VLOOKUP(A86,Data!A:BZ,73,FALSE),2)</f>
        <v>0.01</v>
      </c>
      <c r="O86" s="131">
        <f>ROUND(VLOOKUP(A86,Data!A:BZ,74,FALSE),2)</f>
        <v>0.16</v>
      </c>
      <c r="P86" s="131">
        <f>ROUND(VLOOKUP(A86,Data!A:BZ,75,FALSE),2)</f>
        <v>0.84</v>
      </c>
      <c r="Q86">
        <f>VLOOKUP(A86,Delta!A:AS,45,FALSE)</f>
        <v>209</v>
      </c>
      <c r="R86">
        <f>VLOOKUP(A86,Delta!A:AX,50,FALSE)</f>
        <v>31</v>
      </c>
      <c r="S86" t="str">
        <f t="shared" si="9"/>
        <v>wc0_17: 0,25; wc18_39: 0,29; wc40_64: 0,34; wc65: 0,11; wt0_17: 0; wt18_39: 0,04; wt40_64: 0,43; wt65: 0,53; wd0_17: 0; wd18_39: 0,01; wd40_64: 0,16; wd65: 0,84; icuNew: 209; icuExits: 31 }</v>
      </c>
      <c r="T86" s="114" t="str">
        <f t="shared" si="10"/>
        <v>wc0_17: 0.25, wc18_39: 0.29, wc40_64: 0.34, wc65: 0.11, wt0_17: 0, wt18_39: 0.04, wt40_64: 0.43, wt65: 0.53, wd0_17: 0, wd18_39: 0.01, wd40_64: 0.16, wd65: 0.84, icuNew: 209, icuExits: 31 }</v>
      </c>
    </row>
    <row r="87" spans="1:20" x14ac:dyDescent="0.35">
      <c r="A87" s="1">
        <f t="shared" si="11"/>
        <v>44507</v>
      </c>
      <c r="B87" s="100">
        <f t="shared" si="12"/>
        <v>2021</v>
      </c>
      <c r="C87" s="100">
        <f t="shared" si="13"/>
        <v>10</v>
      </c>
      <c r="D87" s="100">
        <f t="shared" si="14"/>
        <v>7</v>
      </c>
      <c r="E87" s="131">
        <f>ROUND(VLOOKUP(A87,Data!A:BZ,64,FALSE),2)</f>
        <v>0</v>
      </c>
      <c r="F87" s="131">
        <f>ROUND(VLOOKUP(A87,Data!A:BZ,65,FALSE),2)</f>
        <v>0</v>
      </c>
      <c r="G87" s="131">
        <f>ROUND(VLOOKUP(A87,Data!A:BZ,66,FALSE),2)</f>
        <v>0</v>
      </c>
      <c r="H87" s="132">
        <f>ROUND(VLOOKUP(A87,Data!A:BZ,67,FALSE),2)</f>
        <v>0</v>
      </c>
      <c r="I87" s="133">
        <f>ROUND(VLOOKUP(A87,Data!A:BZ,68,FALSE),2)</f>
        <v>0</v>
      </c>
      <c r="J87" s="131">
        <f>ROUND(VLOOKUP(A87,Data!A:BZ,69,FALSE),2)</f>
        <v>0</v>
      </c>
      <c r="K87" s="131">
        <f>ROUND(VLOOKUP(A87,Data!A:BZ,70,FALSE),2)</f>
        <v>0</v>
      </c>
      <c r="L87" s="132">
        <f>ROUND(VLOOKUP(A87,Data!A:BZ,71,FALSE),2)</f>
        <v>0</v>
      </c>
      <c r="M87" s="133">
        <f>ROUND(VLOOKUP(A87,Data!A:BZ,72,FALSE),2)</f>
        <v>0</v>
      </c>
      <c r="N87" s="131">
        <f>ROUND(VLOOKUP(A87,Data!A:BZ,73,FALSE),2)</f>
        <v>0</v>
      </c>
      <c r="O87" s="131">
        <f>ROUND(VLOOKUP(A87,Data!A:BZ,74,FALSE),2)</f>
        <v>0</v>
      </c>
      <c r="P87" s="131">
        <f>ROUND(VLOOKUP(A87,Data!A:BZ,75,FALSE),2)</f>
        <v>0</v>
      </c>
      <c r="Q87" t="e">
        <f>VLOOKUP(A87,Delta!A:AS,45,FALSE)</f>
        <v>#N/A</v>
      </c>
      <c r="R87" t="e">
        <f>VLOOKUP(A87,Delta!A:AX,50,FALSE)</f>
        <v>#N/A</v>
      </c>
      <c r="S87" t="e">
        <f t="shared" si="9"/>
        <v>#N/A</v>
      </c>
    </row>
    <row r="88" spans="1:20" x14ac:dyDescent="0.35">
      <c r="A88" s="1">
        <f t="shared" si="11"/>
        <v>44514</v>
      </c>
      <c r="B88" s="100">
        <f t="shared" si="12"/>
        <v>2021</v>
      </c>
      <c r="C88" s="100">
        <f t="shared" si="13"/>
        <v>10</v>
      </c>
      <c r="D88" s="100">
        <f t="shared" si="14"/>
        <v>14</v>
      </c>
      <c r="E88" s="131" t="e">
        <f>ROUND(VLOOKUP(A88,Data!A:BZ,64,FALSE),2)</f>
        <v>#N/A</v>
      </c>
      <c r="F88" s="131" t="e">
        <f>ROUND(VLOOKUP(A88,Data!A:BZ,65,FALSE),2)</f>
        <v>#N/A</v>
      </c>
      <c r="G88" s="131" t="e">
        <f>ROUND(VLOOKUP(A88,Data!A:BZ,66,FALSE),2)</f>
        <v>#N/A</v>
      </c>
      <c r="H88" s="132" t="e">
        <f>ROUND(VLOOKUP(A88,Data!A:BZ,67,FALSE),2)</f>
        <v>#N/A</v>
      </c>
      <c r="I88" s="133" t="e">
        <f>ROUND(VLOOKUP(A88,Data!A:BZ,68,FALSE),2)</f>
        <v>#N/A</v>
      </c>
      <c r="J88" s="131" t="e">
        <f>ROUND(VLOOKUP(A88,Data!A:BZ,69,FALSE),2)</f>
        <v>#N/A</v>
      </c>
      <c r="K88" s="131" t="e">
        <f>ROUND(VLOOKUP(A88,Data!A:BZ,70,FALSE),2)</f>
        <v>#N/A</v>
      </c>
      <c r="L88" s="132" t="e">
        <f>ROUND(VLOOKUP(A88,Data!A:BZ,71,FALSE),2)</f>
        <v>#N/A</v>
      </c>
      <c r="M88" s="133" t="e">
        <f>ROUND(VLOOKUP(A88,Data!A:BZ,72,FALSE),2)</f>
        <v>#N/A</v>
      </c>
      <c r="N88" s="131" t="e">
        <f>ROUND(VLOOKUP(A88,Data!A:BZ,73,FALSE),2)</f>
        <v>#N/A</v>
      </c>
      <c r="O88" s="131" t="e">
        <f>ROUND(VLOOKUP(A88,Data!A:BZ,74,FALSE),2)</f>
        <v>#N/A</v>
      </c>
      <c r="P88" s="131" t="e">
        <f>ROUND(VLOOKUP(A88,Data!A:BZ,75,FALSE),2)</f>
        <v>#N/A</v>
      </c>
      <c r="Q88" t="e">
        <f>VLOOKUP(A88,Delta!A:AS,45,FALSE)</f>
        <v>#N/A</v>
      </c>
      <c r="R88" t="e">
        <f>VLOOKUP(A88,Delta!A:AX,50,FALSE)</f>
        <v>#N/A</v>
      </c>
      <c r="S88" t="e">
        <f t="shared" si="9"/>
        <v>#N/A</v>
      </c>
    </row>
    <row r="89" spans="1:20" x14ac:dyDescent="0.35">
      <c r="A89" s="1">
        <f t="shared" si="11"/>
        <v>44521</v>
      </c>
      <c r="B89" s="100">
        <f t="shared" si="12"/>
        <v>2021</v>
      </c>
      <c r="C89" s="100">
        <f t="shared" si="13"/>
        <v>10</v>
      </c>
      <c r="D89" s="100">
        <f t="shared" si="14"/>
        <v>21</v>
      </c>
      <c r="E89" s="131" t="e">
        <f>ROUND(VLOOKUP(A89,Data!A:BZ,64,FALSE),2)</f>
        <v>#N/A</v>
      </c>
      <c r="F89" s="131" t="e">
        <f>ROUND(VLOOKUP(A89,Data!A:BZ,65,FALSE),2)</f>
        <v>#N/A</v>
      </c>
      <c r="G89" s="131" t="e">
        <f>ROUND(VLOOKUP(A89,Data!A:BZ,66,FALSE),2)</f>
        <v>#N/A</v>
      </c>
      <c r="H89" s="132" t="e">
        <f>ROUND(VLOOKUP(A89,Data!A:BZ,67,FALSE),2)</f>
        <v>#N/A</v>
      </c>
      <c r="I89" s="133" t="e">
        <f>ROUND(VLOOKUP(A89,Data!A:BZ,68,FALSE),2)</f>
        <v>#N/A</v>
      </c>
      <c r="J89" s="131" t="e">
        <f>ROUND(VLOOKUP(A89,Data!A:BZ,69,FALSE),2)</f>
        <v>#N/A</v>
      </c>
      <c r="K89" s="131" t="e">
        <f>ROUND(VLOOKUP(A89,Data!A:BZ,70,FALSE),2)</f>
        <v>#N/A</v>
      </c>
      <c r="L89" s="132" t="e">
        <f>ROUND(VLOOKUP(A89,Data!A:BZ,71,FALSE),2)</f>
        <v>#N/A</v>
      </c>
      <c r="M89" s="133" t="e">
        <f>ROUND(VLOOKUP(A89,Data!A:BZ,72,FALSE),2)</f>
        <v>#N/A</v>
      </c>
      <c r="N89" s="131" t="e">
        <f>ROUND(VLOOKUP(A89,Data!A:BZ,73,FALSE),2)</f>
        <v>#N/A</v>
      </c>
      <c r="O89" s="131" t="e">
        <f>ROUND(VLOOKUP(A89,Data!A:BZ,74,FALSE),2)</f>
        <v>#N/A</v>
      </c>
      <c r="P89" s="131" t="e">
        <f>ROUND(VLOOKUP(A89,Data!A:BZ,75,FALSE),2)</f>
        <v>#N/A</v>
      </c>
      <c r="Q89" t="e">
        <f>VLOOKUP(A89,Delta!A:AS,45,FALSE)</f>
        <v>#N/A</v>
      </c>
      <c r="R89" t="e">
        <f>VLOOKUP(A89,Delta!A:AX,50,FALSE)</f>
        <v>#N/A</v>
      </c>
      <c r="S89" t="e">
        <f t="shared" si="9"/>
        <v>#N/A</v>
      </c>
    </row>
    <row r="90" spans="1:20" x14ac:dyDescent="0.35">
      <c r="A90" s="1">
        <f t="shared" si="11"/>
        <v>44528</v>
      </c>
      <c r="B90" s="100">
        <f t="shared" si="12"/>
        <v>2021</v>
      </c>
      <c r="C90" s="100">
        <f t="shared" si="13"/>
        <v>10</v>
      </c>
      <c r="D90" s="100">
        <f t="shared" si="14"/>
        <v>28</v>
      </c>
      <c r="E90" s="131" t="e">
        <f>ROUND(VLOOKUP(A90,Data!A:BZ,64,FALSE),2)</f>
        <v>#N/A</v>
      </c>
      <c r="F90" s="131" t="e">
        <f>ROUND(VLOOKUP(A90,Data!A:BZ,65,FALSE),2)</f>
        <v>#N/A</v>
      </c>
      <c r="G90" s="131" t="e">
        <f>ROUND(VLOOKUP(A90,Data!A:BZ,66,FALSE),2)</f>
        <v>#N/A</v>
      </c>
      <c r="H90" s="132" t="e">
        <f>ROUND(VLOOKUP(A90,Data!A:BZ,67,FALSE),2)</f>
        <v>#N/A</v>
      </c>
      <c r="I90" s="133" t="e">
        <f>ROUND(VLOOKUP(A90,Data!A:BZ,68,FALSE),2)</f>
        <v>#N/A</v>
      </c>
      <c r="J90" s="131" t="e">
        <f>ROUND(VLOOKUP(A90,Data!A:BZ,69,FALSE),2)</f>
        <v>#N/A</v>
      </c>
      <c r="K90" s="131" t="e">
        <f>ROUND(VLOOKUP(A90,Data!A:BZ,70,FALSE),2)</f>
        <v>#N/A</v>
      </c>
      <c r="L90" s="132" t="e">
        <f>ROUND(VLOOKUP(A90,Data!A:BZ,71,FALSE),2)</f>
        <v>#N/A</v>
      </c>
      <c r="M90" s="133" t="e">
        <f>ROUND(VLOOKUP(A90,Data!A:BZ,72,FALSE),2)</f>
        <v>#N/A</v>
      </c>
      <c r="N90" s="131" t="e">
        <f>ROUND(VLOOKUP(A90,Data!A:BZ,73,FALSE),2)</f>
        <v>#N/A</v>
      </c>
      <c r="O90" s="131" t="e">
        <f>ROUND(VLOOKUP(A90,Data!A:BZ,74,FALSE),2)</f>
        <v>#N/A</v>
      </c>
      <c r="P90" s="131" t="e">
        <f>ROUND(VLOOKUP(A90,Data!A:BZ,75,FALSE),2)</f>
        <v>#N/A</v>
      </c>
      <c r="Q90" t="e">
        <f>VLOOKUP(A90,Delta!A:AS,45,FALSE)</f>
        <v>#N/A</v>
      </c>
      <c r="R90" t="e">
        <f>VLOOKUP(A90,Delta!A:AX,50,FALSE)</f>
        <v>#N/A</v>
      </c>
      <c r="S90" t="e">
        <f t="shared" si="9"/>
        <v>#N/A</v>
      </c>
    </row>
    <row r="91" spans="1:20" x14ac:dyDescent="0.35">
      <c r="A91" s="1">
        <f t="shared" si="11"/>
        <v>44535</v>
      </c>
      <c r="B91" s="100">
        <f t="shared" si="12"/>
        <v>2021</v>
      </c>
      <c r="C91" s="100">
        <f t="shared" si="13"/>
        <v>11</v>
      </c>
      <c r="D91" s="100">
        <f t="shared" si="14"/>
        <v>5</v>
      </c>
      <c r="E91" s="131" t="e">
        <f>ROUND(VLOOKUP(A91,Data!A:BZ,64,FALSE),2)</f>
        <v>#N/A</v>
      </c>
      <c r="F91" s="131" t="e">
        <f>ROUND(VLOOKUP(A91,Data!A:BZ,65,FALSE),2)</f>
        <v>#N/A</v>
      </c>
      <c r="G91" s="131" t="e">
        <f>ROUND(VLOOKUP(A91,Data!A:BZ,66,FALSE),2)</f>
        <v>#N/A</v>
      </c>
      <c r="H91" s="132" t="e">
        <f>ROUND(VLOOKUP(A91,Data!A:BZ,67,FALSE),2)</f>
        <v>#N/A</v>
      </c>
      <c r="I91" s="133" t="e">
        <f>ROUND(VLOOKUP(A91,Data!A:BZ,68,FALSE),2)</f>
        <v>#N/A</v>
      </c>
      <c r="J91" s="131" t="e">
        <f>ROUND(VLOOKUP(A91,Data!A:BZ,69,FALSE),2)</f>
        <v>#N/A</v>
      </c>
      <c r="K91" s="131" t="e">
        <f>ROUND(VLOOKUP(A91,Data!A:BZ,70,FALSE),2)</f>
        <v>#N/A</v>
      </c>
      <c r="L91" s="132" t="e">
        <f>ROUND(VLOOKUP(A91,Data!A:BZ,71,FALSE),2)</f>
        <v>#N/A</v>
      </c>
      <c r="M91" s="133" t="e">
        <f>ROUND(VLOOKUP(A91,Data!A:BZ,72,FALSE),2)</f>
        <v>#N/A</v>
      </c>
      <c r="N91" s="131" t="e">
        <f>ROUND(VLOOKUP(A91,Data!A:BZ,73,FALSE),2)</f>
        <v>#N/A</v>
      </c>
      <c r="O91" s="131" t="e">
        <f>ROUND(VLOOKUP(A91,Data!A:BZ,74,FALSE),2)</f>
        <v>#N/A</v>
      </c>
      <c r="P91" s="131" t="e">
        <f>ROUND(VLOOKUP(A91,Data!A:BZ,75,FALSE),2)</f>
        <v>#N/A</v>
      </c>
      <c r="Q91" t="e">
        <f>VLOOKUP(A91,Delta!A:AS,45,FALSE)</f>
        <v>#N/A</v>
      </c>
      <c r="R91" t="e">
        <f>VLOOKUP(A91,Delta!A:AX,50,FALSE)</f>
        <v>#N/A</v>
      </c>
      <c r="S91" t="e">
        <f t="shared" si="9"/>
        <v>#N/A</v>
      </c>
    </row>
    <row r="92" spans="1:20" x14ac:dyDescent="0.35">
      <c r="A92" s="1">
        <f t="shared" si="11"/>
        <v>44542</v>
      </c>
      <c r="B92" s="100">
        <f t="shared" si="12"/>
        <v>2021</v>
      </c>
      <c r="C92" s="100">
        <f t="shared" si="13"/>
        <v>11</v>
      </c>
      <c r="D92" s="100">
        <f t="shared" si="14"/>
        <v>12</v>
      </c>
      <c r="E92" s="131" t="e">
        <f>ROUND(VLOOKUP(A92,Data!A:BZ,64,FALSE),2)</f>
        <v>#N/A</v>
      </c>
      <c r="F92" s="131" t="e">
        <f>ROUND(VLOOKUP(A92,Data!A:BZ,65,FALSE),2)</f>
        <v>#N/A</v>
      </c>
      <c r="G92" s="131" t="e">
        <f>ROUND(VLOOKUP(A92,Data!A:BZ,66,FALSE),2)</f>
        <v>#N/A</v>
      </c>
      <c r="H92" s="132" t="e">
        <f>ROUND(VLOOKUP(A92,Data!A:BZ,67,FALSE),2)</f>
        <v>#N/A</v>
      </c>
      <c r="I92" s="133" t="e">
        <f>ROUND(VLOOKUP(A92,Data!A:BZ,68,FALSE),2)</f>
        <v>#N/A</v>
      </c>
      <c r="J92" s="131" t="e">
        <f>ROUND(VLOOKUP(A92,Data!A:BZ,69,FALSE),2)</f>
        <v>#N/A</v>
      </c>
      <c r="K92" s="131" t="e">
        <f>ROUND(VLOOKUP(A92,Data!A:BZ,70,FALSE),2)</f>
        <v>#N/A</v>
      </c>
      <c r="L92" s="132" t="e">
        <f>ROUND(VLOOKUP(A92,Data!A:BZ,71,FALSE),2)</f>
        <v>#N/A</v>
      </c>
      <c r="M92" s="133" t="e">
        <f>ROUND(VLOOKUP(A92,Data!A:BZ,72,FALSE),2)</f>
        <v>#N/A</v>
      </c>
      <c r="N92" s="131" t="e">
        <f>ROUND(VLOOKUP(A92,Data!A:BZ,73,FALSE),2)</f>
        <v>#N/A</v>
      </c>
      <c r="O92" s="131" t="e">
        <f>ROUND(VLOOKUP(A92,Data!A:BZ,74,FALSE),2)</f>
        <v>#N/A</v>
      </c>
      <c r="P92" s="131" t="e">
        <f>ROUND(VLOOKUP(A92,Data!A:BZ,75,FALSE),2)</f>
        <v>#N/A</v>
      </c>
      <c r="Q92" t="e">
        <f>VLOOKUP(A92,Delta!A:AS,45,FALSE)</f>
        <v>#N/A</v>
      </c>
      <c r="R92" t="e">
        <f>VLOOKUP(A92,Delta!A:AX,50,FALSE)</f>
        <v>#N/A</v>
      </c>
      <c r="S92" t="e">
        <f t="shared" si="9"/>
        <v>#N/A</v>
      </c>
    </row>
    <row r="93" spans="1:20" x14ac:dyDescent="0.35">
      <c r="A93" s="1">
        <f t="shared" si="11"/>
        <v>44549</v>
      </c>
      <c r="B93" s="100">
        <f t="shared" si="12"/>
        <v>2021</v>
      </c>
      <c r="C93" s="100">
        <f t="shared" si="13"/>
        <v>11</v>
      </c>
      <c r="D93" s="100">
        <f t="shared" si="14"/>
        <v>19</v>
      </c>
      <c r="E93" s="131" t="e">
        <f>ROUND(VLOOKUP(A93,Data!A:BZ,64,FALSE),2)</f>
        <v>#N/A</v>
      </c>
      <c r="F93" s="131" t="e">
        <f>ROUND(VLOOKUP(A93,Data!A:BZ,65,FALSE),2)</f>
        <v>#N/A</v>
      </c>
      <c r="G93" s="131" t="e">
        <f>ROUND(VLOOKUP(A93,Data!A:BZ,66,FALSE),2)</f>
        <v>#N/A</v>
      </c>
      <c r="H93" s="132" t="e">
        <f>ROUND(VLOOKUP(A93,Data!A:BZ,67,FALSE),2)</f>
        <v>#N/A</v>
      </c>
      <c r="I93" s="133" t="e">
        <f>ROUND(VLOOKUP(A93,Data!A:BZ,68,FALSE),2)</f>
        <v>#N/A</v>
      </c>
      <c r="J93" s="131" t="e">
        <f>ROUND(VLOOKUP(A93,Data!A:BZ,69,FALSE),2)</f>
        <v>#N/A</v>
      </c>
      <c r="K93" s="131" t="e">
        <f>ROUND(VLOOKUP(A93,Data!A:BZ,70,FALSE),2)</f>
        <v>#N/A</v>
      </c>
      <c r="L93" s="132" t="e">
        <f>ROUND(VLOOKUP(A93,Data!A:BZ,71,FALSE),2)</f>
        <v>#N/A</v>
      </c>
      <c r="M93" s="133" t="e">
        <f>ROUND(VLOOKUP(A93,Data!A:BZ,72,FALSE),2)</f>
        <v>#N/A</v>
      </c>
      <c r="N93" s="131" t="e">
        <f>ROUND(VLOOKUP(A93,Data!A:BZ,73,FALSE),2)</f>
        <v>#N/A</v>
      </c>
      <c r="O93" s="131" t="e">
        <f>ROUND(VLOOKUP(A93,Data!A:BZ,74,FALSE),2)</f>
        <v>#N/A</v>
      </c>
      <c r="P93" s="131" t="e">
        <f>ROUND(VLOOKUP(A93,Data!A:BZ,75,FALSE),2)</f>
        <v>#N/A</v>
      </c>
      <c r="Q93" t="e">
        <f>VLOOKUP(A93,Delta!A:AS,45,FALSE)</f>
        <v>#N/A</v>
      </c>
      <c r="R93" t="e">
        <f>VLOOKUP(A93,Delta!A:AX,50,FALSE)</f>
        <v>#N/A</v>
      </c>
      <c r="S93" t="e">
        <f t="shared" si="9"/>
        <v>#N/A</v>
      </c>
    </row>
    <row r="94" spans="1:20" x14ac:dyDescent="0.35">
      <c r="A94" s="1">
        <f t="shared" si="11"/>
        <v>44556</v>
      </c>
      <c r="B94" s="100">
        <f t="shared" si="12"/>
        <v>2021</v>
      </c>
      <c r="C94" s="100">
        <f t="shared" si="13"/>
        <v>11</v>
      </c>
      <c r="D94" s="100">
        <f t="shared" si="14"/>
        <v>26</v>
      </c>
      <c r="E94" s="131" t="e">
        <f>ROUND(VLOOKUP(A94,Data!A:BZ,64,FALSE),2)</f>
        <v>#N/A</v>
      </c>
      <c r="F94" s="131" t="e">
        <f>ROUND(VLOOKUP(A94,Data!A:BZ,65,FALSE),2)</f>
        <v>#N/A</v>
      </c>
      <c r="G94" s="131" t="e">
        <f>ROUND(VLOOKUP(A94,Data!A:BZ,66,FALSE),2)</f>
        <v>#N/A</v>
      </c>
      <c r="H94" s="132" t="e">
        <f>ROUND(VLOOKUP(A94,Data!A:BZ,67,FALSE),2)</f>
        <v>#N/A</v>
      </c>
      <c r="I94" s="133" t="e">
        <f>ROUND(VLOOKUP(A94,Data!A:BZ,68,FALSE),2)</f>
        <v>#N/A</v>
      </c>
      <c r="J94" s="131" t="e">
        <f>ROUND(VLOOKUP(A94,Data!A:BZ,69,FALSE),2)</f>
        <v>#N/A</v>
      </c>
      <c r="K94" s="131" t="e">
        <f>ROUND(VLOOKUP(A94,Data!A:BZ,70,FALSE),2)</f>
        <v>#N/A</v>
      </c>
      <c r="L94" s="132" t="e">
        <f>ROUND(VLOOKUP(A94,Data!A:BZ,71,FALSE),2)</f>
        <v>#N/A</v>
      </c>
      <c r="M94" s="133" t="e">
        <f>ROUND(VLOOKUP(A94,Data!A:BZ,72,FALSE),2)</f>
        <v>#N/A</v>
      </c>
      <c r="N94" s="131" t="e">
        <f>ROUND(VLOOKUP(A94,Data!A:BZ,73,FALSE),2)</f>
        <v>#N/A</v>
      </c>
      <c r="O94" s="131" t="e">
        <f>ROUND(VLOOKUP(A94,Data!A:BZ,74,FALSE),2)</f>
        <v>#N/A</v>
      </c>
      <c r="P94" s="131" t="e">
        <f>ROUND(VLOOKUP(A94,Data!A:BZ,75,FALSE),2)</f>
        <v>#N/A</v>
      </c>
      <c r="Q94" t="e">
        <f>VLOOKUP(A94,Delta!A:AS,45,FALSE)</f>
        <v>#N/A</v>
      </c>
      <c r="R94" t="e">
        <f>VLOOKUP(A94,Delta!A:AX,50,FALSE)</f>
        <v>#N/A</v>
      </c>
      <c r="S94" t="e">
        <f t="shared" si="9"/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10BD-1F7D-4BAC-A90F-26266B59E3F6}">
  <dimension ref="A1:J129"/>
  <sheetViews>
    <sheetView workbookViewId="0">
      <pane ySplit="1" topLeftCell="A11" activePane="bottomLeft" state="frozen"/>
      <selection pane="bottomLeft" activeCell="A129" sqref="A129"/>
    </sheetView>
  </sheetViews>
  <sheetFormatPr defaultRowHeight="14.5" x14ac:dyDescent="0.35"/>
  <cols>
    <col min="1" max="1" width="4.08984375" bestFit="1" customWidth="1"/>
    <col min="2" max="2" width="10.453125" bestFit="1" customWidth="1"/>
    <col min="3" max="3" width="15.36328125" bestFit="1" customWidth="1"/>
    <col min="4" max="4" width="17.453125" bestFit="1" customWidth="1"/>
    <col min="5" max="5" width="9.08984375" bestFit="1" customWidth="1"/>
    <col min="6" max="6" width="11.08984375" bestFit="1" customWidth="1"/>
    <col min="7" max="7" width="10.36328125" bestFit="1" customWidth="1"/>
    <col min="8" max="8" width="13" bestFit="1" customWidth="1"/>
    <col min="9" max="9" width="11.1796875" bestFit="1" customWidth="1"/>
    <col min="10" max="10" width="26.08984375" style="139" bestFit="1" customWidth="1"/>
  </cols>
  <sheetData>
    <row r="1" spans="1:10" s="114" customFormat="1" x14ac:dyDescent="0.35">
      <c r="A1" s="114" t="s">
        <v>234</v>
      </c>
      <c r="B1" s="114" t="s">
        <v>42</v>
      </c>
      <c r="C1" s="114" t="s">
        <v>235</v>
      </c>
      <c r="D1" s="114" t="s">
        <v>236</v>
      </c>
      <c r="E1" s="114" t="s">
        <v>237</v>
      </c>
      <c r="F1" s="114" t="s">
        <v>238</v>
      </c>
      <c r="G1" s="114" t="s">
        <v>239</v>
      </c>
      <c r="H1" s="114" t="s">
        <v>240</v>
      </c>
      <c r="I1" s="114" t="s">
        <v>241</v>
      </c>
      <c r="J1" s="138" t="s">
        <v>242</v>
      </c>
    </row>
    <row r="2" spans="1:10" x14ac:dyDescent="0.35">
      <c r="A2">
        <v>2</v>
      </c>
      <c r="B2" s="1">
        <v>44505</v>
      </c>
      <c r="C2">
        <v>89</v>
      </c>
      <c r="D2">
        <v>148</v>
      </c>
      <c r="E2">
        <v>1</v>
      </c>
      <c r="F2">
        <v>29</v>
      </c>
      <c r="G2">
        <v>2</v>
      </c>
      <c r="H2">
        <v>7</v>
      </c>
      <c r="I2">
        <v>22</v>
      </c>
    </row>
    <row r="3" spans="1:10" x14ac:dyDescent="0.35">
      <c r="A3">
        <v>2</v>
      </c>
      <c r="B3" s="1">
        <v>44504</v>
      </c>
      <c r="C3">
        <v>86</v>
      </c>
      <c r="D3">
        <v>134</v>
      </c>
      <c r="E3">
        <v>9</v>
      </c>
      <c r="F3">
        <v>27</v>
      </c>
      <c r="G3">
        <v>1</v>
      </c>
      <c r="H3">
        <v>5</v>
      </c>
      <c r="I3">
        <v>22</v>
      </c>
    </row>
    <row r="4" spans="1:10" x14ac:dyDescent="0.35">
      <c r="A4">
        <v>2</v>
      </c>
      <c r="B4" s="1">
        <v>44503</v>
      </c>
      <c r="C4">
        <v>79</v>
      </c>
      <c r="D4">
        <v>125</v>
      </c>
      <c r="E4">
        <v>0</v>
      </c>
      <c r="F4">
        <v>26</v>
      </c>
      <c r="G4">
        <v>2</v>
      </c>
      <c r="H4">
        <v>4</v>
      </c>
      <c r="I4">
        <v>22</v>
      </c>
    </row>
    <row r="5" spans="1:10" x14ac:dyDescent="0.35">
      <c r="A5">
        <v>2</v>
      </c>
      <c r="B5" s="1">
        <v>44502</v>
      </c>
      <c r="C5">
        <v>92</v>
      </c>
      <c r="D5">
        <v>114</v>
      </c>
      <c r="E5">
        <v>0</v>
      </c>
      <c r="F5">
        <v>24</v>
      </c>
      <c r="G5">
        <v>1</v>
      </c>
      <c r="H5">
        <v>6</v>
      </c>
      <c r="I5">
        <v>22</v>
      </c>
    </row>
    <row r="6" spans="1:10" x14ac:dyDescent="0.35">
      <c r="A6">
        <v>2</v>
      </c>
      <c r="B6" s="1">
        <v>44501</v>
      </c>
      <c r="C6">
        <v>73</v>
      </c>
      <c r="D6">
        <v>133</v>
      </c>
      <c r="E6">
        <v>0</v>
      </c>
      <c r="F6">
        <v>21</v>
      </c>
      <c r="G6">
        <v>2</v>
      </c>
      <c r="H6">
        <v>5</v>
      </c>
      <c r="I6">
        <v>22</v>
      </c>
    </row>
    <row r="7" spans="1:10" x14ac:dyDescent="0.35">
      <c r="A7">
        <v>2</v>
      </c>
      <c r="B7" s="1">
        <v>44498</v>
      </c>
      <c r="C7">
        <v>54</v>
      </c>
      <c r="D7">
        <v>131</v>
      </c>
      <c r="E7">
        <v>0</v>
      </c>
      <c r="F7">
        <v>14</v>
      </c>
      <c r="G7">
        <v>0</v>
      </c>
      <c r="H7">
        <v>7</v>
      </c>
      <c r="I7">
        <v>22</v>
      </c>
    </row>
    <row r="8" spans="1:10" x14ac:dyDescent="0.35">
      <c r="A8">
        <v>2</v>
      </c>
      <c r="B8" s="1">
        <v>44496</v>
      </c>
      <c r="C8">
        <v>43</v>
      </c>
      <c r="D8">
        <v>120</v>
      </c>
      <c r="E8">
        <v>2</v>
      </c>
      <c r="F8">
        <v>10</v>
      </c>
      <c r="G8">
        <v>0</v>
      </c>
      <c r="H8">
        <v>6</v>
      </c>
      <c r="I8">
        <v>22</v>
      </c>
    </row>
    <row r="9" spans="1:10" x14ac:dyDescent="0.35">
      <c r="A9">
        <v>2</v>
      </c>
      <c r="B9" s="1">
        <v>44495</v>
      </c>
      <c r="C9">
        <v>60</v>
      </c>
      <c r="D9">
        <v>111</v>
      </c>
      <c r="E9">
        <v>2</v>
      </c>
      <c r="F9">
        <v>11</v>
      </c>
      <c r="G9">
        <v>0</v>
      </c>
      <c r="H9">
        <v>4</v>
      </c>
      <c r="I9">
        <v>22</v>
      </c>
    </row>
    <row r="10" spans="1:10" x14ac:dyDescent="0.35">
      <c r="A10">
        <v>2</v>
      </c>
      <c r="B10" s="1">
        <v>44494</v>
      </c>
      <c r="C10">
        <v>63</v>
      </c>
      <c r="D10">
        <v>113</v>
      </c>
      <c r="E10">
        <v>1</v>
      </c>
      <c r="F10">
        <v>11</v>
      </c>
      <c r="G10">
        <v>0</v>
      </c>
      <c r="H10">
        <v>6</v>
      </c>
      <c r="I10">
        <v>22</v>
      </c>
    </row>
    <row r="11" spans="1:10" x14ac:dyDescent="0.35">
      <c r="A11">
        <v>2</v>
      </c>
      <c r="B11" s="1">
        <v>44491</v>
      </c>
      <c r="C11">
        <v>48</v>
      </c>
      <c r="D11">
        <v>110</v>
      </c>
      <c r="E11">
        <v>2</v>
      </c>
      <c r="F11">
        <v>13</v>
      </c>
      <c r="G11">
        <v>0</v>
      </c>
      <c r="H11">
        <v>3</v>
      </c>
      <c r="I11">
        <v>22</v>
      </c>
    </row>
    <row r="12" spans="1:10" x14ac:dyDescent="0.35">
      <c r="A12">
        <v>2</v>
      </c>
      <c r="B12" s="1">
        <v>44490</v>
      </c>
      <c r="C12">
        <v>47</v>
      </c>
      <c r="D12">
        <v>107</v>
      </c>
      <c r="E12">
        <v>1</v>
      </c>
      <c r="F12">
        <v>16</v>
      </c>
      <c r="G12">
        <v>0</v>
      </c>
      <c r="H12">
        <v>3</v>
      </c>
      <c r="I12">
        <v>22</v>
      </c>
    </row>
    <row r="13" spans="1:10" x14ac:dyDescent="0.35">
      <c r="A13">
        <v>2</v>
      </c>
      <c r="B13" s="1">
        <v>44489</v>
      </c>
      <c r="C13">
        <v>49</v>
      </c>
      <c r="D13">
        <v>104</v>
      </c>
      <c r="E13">
        <v>1</v>
      </c>
      <c r="F13">
        <v>15</v>
      </c>
      <c r="G13">
        <v>2</v>
      </c>
      <c r="H13">
        <v>3</v>
      </c>
      <c r="I13">
        <v>22</v>
      </c>
    </row>
    <row r="14" spans="1:10" x14ac:dyDescent="0.35">
      <c r="A14">
        <v>2</v>
      </c>
      <c r="B14" s="1">
        <v>44488</v>
      </c>
      <c r="C14">
        <v>51</v>
      </c>
      <c r="D14">
        <v>113</v>
      </c>
      <c r="E14">
        <v>1</v>
      </c>
      <c r="F14">
        <v>14</v>
      </c>
      <c r="G14">
        <v>1</v>
      </c>
      <c r="H14">
        <v>2</v>
      </c>
      <c r="I14">
        <v>23</v>
      </c>
    </row>
    <row r="15" spans="1:10" x14ac:dyDescent="0.35">
      <c r="A15">
        <v>2</v>
      </c>
      <c r="B15" s="1">
        <v>44487</v>
      </c>
      <c r="C15">
        <v>64</v>
      </c>
      <c r="D15">
        <v>107</v>
      </c>
      <c r="E15">
        <v>1</v>
      </c>
      <c r="F15">
        <v>14</v>
      </c>
      <c r="G15">
        <v>1</v>
      </c>
      <c r="H15">
        <v>1</v>
      </c>
      <c r="I15">
        <v>23</v>
      </c>
    </row>
    <row r="16" spans="1:10" x14ac:dyDescent="0.35">
      <c r="A16">
        <v>2</v>
      </c>
      <c r="B16" s="1">
        <v>44484</v>
      </c>
      <c r="C16">
        <v>57</v>
      </c>
      <c r="D16">
        <v>90</v>
      </c>
      <c r="E16">
        <v>2</v>
      </c>
      <c r="F16">
        <v>12</v>
      </c>
      <c r="G16">
        <v>2</v>
      </c>
      <c r="H16">
        <v>2</v>
      </c>
      <c r="I16">
        <v>22</v>
      </c>
    </row>
    <row r="17" spans="1:9" x14ac:dyDescent="0.35">
      <c r="A17">
        <v>2</v>
      </c>
      <c r="B17" s="1">
        <v>44483</v>
      </c>
      <c r="C17">
        <v>52</v>
      </c>
      <c r="D17">
        <v>89</v>
      </c>
      <c r="E17">
        <v>1</v>
      </c>
      <c r="F17">
        <v>14</v>
      </c>
      <c r="G17">
        <v>0</v>
      </c>
      <c r="H17">
        <v>1</v>
      </c>
      <c r="I17">
        <v>22</v>
      </c>
    </row>
    <row r="18" spans="1:9" x14ac:dyDescent="0.35">
      <c r="A18">
        <v>2</v>
      </c>
      <c r="B18" s="1">
        <v>44482</v>
      </c>
      <c r="C18">
        <v>53</v>
      </c>
      <c r="D18">
        <v>100</v>
      </c>
      <c r="E18">
        <v>2</v>
      </c>
      <c r="F18">
        <v>12</v>
      </c>
      <c r="G18">
        <v>1</v>
      </c>
      <c r="H18">
        <v>3</v>
      </c>
      <c r="I18">
        <v>22</v>
      </c>
    </row>
    <row r="19" spans="1:9" x14ac:dyDescent="0.35">
      <c r="A19">
        <v>2</v>
      </c>
      <c r="B19" s="1">
        <v>44481</v>
      </c>
      <c r="C19">
        <v>43</v>
      </c>
      <c r="D19">
        <v>95</v>
      </c>
      <c r="E19">
        <v>3</v>
      </c>
      <c r="F19">
        <v>15</v>
      </c>
      <c r="G19">
        <v>0</v>
      </c>
      <c r="H19">
        <v>0</v>
      </c>
      <c r="I19">
        <v>22</v>
      </c>
    </row>
    <row r="20" spans="1:9" x14ac:dyDescent="0.35">
      <c r="A20">
        <v>2</v>
      </c>
      <c r="B20" s="1">
        <v>44480</v>
      </c>
      <c r="C20">
        <v>49</v>
      </c>
      <c r="D20">
        <v>108</v>
      </c>
      <c r="E20">
        <v>3</v>
      </c>
      <c r="F20">
        <v>14</v>
      </c>
      <c r="G20">
        <v>0</v>
      </c>
      <c r="H20">
        <v>1</v>
      </c>
      <c r="I20">
        <v>23</v>
      </c>
    </row>
    <row r="21" spans="1:9" x14ac:dyDescent="0.35">
      <c r="A21">
        <v>2</v>
      </c>
      <c r="B21" s="1">
        <v>44477</v>
      </c>
      <c r="C21">
        <v>39</v>
      </c>
      <c r="D21">
        <v>93</v>
      </c>
      <c r="E21">
        <v>3</v>
      </c>
      <c r="F21">
        <v>12</v>
      </c>
      <c r="G21">
        <v>2</v>
      </c>
      <c r="H21">
        <v>1</v>
      </c>
      <c r="I21">
        <v>22</v>
      </c>
    </row>
    <row r="22" spans="1:9" x14ac:dyDescent="0.35">
      <c r="A22">
        <v>2</v>
      </c>
      <c r="B22" s="1">
        <v>44476</v>
      </c>
      <c r="C22">
        <v>38</v>
      </c>
      <c r="D22">
        <v>102</v>
      </c>
      <c r="E22">
        <v>2</v>
      </c>
      <c r="F22">
        <v>13</v>
      </c>
      <c r="G22">
        <v>1</v>
      </c>
      <c r="H22">
        <v>2</v>
      </c>
      <c r="I22">
        <v>22</v>
      </c>
    </row>
    <row r="23" spans="1:9" x14ac:dyDescent="0.35">
      <c r="A23">
        <v>2</v>
      </c>
      <c r="B23" s="1">
        <v>44475</v>
      </c>
      <c r="C23">
        <v>52</v>
      </c>
      <c r="D23">
        <v>67</v>
      </c>
      <c r="E23">
        <v>2</v>
      </c>
      <c r="F23">
        <v>13</v>
      </c>
      <c r="G23">
        <v>1</v>
      </c>
      <c r="H23">
        <v>2</v>
      </c>
      <c r="I23">
        <v>21</v>
      </c>
    </row>
    <row r="24" spans="1:9" x14ac:dyDescent="0.35">
      <c r="A24">
        <v>2</v>
      </c>
      <c r="B24" s="1">
        <v>44474</v>
      </c>
      <c r="C24">
        <v>50</v>
      </c>
      <c r="D24">
        <v>89</v>
      </c>
      <c r="E24">
        <v>2</v>
      </c>
      <c r="F24">
        <v>14</v>
      </c>
      <c r="G24">
        <v>0</v>
      </c>
      <c r="H24">
        <v>2</v>
      </c>
      <c r="I24">
        <v>23</v>
      </c>
    </row>
    <row r="25" spans="1:9" x14ac:dyDescent="0.35">
      <c r="A25">
        <v>3</v>
      </c>
      <c r="B25" s="1">
        <v>44506</v>
      </c>
      <c r="C25">
        <v>109</v>
      </c>
      <c r="D25">
        <v>337</v>
      </c>
      <c r="E25">
        <v>6</v>
      </c>
      <c r="F25">
        <v>82</v>
      </c>
    </row>
    <row r="26" spans="1:9" x14ac:dyDescent="0.35">
      <c r="A26">
        <v>3</v>
      </c>
      <c r="B26" s="1">
        <v>44505</v>
      </c>
      <c r="C26">
        <v>102</v>
      </c>
      <c r="D26">
        <v>350</v>
      </c>
      <c r="E26">
        <v>6</v>
      </c>
      <c r="F26">
        <v>85</v>
      </c>
    </row>
    <row r="27" spans="1:9" x14ac:dyDescent="0.35">
      <c r="A27">
        <v>3</v>
      </c>
      <c r="B27" s="1">
        <v>44504</v>
      </c>
      <c r="C27">
        <v>97</v>
      </c>
      <c r="D27">
        <v>335</v>
      </c>
      <c r="E27">
        <v>6</v>
      </c>
      <c r="F27">
        <v>86</v>
      </c>
    </row>
    <row r="28" spans="1:9" x14ac:dyDescent="0.35">
      <c r="A28">
        <v>3</v>
      </c>
      <c r="B28" s="1">
        <v>44503</v>
      </c>
      <c r="C28">
        <v>104</v>
      </c>
      <c r="D28">
        <v>341</v>
      </c>
      <c r="E28">
        <v>5</v>
      </c>
      <c r="F28">
        <v>87</v>
      </c>
    </row>
    <row r="29" spans="1:9" x14ac:dyDescent="0.35">
      <c r="A29">
        <v>3</v>
      </c>
      <c r="B29" s="1">
        <v>44502</v>
      </c>
      <c r="C29">
        <v>107</v>
      </c>
      <c r="D29">
        <v>343</v>
      </c>
      <c r="E29">
        <v>5</v>
      </c>
      <c r="F29">
        <v>78</v>
      </c>
    </row>
    <row r="30" spans="1:9" x14ac:dyDescent="0.35">
      <c r="A30">
        <v>3</v>
      </c>
      <c r="B30" s="1">
        <v>44501</v>
      </c>
      <c r="C30">
        <v>89</v>
      </c>
      <c r="D30">
        <v>382</v>
      </c>
      <c r="E30">
        <v>5</v>
      </c>
      <c r="F30">
        <v>80</v>
      </c>
    </row>
    <row r="31" spans="1:9" x14ac:dyDescent="0.35">
      <c r="A31">
        <v>3</v>
      </c>
      <c r="B31" s="1">
        <v>44500</v>
      </c>
      <c r="C31">
        <v>89</v>
      </c>
      <c r="D31">
        <v>361</v>
      </c>
      <c r="E31">
        <v>4</v>
      </c>
      <c r="F31">
        <v>78</v>
      </c>
    </row>
    <row r="32" spans="1:9" x14ac:dyDescent="0.35">
      <c r="A32">
        <v>3</v>
      </c>
      <c r="B32" s="1">
        <v>44499</v>
      </c>
      <c r="C32">
        <v>89</v>
      </c>
      <c r="D32">
        <v>355</v>
      </c>
      <c r="E32">
        <v>3</v>
      </c>
      <c r="F32">
        <v>70</v>
      </c>
    </row>
    <row r="33" spans="1:6" x14ac:dyDescent="0.35">
      <c r="A33">
        <v>3</v>
      </c>
      <c r="B33" s="1">
        <v>44498</v>
      </c>
      <c r="C33">
        <v>85</v>
      </c>
      <c r="D33">
        <v>331</v>
      </c>
      <c r="E33">
        <v>3</v>
      </c>
      <c r="F33">
        <v>72</v>
      </c>
    </row>
    <row r="34" spans="1:6" x14ac:dyDescent="0.35">
      <c r="A34">
        <v>3</v>
      </c>
      <c r="B34" s="1">
        <v>44497</v>
      </c>
      <c r="C34">
        <v>89</v>
      </c>
      <c r="D34">
        <v>338</v>
      </c>
      <c r="E34">
        <v>4</v>
      </c>
      <c r="F34">
        <v>72</v>
      </c>
    </row>
    <row r="35" spans="1:6" x14ac:dyDescent="0.35">
      <c r="A35">
        <v>3</v>
      </c>
      <c r="B35" s="1">
        <v>44496</v>
      </c>
      <c r="C35">
        <v>87</v>
      </c>
      <c r="D35">
        <v>313</v>
      </c>
      <c r="E35">
        <v>5</v>
      </c>
      <c r="F35">
        <v>74</v>
      </c>
    </row>
    <row r="36" spans="1:6" x14ac:dyDescent="0.35">
      <c r="A36">
        <v>3</v>
      </c>
      <c r="B36" s="1">
        <v>44495</v>
      </c>
      <c r="C36">
        <v>85</v>
      </c>
      <c r="D36">
        <v>309</v>
      </c>
      <c r="E36">
        <v>5</v>
      </c>
      <c r="F36">
        <v>72</v>
      </c>
    </row>
    <row r="37" spans="1:6" x14ac:dyDescent="0.35">
      <c r="A37">
        <v>3</v>
      </c>
      <c r="B37" s="1">
        <v>44494</v>
      </c>
      <c r="C37">
        <v>84</v>
      </c>
      <c r="D37">
        <v>319</v>
      </c>
      <c r="E37">
        <v>3</v>
      </c>
      <c r="F37">
        <v>71</v>
      </c>
    </row>
    <row r="38" spans="1:6" x14ac:dyDescent="0.35">
      <c r="A38">
        <v>3</v>
      </c>
      <c r="B38" s="1">
        <v>44493</v>
      </c>
      <c r="C38">
        <v>84</v>
      </c>
      <c r="D38">
        <v>313</v>
      </c>
      <c r="E38">
        <v>3</v>
      </c>
      <c r="F38">
        <v>71</v>
      </c>
    </row>
    <row r="39" spans="1:6" x14ac:dyDescent="0.35">
      <c r="A39">
        <v>3</v>
      </c>
      <c r="B39" s="1">
        <v>44492</v>
      </c>
      <c r="C39">
        <v>72</v>
      </c>
      <c r="D39">
        <v>294</v>
      </c>
      <c r="E39">
        <v>3</v>
      </c>
      <c r="F39">
        <v>71</v>
      </c>
    </row>
    <row r="40" spans="1:6" x14ac:dyDescent="0.35">
      <c r="A40">
        <v>3</v>
      </c>
      <c r="B40" s="1">
        <v>44491</v>
      </c>
      <c r="C40">
        <v>73</v>
      </c>
      <c r="D40">
        <v>283</v>
      </c>
      <c r="E40">
        <v>4</v>
      </c>
      <c r="F40">
        <v>73</v>
      </c>
    </row>
    <row r="41" spans="1:6" x14ac:dyDescent="0.35">
      <c r="A41">
        <v>3</v>
      </c>
      <c r="B41" s="1">
        <v>44490</v>
      </c>
      <c r="C41">
        <v>70</v>
      </c>
      <c r="D41">
        <v>271</v>
      </c>
      <c r="E41">
        <v>3</v>
      </c>
      <c r="F41">
        <v>70</v>
      </c>
    </row>
    <row r="42" spans="1:6" x14ac:dyDescent="0.35">
      <c r="A42">
        <v>3</v>
      </c>
      <c r="B42" s="1">
        <v>44489</v>
      </c>
      <c r="C42">
        <v>71</v>
      </c>
      <c r="D42">
        <v>272</v>
      </c>
      <c r="E42">
        <v>3</v>
      </c>
      <c r="F42">
        <v>65</v>
      </c>
    </row>
    <row r="43" spans="1:6" x14ac:dyDescent="0.35">
      <c r="A43">
        <v>3</v>
      </c>
      <c r="B43" s="1">
        <v>44488</v>
      </c>
      <c r="C43">
        <v>71</v>
      </c>
      <c r="D43">
        <v>263</v>
      </c>
      <c r="E43">
        <v>3</v>
      </c>
      <c r="F43">
        <v>64</v>
      </c>
    </row>
    <row r="44" spans="1:6" x14ac:dyDescent="0.35">
      <c r="A44">
        <v>3</v>
      </c>
      <c r="B44" s="1">
        <v>44487</v>
      </c>
      <c r="C44">
        <v>75</v>
      </c>
      <c r="D44">
        <v>282</v>
      </c>
      <c r="E44">
        <v>3</v>
      </c>
      <c r="F44">
        <v>66</v>
      </c>
    </row>
    <row r="45" spans="1:6" x14ac:dyDescent="0.35">
      <c r="A45">
        <v>3</v>
      </c>
      <c r="B45" s="1">
        <v>44486</v>
      </c>
      <c r="C45">
        <v>67</v>
      </c>
      <c r="D45">
        <v>272</v>
      </c>
      <c r="E45">
        <v>3</v>
      </c>
      <c r="F45">
        <v>62</v>
      </c>
    </row>
    <row r="46" spans="1:6" x14ac:dyDescent="0.35">
      <c r="A46">
        <v>3</v>
      </c>
      <c r="B46" s="1">
        <v>44485</v>
      </c>
      <c r="C46">
        <v>61</v>
      </c>
      <c r="D46">
        <v>275</v>
      </c>
      <c r="E46">
        <v>3</v>
      </c>
      <c r="F46">
        <v>63</v>
      </c>
    </row>
    <row r="47" spans="1:6" x14ac:dyDescent="0.35">
      <c r="A47">
        <v>3</v>
      </c>
      <c r="B47" s="1">
        <v>44484</v>
      </c>
      <c r="C47">
        <v>63</v>
      </c>
      <c r="D47">
        <v>250</v>
      </c>
      <c r="E47">
        <v>4</v>
      </c>
      <c r="F47">
        <v>65</v>
      </c>
    </row>
    <row r="48" spans="1:6" x14ac:dyDescent="0.35">
      <c r="A48">
        <v>3</v>
      </c>
      <c r="B48" s="1">
        <v>44483</v>
      </c>
      <c r="C48">
        <v>58</v>
      </c>
      <c r="D48">
        <v>258</v>
      </c>
      <c r="E48">
        <v>4</v>
      </c>
      <c r="F48">
        <v>65</v>
      </c>
    </row>
    <row r="49" spans="1:6" x14ac:dyDescent="0.35">
      <c r="A49">
        <v>3</v>
      </c>
      <c r="B49" s="1">
        <v>44482</v>
      </c>
      <c r="C49">
        <v>48</v>
      </c>
      <c r="D49">
        <v>246</v>
      </c>
      <c r="E49">
        <v>6</v>
      </c>
      <c r="F49">
        <v>62</v>
      </c>
    </row>
    <row r="50" spans="1:6" x14ac:dyDescent="0.35">
      <c r="A50">
        <v>3</v>
      </c>
      <c r="B50" s="1">
        <v>44481</v>
      </c>
      <c r="C50">
        <v>43</v>
      </c>
      <c r="D50">
        <v>280</v>
      </c>
      <c r="E50">
        <v>5</v>
      </c>
      <c r="F50">
        <v>60</v>
      </c>
    </row>
    <row r="51" spans="1:6" x14ac:dyDescent="0.35">
      <c r="A51">
        <v>3</v>
      </c>
      <c r="B51" s="1">
        <v>44480</v>
      </c>
      <c r="C51">
        <v>47</v>
      </c>
      <c r="D51">
        <v>262</v>
      </c>
      <c r="E51">
        <v>6</v>
      </c>
      <c r="F51">
        <v>60</v>
      </c>
    </row>
    <row r="52" spans="1:6" x14ac:dyDescent="0.35">
      <c r="A52">
        <v>3</v>
      </c>
      <c r="B52" s="1">
        <v>44479</v>
      </c>
      <c r="C52">
        <v>48</v>
      </c>
      <c r="D52">
        <v>262</v>
      </c>
      <c r="E52">
        <v>6</v>
      </c>
      <c r="F52">
        <v>58</v>
      </c>
    </row>
    <row r="53" spans="1:6" x14ac:dyDescent="0.35">
      <c r="A53">
        <v>3</v>
      </c>
      <c r="B53" s="1">
        <v>44478</v>
      </c>
      <c r="C53">
        <v>54</v>
      </c>
      <c r="D53">
        <v>243</v>
      </c>
      <c r="E53">
        <v>6</v>
      </c>
      <c r="F53">
        <v>58</v>
      </c>
    </row>
    <row r="54" spans="1:6" x14ac:dyDescent="0.35">
      <c r="A54">
        <v>3</v>
      </c>
      <c r="B54" s="1">
        <v>44477</v>
      </c>
      <c r="C54">
        <v>55</v>
      </c>
      <c r="D54">
        <v>242</v>
      </c>
      <c r="E54">
        <v>7</v>
      </c>
      <c r="F54">
        <v>60</v>
      </c>
    </row>
    <row r="55" spans="1:6" x14ac:dyDescent="0.35">
      <c r="A55">
        <v>3</v>
      </c>
      <c r="B55" s="1">
        <v>44476</v>
      </c>
      <c r="C55">
        <v>55</v>
      </c>
      <c r="D55">
        <v>218</v>
      </c>
      <c r="E55">
        <v>7</v>
      </c>
      <c r="F55">
        <v>59</v>
      </c>
    </row>
    <row r="56" spans="1:6" x14ac:dyDescent="0.35">
      <c r="A56">
        <v>3</v>
      </c>
      <c r="B56" s="1">
        <v>44475</v>
      </c>
      <c r="C56">
        <v>63</v>
      </c>
      <c r="D56">
        <v>222</v>
      </c>
      <c r="E56">
        <v>6</v>
      </c>
      <c r="F56">
        <v>59</v>
      </c>
    </row>
    <row r="57" spans="1:6" x14ac:dyDescent="0.35">
      <c r="A57">
        <v>3</v>
      </c>
      <c r="B57" s="1">
        <v>44474</v>
      </c>
      <c r="C57">
        <v>57</v>
      </c>
      <c r="D57">
        <v>214</v>
      </c>
      <c r="E57">
        <v>6</v>
      </c>
      <c r="F57">
        <v>57</v>
      </c>
    </row>
    <row r="58" spans="1:6" x14ac:dyDescent="0.35">
      <c r="A58">
        <v>3</v>
      </c>
      <c r="B58" s="1">
        <v>44473</v>
      </c>
      <c r="C58">
        <v>63</v>
      </c>
      <c r="D58">
        <v>229</v>
      </c>
      <c r="E58">
        <v>6</v>
      </c>
      <c r="F58">
        <v>61</v>
      </c>
    </row>
    <row r="59" spans="1:6" x14ac:dyDescent="0.35">
      <c r="A59">
        <v>3</v>
      </c>
      <c r="B59" s="1">
        <v>44470</v>
      </c>
      <c r="C59">
        <v>63</v>
      </c>
      <c r="D59">
        <v>214</v>
      </c>
      <c r="E59">
        <v>4</v>
      </c>
      <c r="F59">
        <v>59</v>
      </c>
    </row>
    <row r="60" spans="1:6" x14ac:dyDescent="0.35">
      <c r="A60">
        <v>3</v>
      </c>
      <c r="B60" s="1">
        <v>44469</v>
      </c>
      <c r="C60">
        <v>66</v>
      </c>
      <c r="D60">
        <v>233</v>
      </c>
      <c r="E60">
        <v>4</v>
      </c>
      <c r="F60">
        <v>53</v>
      </c>
    </row>
    <row r="61" spans="1:6" x14ac:dyDescent="0.35">
      <c r="A61">
        <v>3</v>
      </c>
      <c r="B61" s="1">
        <v>44468</v>
      </c>
      <c r="C61">
        <v>75</v>
      </c>
      <c r="D61">
        <v>215</v>
      </c>
      <c r="E61">
        <v>3</v>
      </c>
      <c r="F61">
        <v>52</v>
      </c>
    </row>
    <row r="62" spans="1:6" x14ac:dyDescent="0.35">
      <c r="A62">
        <v>3</v>
      </c>
      <c r="B62" s="1">
        <v>44467</v>
      </c>
      <c r="C62">
        <v>73</v>
      </c>
      <c r="D62">
        <v>233</v>
      </c>
      <c r="E62">
        <v>3</v>
      </c>
      <c r="F62">
        <v>53</v>
      </c>
    </row>
    <row r="63" spans="1:6" x14ac:dyDescent="0.35">
      <c r="A63">
        <v>3</v>
      </c>
      <c r="B63" s="1">
        <v>44466</v>
      </c>
      <c r="C63">
        <v>71</v>
      </c>
      <c r="D63">
        <v>234</v>
      </c>
      <c r="E63">
        <v>3</v>
      </c>
      <c r="F63">
        <v>54</v>
      </c>
    </row>
    <row r="64" spans="1:6" x14ac:dyDescent="0.35">
      <c r="A64">
        <v>3</v>
      </c>
      <c r="B64" s="1">
        <v>44465</v>
      </c>
      <c r="C64">
        <v>73</v>
      </c>
      <c r="D64">
        <v>246</v>
      </c>
      <c r="E64">
        <v>2</v>
      </c>
      <c r="F64">
        <v>53</v>
      </c>
    </row>
    <row r="65" spans="1:9" x14ac:dyDescent="0.35">
      <c r="A65">
        <v>3</v>
      </c>
      <c r="B65" s="1">
        <v>44464</v>
      </c>
      <c r="C65">
        <v>73</v>
      </c>
      <c r="D65">
        <v>232</v>
      </c>
      <c r="E65">
        <v>2</v>
      </c>
      <c r="F65">
        <v>51</v>
      </c>
    </row>
    <row r="66" spans="1:9" x14ac:dyDescent="0.35">
      <c r="A66">
        <v>3</v>
      </c>
      <c r="B66" s="1">
        <v>44463</v>
      </c>
      <c r="C66">
        <v>64</v>
      </c>
      <c r="D66">
        <v>243</v>
      </c>
      <c r="E66">
        <v>2</v>
      </c>
      <c r="F66">
        <v>51</v>
      </c>
    </row>
    <row r="67" spans="1:9" x14ac:dyDescent="0.35">
      <c r="A67">
        <v>3</v>
      </c>
      <c r="B67" s="1">
        <v>44462</v>
      </c>
      <c r="C67">
        <v>75</v>
      </c>
      <c r="D67">
        <v>231</v>
      </c>
      <c r="E67">
        <v>3</v>
      </c>
      <c r="F67">
        <v>51</v>
      </c>
    </row>
    <row r="68" spans="1:9" x14ac:dyDescent="0.35">
      <c r="A68">
        <v>3</v>
      </c>
      <c r="B68" s="1">
        <v>44461</v>
      </c>
      <c r="C68">
        <v>78</v>
      </c>
      <c r="D68">
        <v>240</v>
      </c>
      <c r="E68">
        <v>3</v>
      </c>
      <c r="F68">
        <v>51</v>
      </c>
    </row>
    <row r="69" spans="1:9" x14ac:dyDescent="0.35">
      <c r="A69">
        <v>3</v>
      </c>
      <c r="B69" s="1">
        <v>44460</v>
      </c>
      <c r="C69">
        <v>73</v>
      </c>
      <c r="D69">
        <v>241</v>
      </c>
      <c r="E69">
        <v>4</v>
      </c>
      <c r="F69">
        <v>45</v>
      </c>
    </row>
    <row r="70" spans="1:9" x14ac:dyDescent="0.35">
      <c r="A70">
        <v>4</v>
      </c>
      <c r="B70" s="1">
        <v>44506</v>
      </c>
      <c r="C70">
        <v>107</v>
      </c>
      <c r="D70">
        <v>261</v>
      </c>
      <c r="E70">
        <v>8</v>
      </c>
      <c r="F70">
        <v>47</v>
      </c>
      <c r="I70">
        <v>14</v>
      </c>
    </row>
    <row r="71" spans="1:9" x14ac:dyDescent="0.35">
      <c r="A71">
        <v>4</v>
      </c>
      <c r="B71" s="1">
        <v>44505</v>
      </c>
      <c r="C71">
        <v>112</v>
      </c>
      <c r="D71">
        <v>293</v>
      </c>
      <c r="E71">
        <v>7</v>
      </c>
      <c r="F71">
        <v>60</v>
      </c>
    </row>
    <row r="72" spans="1:9" x14ac:dyDescent="0.35">
      <c r="A72">
        <v>4</v>
      </c>
      <c r="B72" s="1">
        <v>44504</v>
      </c>
      <c r="C72">
        <v>109</v>
      </c>
      <c r="D72">
        <v>296</v>
      </c>
      <c r="E72">
        <v>6</v>
      </c>
      <c r="F72">
        <v>61</v>
      </c>
    </row>
    <row r="73" spans="1:9" x14ac:dyDescent="0.35">
      <c r="A73">
        <v>4</v>
      </c>
      <c r="B73" s="1">
        <v>44503</v>
      </c>
      <c r="C73">
        <v>98</v>
      </c>
      <c r="D73">
        <v>264</v>
      </c>
      <c r="E73">
        <v>5</v>
      </c>
      <c r="F73">
        <v>55</v>
      </c>
    </row>
    <row r="74" spans="1:9" x14ac:dyDescent="0.35">
      <c r="A74">
        <v>4</v>
      </c>
      <c r="B74" s="1">
        <v>44502</v>
      </c>
      <c r="C74">
        <v>94</v>
      </c>
      <c r="D74">
        <v>283</v>
      </c>
      <c r="E74">
        <v>6</v>
      </c>
      <c r="F74">
        <v>50</v>
      </c>
    </row>
    <row r="75" spans="1:9" x14ac:dyDescent="0.35">
      <c r="A75">
        <v>4</v>
      </c>
      <c r="B75" s="1">
        <v>44501</v>
      </c>
      <c r="C75">
        <v>99</v>
      </c>
      <c r="D75">
        <v>295</v>
      </c>
      <c r="E75">
        <v>6</v>
      </c>
      <c r="F75">
        <v>53</v>
      </c>
    </row>
    <row r="76" spans="1:9" x14ac:dyDescent="0.35">
      <c r="A76">
        <v>4</v>
      </c>
      <c r="B76" s="1">
        <v>44500</v>
      </c>
      <c r="C76">
        <v>98</v>
      </c>
      <c r="D76">
        <v>287</v>
      </c>
      <c r="E76">
        <v>7</v>
      </c>
      <c r="F76">
        <v>56</v>
      </c>
    </row>
    <row r="77" spans="1:9" x14ac:dyDescent="0.35">
      <c r="A77">
        <v>4</v>
      </c>
      <c r="B77" s="1">
        <v>44499</v>
      </c>
      <c r="C77">
        <v>91</v>
      </c>
      <c r="D77">
        <v>251</v>
      </c>
      <c r="E77">
        <v>4</v>
      </c>
      <c r="F77">
        <v>54</v>
      </c>
    </row>
    <row r="78" spans="1:9" x14ac:dyDescent="0.35">
      <c r="A78">
        <v>4</v>
      </c>
      <c r="B78" s="1">
        <v>44498</v>
      </c>
      <c r="C78">
        <v>92</v>
      </c>
      <c r="D78">
        <v>265</v>
      </c>
      <c r="E78">
        <v>3</v>
      </c>
      <c r="F78">
        <v>59</v>
      </c>
    </row>
    <row r="79" spans="1:9" x14ac:dyDescent="0.35">
      <c r="A79">
        <v>4</v>
      </c>
      <c r="B79" s="1">
        <v>44497</v>
      </c>
      <c r="C79">
        <v>89</v>
      </c>
      <c r="D79">
        <v>257</v>
      </c>
      <c r="E79">
        <v>3</v>
      </c>
      <c r="F79">
        <v>58</v>
      </c>
    </row>
    <row r="80" spans="1:9" x14ac:dyDescent="0.35">
      <c r="A80">
        <v>4</v>
      </c>
      <c r="B80" s="1">
        <v>44496</v>
      </c>
      <c r="C80">
        <v>89</v>
      </c>
      <c r="D80">
        <v>284</v>
      </c>
      <c r="E80">
        <v>3</v>
      </c>
      <c r="F80">
        <v>54</v>
      </c>
    </row>
    <row r="81" spans="1:6" x14ac:dyDescent="0.35">
      <c r="A81">
        <v>4</v>
      </c>
      <c r="B81" s="1">
        <v>44495</v>
      </c>
      <c r="C81">
        <v>80</v>
      </c>
      <c r="D81">
        <v>259</v>
      </c>
      <c r="E81">
        <v>2</v>
      </c>
      <c r="F81">
        <v>55</v>
      </c>
    </row>
    <row r="82" spans="1:6" x14ac:dyDescent="0.35">
      <c r="A82">
        <v>4</v>
      </c>
      <c r="B82" s="1">
        <v>44494</v>
      </c>
      <c r="C82">
        <v>85</v>
      </c>
      <c r="D82">
        <v>255</v>
      </c>
      <c r="E82">
        <v>2</v>
      </c>
      <c r="F82">
        <v>55</v>
      </c>
    </row>
    <row r="83" spans="1:6" x14ac:dyDescent="0.35">
      <c r="A83">
        <v>4</v>
      </c>
      <c r="B83" s="1">
        <v>44493</v>
      </c>
      <c r="C83">
        <v>82</v>
      </c>
      <c r="D83">
        <v>246</v>
      </c>
      <c r="E83">
        <v>2</v>
      </c>
      <c r="F83">
        <v>51</v>
      </c>
    </row>
    <row r="84" spans="1:6" x14ac:dyDescent="0.35">
      <c r="A84">
        <v>4</v>
      </c>
      <c r="B84" s="1">
        <v>44492</v>
      </c>
      <c r="C84">
        <v>78</v>
      </c>
      <c r="D84">
        <v>240</v>
      </c>
      <c r="E84">
        <v>3</v>
      </c>
      <c r="F84">
        <v>49</v>
      </c>
    </row>
    <row r="85" spans="1:6" x14ac:dyDescent="0.35">
      <c r="A85">
        <v>4</v>
      </c>
      <c r="B85" s="1">
        <v>44491</v>
      </c>
      <c r="C85">
        <v>71</v>
      </c>
      <c r="D85">
        <v>222</v>
      </c>
      <c r="E85">
        <v>3</v>
      </c>
      <c r="F85">
        <v>48</v>
      </c>
    </row>
    <row r="86" spans="1:6" x14ac:dyDescent="0.35">
      <c r="A86">
        <v>4</v>
      </c>
      <c r="B86" s="1">
        <v>44490</v>
      </c>
      <c r="C86">
        <v>75</v>
      </c>
      <c r="D86">
        <v>231</v>
      </c>
      <c r="E86">
        <v>3</v>
      </c>
      <c r="F86">
        <v>47</v>
      </c>
    </row>
    <row r="87" spans="1:6" x14ac:dyDescent="0.35">
      <c r="A87">
        <v>4</v>
      </c>
      <c r="B87" s="1">
        <v>44489</v>
      </c>
      <c r="C87">
        <v>72</v>
      </c>
      <c r="D87">
        <v>214</v>
      </c>
      <c r="E87">
        <v>5</v>
      </c>
      <c r="F87">
        <v>47</v>
      </c>
    </row>
    <row r="88" spans="1:6" x14ac:dyDescent="0.35">
      <c r="A88">
        <v>4</v>
      </c>
      <c r="B88" s="1">
        <v>44488</v>
      </c>
      <c r="C88">
        <v>78</v>
      </c>
      <c r="D88">
        <v>233</v>
      </c>
      <c r="E88">
        <v>6</v>
      </c>
      <c r="F88">
        <v>48</v>
      </c>
    </row>
    <row r="89" spans="1:6" x14ac:dyDescent="0.35">
      <c r="A89">
        <v>4</v>
      </c>
      <c r="B89" s="1">
        <v>44487</v>
      </c>
      <c r="C89">
        <v>73</v>
      </c>
      <c r="D89">
        <v>222</v>
      </c>
      <c r="E89">
        <v>8</v>
      </c>
      <c r="F89">
        <v>52</v>
      </c>
    </row>
    <row r="90" spans="1:6" x14ac:dyDescent="0.35">
      <c r="A90">
        <v>4</v>
      </c>
      <c r="B90" s="1">
        <v>44486</v>
      </c>
      <c r="C90">
        <v>68</v>
      </c>
      <c r="D90">
        <v>219</v>
      </c>
      <c r="E90">
        <v>8</v>
      </c>
      <c r="F90">
        <v>53</v>
      </c>
    </row>
    <row r="91" spans="1:6" x14ac:dyDescent="0.35">
      <c r="A91">
        <v>4</v>
      </c>
      <c r="B91" s="1">
        <v>44485</v>
      </c>
      <c r="C91">
        <v>65</v>
      </c>
      <c r="D91">
        <v>199</v>
      </c>
      <c r="E91">
        <v>6</v>
      </c>
      <c r="F91">
        <v>54</v>
      </c>
    </row>
    <row r="92" spans="1:6" x14ac:dyDescent="0.35">
      <c r="A92">
        <v>4</v>
      </c>
      <c r="B92" s="1">
        <v>44484</v>
      </c>
      <c r="C92">
        <v>69</v>
      </c>
      <c r="D92">
        <v>216</v>
      </c>
      <c r="E92">
        <v>5</v>
      </c>
      <c r="F92">
        <v>52</v>
      </c>
    </row>
    <row r="93" spans="1:6" x14ac:dyDescent="0.35">
      <c r="A93">
        <v>4</v>
      </c>
      <c r="B93" s="1">
        <v>44483</v>
      </c>
      <c r="C93">
        <v>61</v>
      </c>
      <c r="D93">
        <v>196</v>
      </c>
      <c r="E93">
        <v>5</v>
      </c>
      <c r="F93">
        <v>51</v>
      </c>
    </row>
    <row r="94" spans="1:6" x14ac:dyDescent="0.35">
      <c r="A94">
        <v>4</v>
      </c>
      <c r="B94" s="1">
        <v>44482</v>
      </c>
      <c r="C94">
        <v>60</v>
      </c>
      <c r="D94">
        <v>206</v>
      </c>
      <c r="E94">
        <v>8</v>
      </c>
      <c r="F94">
        <v>53</v>
      </c>
    </row>
    <row r="95" spans="1:6" x14ac:dyDescent="0.35">
      <c r="A95">
        <v>4</v>
      </c>
      <c r="B95" s="1">
        <v>44481</v>
      </c>
      <c r="C95">
        <v>62</v>
      </c>
      <c r="D95">
        <v>213</v>
      </c>
      <c r="E95">
        <v>8</v>
      </c>
      <c r="F95">
        <v>53</v>
      </c>
    </row>
    <row r="96" spans="1:6" x14ac:dyDescent="0.35">
      <c r="A96">
        <v>4</v>
      </c>
      <c r="B96" s="1">
        <v>44480</v>
      </c>
      <c r="C96">
        <v>66</v>
      </c>
      <c r="D96">
        <v>219</v>
      </c>
      <c r="E96">
        <v>4</v>
      </c>
      <c r="F96">
        <v>55</v>
      </c>
    </row>
    <row r="97" spans="1:6" x14ac:dyDescent="0.35">
      <c r="A97">
        <v>4</v>
      </c>
      <c r="B97" s="1">
        <v>44479</v>
      </c>
      <c r="C97">
        <v>61</v>
      </c>
      <c r="D97">
        <v>197</v>
      </c>
      <c r="E97">
        <v>4</v>
      </c>
      <c r="F97">
        <v>57</v>
      </c>
    </row>
    <row r="98" spans="1:6" x14ac:dyDescent="0.35">
      <c r="A98">
        <v>4</v>
      </c>
      <c r="B98" s="1">
        <v>44478</v>
      </c>
      <c r="C98">
        <v>56</v>
      </c>
      <c r="D98">
        <v>195</v>
      </c>
      <c r="E98">
        <v>4</v>
      </c>
      <c r="F98">
        <v>54</v>
      </c>
    </row>
    <row r="99" spans="1:6" x14ac:dyDescent="0.35">
      <c r="A99">
        <v>4</v>
      </c>
      <c r="B99" s="1">
        <v>44477</v>
      </c>
      <c r="C99">
        <v>58</v>
      </c>
      <c r="D99">
        <v>192</v>
      </c>
      <c r="E99">
        <v>3</v>
      </c>
      <c r="F99">
        <v>54</v>
      </c>
    </row>
    <row r="100" spans="1:6" x14ac:dyDescent="0.35">
      <c r="A100">
        <v>4</v>
      </c>
      <c r="B100" s="1">
        <v>44476</v>
      </c>
      <c r="C100">
        <v>47</v>
      </c>
      <c r="D100">
        <v>205</v>
      </c>
      <c r="E100">
        <v>3</v>
      </c>
      <c r="F100">
        <v>54</v>
      </c>
    </row>
    <row r="101" spans="1:6" x14ac:dyDescent="0.35">
      <c r="A101">
        <v>4</v>
      </c>
      <c r="B101" s="1">
        <v>44475</v>
      </c>
      <c r="C101">
        <v>47</v>
      </c>
      <c r="D101">
        <v>176</v>
      </c>
      <c r="E101">
        <v>2</v>
      </c>
      <c r="F101">
        <v>53</v>
      </c>
    </row>
    <row r="102" spans="1:6" x14ac:dyDescent="0.35">
      <c r="A102">
        <v>4</v>
      </c>
      <c r="B102" s="1">
        <v>44474</v>
      </c>
      <c r="C102">
        <v>45</v>
      </c>
      <c r="D102">
        <v>192</v>
      </c>
      <c r="E102">
        <v>2</v>
      </c>
      <c r="F102">
        <v>54</v>
      </c>
    </row>
    <row r="103" spans="1:6" x14ac:dyDescent="0.35">
      <c r="A103">
        <v>4</v>
      </c>
      <c r="B103" s="1">
        <v>44473</v>
      </c>
      <c r="C103">
        <v>47</v>
      </c>
      <c r="D103">
        <v>180</v>
      </c>
      <c r="E103">
        <v>4</v>
      </c>
      <c r="F103">
        <v>52</v>
      </c>
    </row>
    <row r="104" spans="1:6" x14ac:dyDescent="0.35">
      <c r="A104">
        <v>4</v>
      </c>
      <c r="B104" s="1">
        <v>44472</v>
      </c>
      <c r="C104">
        <v>49</v>
      </c>
      <c r="D104">
        <v>184</v>
      </c>
      <c r="E104">
        <v>3</v>
      </c>
      <c r="F104">
        <v>50</v>
      </c>
    </row>
    <row r="105" spans="1:6" x14ac:dyDescent="0.35">
      <c r="A105">
        <v>4</v>
      </c>
      <c r="B105" s="1">
        <v>44471</v>
      </c>
      <c r="C105">
        <v>49</v>
      </c>
      <c r="D105">
        <v>176</v>
      </c>
      <c r="E105">
        <v>3</v>
      </c>
      <c r="F105">
        <v>49</v>
      </c>
    </row>
    <row r="106" spans="1:6" x14ac:dyDescent="0.35">
      <c r="A106">
        <v>4</v>
      </c>
      <c r="B106" s="1">
        <v>44470</v>
      </c>
      <c r="C106">
        <v>48</v>
      </c>
      <c r="D106">
        <v>199</v>
      </c>
      <c r="E106">
        <v>3</v>
      </c>
      <c r="F106">
        <v>48</v>
      </c>
    </row>
    <row r="107" spans="1:6" x14ac:dyDescent="0.35">
      <c r="A107">
        <v>4</v>
      </c>
      <c r="B107" s="1">
        <v>44469</v>
      </c>
      <c r="C107">
        <v>51</v>
      </c>
      <c r="D107">
        <v>190</v>
      </c>
      <c r="E107">
        <v>3</v>
      </c>
      <c r="F107">
        <v>51</v>
      </c>
    </row>
    <row r="108" spans="1:6" x14ac:dyDescent="0.35">
      <c r="A108">
        <v>4</v>
      </c>
      <c r="B108" s="1">
        <v>44468</v>
      </c>
      <c r="C108">
        <v>53</v>
      </c>
      <c r="D108">
        <v>201</v>
      </c>
      <c r="E108">
        <v>2</v>
      </c>
      <c r="F108">
        <v>53</v>
      </c>
    </row>
    <row r="109" spans="1:6" x14ac:dyDescent="0.35">
      <c r="A109">
        <v>4</v>
      </c>
      <c r="B109" s="1">
        <v>44467</v>
      </c>
      <c r="C109">
        <v>50</v>
      </c>
      <c r="D109">
        <v>191</v>
      </c>
      <c r="E109">
        <v>2</v>
      </c>
      <c r="F109">
        <v>55</v>
      </c>
    </row>
    <row r="110" spans="1:6" x14ac:dyDescent="0.35">
      <c r="A110">
        <v>4</v>
      </c>
      <c r="B110" s="1">
        <v>44466</v>
      </c>
      <c r="C110">
        <v>47</v>
      </c>
      <c r="D110">
        <v>200</v>
      </c>
      <c r="E110">
        <v>2</v>
      </c>
      <c r="F110">
        <v>54</v>
      </c>
    </row>
    <row r="111" spans="1:6" x14ac:dyDescent="0.35">
      <c r="A111">
        <v>4</v>
      </c>
      <c r="B111" s="1">
        <v>44465</v>
      </c>
      <c r="C111">
        <v>48</v>
      </c>
      <c r="D111">
        <v>173</v>
      </c>
      <c r="E111">
        <v>3</v>
      </c>
      <c r="F111">
        <v>55</v>
      </c>
    </row>
    <row r="112" spans="1:6" x14ac:dyDescent="0.35">
      <c r="A112">
        <v>4</v>
      </c>
      <c r="B112" s="1">
        <v>44464</v>
      </c>
      <c r="C112">
        <v>46</v>
      </c>
      <c r="D112">
        <v>174</v>
      </c>
      <c r="E112">
        <v>3</v>
      </c>
      <c r="F112">
        <v>57</v>
      </c>
    </row>
    <row r="113" spans="1:10" x14ac:dyDescent="0.35">
      <c r="A113">
        <v>4</v>
      </c>
      <c r="B113" s="1">
        <v>44463</v>
      </c>
      <c r="C113">
        <v>48</v>
      </c>
      <c r="D113">
        <v>178</v>
      </c>
      <c r="E113">
        <v>3</v>
      </c>
      <c r="F113">
        <v>56</v>
      </c>
    </row>
    <row r="114" spans="1:10" x14ac:dyDescent="0.35">
      <c r="A114">
        <v>4</v>
      </c>
      <c r="B114" s="1">
        <v>44462</v>
      </c>
      <c r="C114">
        <v>48</v>
      </c>
      <c r="D114">
        <v>192</v>
      </c>
      <c r="E114">
        <v>4</v>
      </c>
      <c r="F114">
        <v>55</v>
      </c>
    </row>
    <row r="115" spans="1:10" x14ac:dyDescent="0.35">
      <c r="A115">
        <v>4</v>
      </c>
      <c r="B115" s="1">
        <v>44461</v>
      </c>
      <c r="C115">
        <v>46</v>
      </c>
      <c r="D115">
        <v>182</v>
      </c>
      <c r="E115">
        <v>2</v>
      </c>
      <c r="F115">
        <v>58</v>
      </c>
    </row>
    <row r="116" spans="1:10" x14ac:dyDescent="0.35">
      <c r="A116">
        <v>4</v>
      </c>
      <c r="B116" s="1">
        <v>44460</v>
      </c>
      <c r="C116">
        <v>46</v>
      </c>
      <c r="D116">
        <v>202</v>
      </c>
      <c r="E116">
        <v>2</v>
      </c>
      <c r="F116">
        <v>51</v>
      </c>
    </row>
    <row r="117" spans="1:10" x14ac:dyDescent="0.35">
      <c r="A117">
        <v>4</v>
      </c>
      <c r="B117" s="1">
        <v>44459</v>
      </c>
      <c r="C117">
        <v>41</v>
      </c>
      <c r="D117">
        <v>180</v>
      </c>
      <c r="E117">
        <v>2</v>
      </c>
      <c r="F117">
        <v>49</v>
      </c>
    </row>
    <row r="118" spans="1:10" x14ac:dyDescent="0.35">
      <c r="A118">
        <v>4</v>
      </c>
      <c r="B118" s="1">
        <v>44458</v>
      </c>
      <c r="C118">
        <v>42</v>
      </c>
      <c r="D118">
        <v>181</v>
      </c>
      <c r="E118">
        <v>1</v>
      </c>
      <c r="F118">
        <v>49</v>
      </c>
    </row>
    <row r="119" spans="1:10" x14ac:dyDescent="0.35">
      <c r="A119">
        <v>4</v>
      </c>
      <c r="B119" s="1">
        <v>44457</v>
      </c>
      <c r="C119">
        <v>51</v>
      </c>
      <c r="D119">
        <v>170</v>
      </c>
      <c r="E119">
        <v>1</v>
      </c>
      <c r="F119">
        <v>50</v>
      </c>
    </row>
    <row r="120" spans="1:10" x14ac:dyDescent="0.35">
      <c r="A120">
        <v>4</v>
      </c>
      <c r="B120" s="1">
        <v>44456</v>
      </c>
      <c r="C120">
        <v>51</v>
      </c>
      <c r="D120">
        <v>188</v>
      </c>
      <c r="E120">
        <v>1</v>
      </c>
      <c r="F120">
        <v>50</v>
      </c>
    </row>
    <row r="121" spans="1:10" x14ac:dyDescent="0.35">
      <c r="A121">
        <v>4</v>
      </c>
      <c r="B121" s="1">
        <v>44455</v>
      </c>
      <c r="C121">
        <v>51</v>
      </c>
      <c r="D121">
        <v>175</v>
      </c>
      <c r="E121">
        <v>1</v>
      </c>
      <c r="F121">
        <v>49</v>
      </c>
    </row>
    <row r="122" spans="1:10" x14ac:dyDescent="0.35">
      <c r="A122">
        <v>4</v>
      </c>
      <c r="B122" s="1">
        <v>44454</v>
      </c>
      <c r="C122">
        <v>46</v>
      </c>
      <c r="D122">
        <v>204</v>
      </c>
      <c r="E122">
        <v>1</v>
      </c>
      <c r="F122">
        <v>47</v>
      </c>
    </row>
    <row r="123" spans="1:10" x14ac:dyDescent="0.35">
      <c r="A123">
        <v>4</v>
      </c>
      <c r="B123" s="1">
        <v>44453</v>
      </c>
      <c r="C123">
        <v>43</v>
      </c>
      <c r="D123">
        <v>209</v>
      </c>
      <c r="E123">
        <v>1</v>
      </c>
      <c r="F123">
        <v>49</v>
      </c>
    </row>
    <row r="124" spans="1:10" x14ac:dyDescent="0.35">
      <c r="A124">
        <v>4</v>
      </c>
      <c r="B124" s="1">
        <v>44452</v>
      </c>
      <c r="C124">
        <v>39</v>
      </c>
      <c r="D124">
        <v>203</v>
      </c>
      <c r="E124">
        <v>1</v>
      </c>
      <c r="F124">
        <v>48</v>
      </c>
    </row>
    <row r="125" spans="1:10" x14ac:dyDescent="0.35">
      <c r="A125">
        <v>4</v>
      </c>
      <c r="B125" s="1">
        <v>44449</v>
      </c>
      <c r="C125">
        <v>35</v>
      </c>
      <c r="D125">
        <v>192</v>
      </c>
      <c r="E125">
        <v>1</v>
      </c>
      <c r="F125">
        <v>47</v>
      </c>
    </row>
    <row r="126" spans="1:10" x14ac:dyDescent="0.35">
      <c r="A126">
        <v>4</v>
      </c>
      <c r="B126" s="1">
        <v>44448</v>
      </c>
      <c r="C126">
        <v>39</v>
      </c>
      <c r="D126">
        <v>200</v>
      </c>
      <c r="E126">
        <v>2</v>
      </c>
      <c r="F126">
        <v>49</v>
      </c>
    </row>
    <row r="127" spans="1:10" x14ac:dyDescent="0.35">
      <c r="A127">
        <v>4</v>
      </c>
      <c r="B127" s="1">
        <v>44447</v>
      </c>
      <c r="C127">
        <v>32</v>
      </c>
      <c r="D127">
        <v>212</v>
      </c>
      <c r="E127">
        <v>2</v>
      </c>
      <c r="F127">
        <v>57</v>
      </c>
    </row>
    <row r="128" spans="1:10" x14ac:dyDescent="0.35">
      <c r="A128">
        <v>7</v>
      </c>
      <c r="B128" s="1">
        <v>44505</v>
      </c>
      <c r="C128">
        <v>17</v>
      </c>
      <c r="D128">
        <v>30</v>
      </c>
      <c r="E128">
        <v>4</v>
      </c>
      <c r="F128">
        <v>7</v>
      </c>
      <c r="I128">
        <v>8</v>
      </c>
      <c r="J128" s="139">
        <v>389532</v>
      </c>
    </row>
    <row r="129" spans="1:9" x14ac:dyDescent="0.35">
      <c r="A129">
        <v>7</v>
      </c>
      <c r="B129" s="1">
        <v>44504</v>
      </c>
      <c r="C129">
        <v>21</v>
      </c>
      <c r="D129">
        <v>30</v>
      </c>
      <c r="E129">
        <v>4</v>
      </c>
      <c r="F129">
        <v>6</v>
      </c>
      <c r="G129">
        <v>2</v>
      </c>
      <c r="I12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4D82-932E-4B88-AD0F-A9CC04ECAF83}">
  <dimension ref="A1:C2"/>
  <sheetViews>
    <sheetView workbookViewId="0">
      <selection activeCell="D1" sqref="D1"/>
    </sheetView>
  </sheetViews>
  <sheetFormatPr defaultRowHeight="14.5" x14ac:dyDescent="0.35"/>
  <cols>
    <col min="1" max="1" width="7.6328125" bestFit="1" customWidth="1"/>
    <col min="2" max="2" width="18.453125" bestFit="1" customWidth="1"/>
    <col min="3" max="3" width="37.1796875" bestFit="1" customWidth="1"/>
  </cols>
  <sheetData>
    <row r="1" spans="1:3" s="114" customFormat="1" x14ac:dyDescent="0.35">
      <c r="A1" s="114" t="s">
        <v>243</v>
      </c>
      <c r="B1" s="114" t="s">
        <v>245</v>
      </c>
      <c r="C1" s="114" t="s">
        <v>246</v>
      </c>
    </row>
    <row r="2" spans="1:3" ht="58" x14ac:dyDescent="0.35">
      <c r="A2" s="142">
        <v>2</v>
      </c>
      <c r="B2" s="141" t="s">
        <v>244</v>
      </c>
      <c r="C2" s="140" t="s">
        <v>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337F-34F1-49DF-BB18-CBD49D9221B4}">
  <dimension ref="A1:B74"/>
  <sheetViews>
    <sheetView workbookViewId="0">
      <pane ySplit="1" topLeftCell="A26" activePane="bottomLeft" state="frozen"/>
      <selection pane="bottomLeft" activeCell="B36" sqref="B2:B74"/>
    </sheetView>
  </sheetViews>
  <sheetFormatPr defaultRowHeight="14.5" x14ac:dyDescent="0.35"/>
  <cols>
    <col min="1" max="1" width="31" bestFit="1" customWidth="1"/>
    <col min="2" max="2" width="39" bestFit="1" customWidth="1"/>
  </cols>
  <sheetData>
    <row r="1" spans="1:2" s="114" customFormat="1" x14ac:dyDescent="0.35">
      <c r="A1" s="114" t="s">
        <v>248</v>
      </c>
      <c r="B1" s="114" t="s">
        <v>250</v>
      </c>
    </row>
    <row r="2" spans="1:2" x14ac:dyDescent="0.35">
      <c r="A2" t="s">
        <v>281</v>
      </c>
      <c r="B2" t="s">
        <v>294</v>
      </c>
    </row>
    <row r="3" spans="1:2" x14ac:dyDescent="0.35">
      <c r="A3" t="s">
        <v>264</v>
      </c>
      <c r="B3" t="s">
        <v>272</v>
      </c>
    </row>
    <row r="4" spans="1:2" x14ac:dyDescent="0.35">
      <c r="A4" t="s">
        <v>249</v>
      </c>
      <c r="B4" t="s">
        <v>251</v>
      </c>
    </row>
    <row r="5" spans="1:2" x14ac:dyDescent="0.35">
      <c r="A5" t="s">
        <v>287</v>
      </c>
      <c r="B5" t="s">
        <v>325</v>
      </c>
    </row>
    <row r="6" spans="1:2" x14ac:dyDescent="0.35">
      <c r="A6" t="s">
        <v>287</v>
      </c>
      <c r="B6" t="s">
        <v>326</v>
      </c>
    </row>
    <row r="7" spans="1:2" x14ac:dyDescent="0.35">
      <c r="A7" t="s">
        <v>283</v>
      </c>
      <c r="B7" t="s">
        <v>301</v>
      </c>
    </row>
    <row r="8" spans="1:2" x14ac:dyDescent="0.35">
      <c r="A8" t="s">
        <v>281</v>
      </c>
      <c r="B8" t="s">
        <v>295</v>
      </c>
    </row>
    <row r="9" spans="1:2" x14ac:dyDescent="0.35">
      <c r="A9" t="s">
        <v>288</v>
      </c>
      <c r="B9" t="s">
        <v>330</v>
      </c>
    </row>
    <row r="10" spans="1:2" x14ac:dyDescent="0.35">
      <c r="A10" t="s">
        <v>264</v>
      </c>
      <c r="B10" t="s">
        <v>267</v>
      </c>
    </row>
    <row r="11" spans="1:2" x14ac:dyDescent="0.35">
      <c r="A11" t="s">
        <v>282</v>
      </c>
      <c r="B11" t="s">
        <v>297</v>
      </c>
    </row>
    <row r="12" spans="1:2" x14ac:dyDescent="0.35">
      <c r="A12" t="s">
        <v>273</v>
      </c>
      <c r="B12" t="s">
        <v>274</v>
      </c>
    </row>
    <row r="13" spans="1:2" x14ac:dyDescent="0.35">
      <c r="A13" t="s">
        <v>264</v>
      </c>
      <c r="B13" t="s">
        <v>271</v>
      </c>
    </row>
    <row r="14" spans="1:2" x14ac:dyDescent="0.35">
      <c r="A14" t="s">
        <v>264</v>
      </c>
      <c r="B14" t="s">
        <v>268</v>
      </c>
    </row>
    <row r="15" spans="1:2" x14ac:dyDescent="0.35">
      <c r="A15" t="s">
        <v>273</v>
      </c>
      <c r="B15" t="s">
        <v>279</v>
      </c>
    </row>
    <row r="16" spans="1:2" x14ac:dyDescent="0.35">
      <c r="A16" t="s">
        <v>288</v>
      </c>
      <c r="B16" t="s">
        <v>331</v>
      </c>
    </row>
    <row r="17" spans="1:2" x14ac:dyDescent="0.35">
      <c r="A17" t="s">
        <v>288</v>
      </c>
      <c r="B17" t="s">
        <v>332</v>
      </c>
    </row>
    <row r="18" spans="1:2" x14ac:dyDescent="0.35">
      <c r="A18" t="s">
        <v>285</v>
      </c>
      <c r="B18" t="s">
        <v>310</v>
      </c>
    </row>
    <row r="19" spans="1:2" x14ac:dyDescent="0.35">
      <c r="A19" t="s">
        <v>281</v>
      </c>
      <c r="B19" t="s">
        <v>296</v>
      </c>
    </row>
    <row r="20" spans="1:2" x14ac:dyDescent="0.35">
      <c r="A20" t="s">
        <v>335</v>
      </c>
      <c r="B20" t="s">
        <v>314</v>
      </c>
    </row>
    <row r="21" spans="1:2" x14ac:dyDescent="0.35">
      <c r="A21" t="s">
        <v>286</v>
      </c>
      <c r="B21" t="s">
        <v>321</v>
      </c>
    </row>
    <row r="22" spans="1:2" x14ac:dyDescent="0.35">
      <c r="A22" t="s">
        <v>273</v>
      </c>
      <c r="B22" t="s">
        <v>276</v>
      </c>
    </row>
    <row r="23" spans="1:2" x14ac:dyDescent="0.35">
      <c r="A23" t="s">
        <v>283</v>
      </c>
      <c r="B23" t="s">
        <v>302</v>
      </c>
    </row>
    <row r="24" spans="1:2" x14ac:dyDescent="0.35">
      <c r="A24" t="s">
        <v>335</v>
      </c>
      <c r="B24" t="s">
        <v>315</v>
      </c>
    </row>
    <row r="25" spans="1:2" x14ac:dyDescent="0.35">
      <c r="A25" t="s">
        <v>249</v>
      </c>
      <c r="B25" t="s">
        <v>252</v>
      </c>
    </row>
    <row r="26" spans="1:2" x14ac:dyDescent="0.35">
      <c r="A26" t="s">
        <v>280</v>
      </c>
      <c r="B26" t="s">
        <v>289</v>
      </c>
    </row>
    <row r="27" spans="1:2" x14ac:dyDescent="0.35">
      <c r="A27" t="s">
        <v>283</v>
      </c>
      <c r="B27" t="s">
        <v>303</v>
      </c>
    </row>
    <row r="28" spans="1:2" x14ac:dyDescent="0.35">
      <c r="A28" t="s">
        <v>273</v>
      </c>
      <c r="B28" t="s">
        <v>275</v>
      </c>
    </row>
    <row r="29" spans="1:2" x14ac:dyDescent="0.35">
      <c r="A29" t="s">
        <v>249</v>
      </c>
      <c r="B29" t="s">
        <v>253</v>
      </c>
    </row>
    <row r="30" spans="1:2" x14ac:dyDescent="0.35">
      <c r="A30" t="s">
        <v>284</v>
      </c>
      <c r="B30" t="s">
        <v>305</v>
      </c>
    </row>
    <row r="31" spans="1:2" x14ac:dyDescent="0.35">
      <c r="A31" t="s">
        <v>249</v>
      </c>
      <c r="B31" t="s">
        <v>254</v>
      </c>
    </row>
    <row r="32" spans="1:2" x14ac:dyDescent="0.35">
      <c r="A32" t="s">
        <v>282</v>
      </c>
      <c r="B32" t="s">
        <v>298</v>
      </c>
    </row>
    <row r="33" spans="1:2" x14ac:dyDescent="0.35">
      <c r="A33" t="s">
        <v>249</v>
      </c>
      <c r="B33" t="s">
        <v>255</v>
      </c>
    </row>
    <row r="34" spans="1:2" x14ac:dyDescent="0.35">
      <c r="A34" t="s">
        <v>264</v>
      </c>
      <c r="B34" t="s">
        <v>265</v>
      </c>
    </row>
    <row r="35" spans="1:2" x14ac:dyDescent="0.35">
      <c r="A35" t="s">
        <v>285</v>
      </c>
      <c r="B35" t="s">
        <v>311</v>
      </c>
    </row>
    <row r="36" spans="1:2" x14ac:dyDescent="0.35">
      <c r="A36" t="s">
        <v>285</v>
      </c>
      <c r="B36" t="s">
        <v>312</v>
      </c>
    </row>
    <row r="37" spans="1:2" x14ac:dyDescent="0.35">
      <c r="A37" t="s">
        <v>335</v>
      </c>
      <c r="B37" t="s">
        <v>316</v>
      </c>
    </row>
    <row r="38" spans="1:2" x14ac:dyDescent="0.35">
      <c r="A38" t="s">
        <v>282</v>
      </c>
      <c r="B38" t="s">
        <v>299</v>
      </c>
    </row>
    <row r="39" spans="1:2" x14ac:dyDescent="0.35">
      <c r="A39" t="s">
        <v>287</v>
      </c>
      <c r="B39" t="s">
        <v>327</v>
      </c>
    </row>
    <row r="40" spans="1:2" x14ac:dyDescent="0.35">
      <c r="A40" t="s">
        <v>249</v>
      </c>
      <c r="B40" t="s">
        <v>256</v>
      </c>
    </row>
    <row r="41" spans="1:2" x14ac:dyDescent="0.35">
      <c r="A41" t="s">
        <v>287</v>
      </c>
      <c r="B41" t="s">
        <v>328</v>
      </c>
    </row>
    <row r="42" spans="1:2" x14ac:dyDescent="0.35">
      <c r="A42" t="s">
        <v>284</v>
      </c>
      <c r="B42" t="s">
        <v>306</v>
      </c>
    </row>
    <row r="43" spans="1:2" x14ac:dyDescent="0.35">
      <c r="A43" t="s">
        <v>286</v>
      </c>
      <c r="B43" t="s">
        <v>322</v>
      </c>
    </row>
    <row r="44" spans="1:2" x14ac:dyDescent="0.35">
      <c r="A44" t="s">
        <v>280</v>
      </c>
      <c r="B44" t="s">
        <v>290</v>
      </c>
    </row>
    <row r="45" spans="1:2" x14ac:dyDescent="0.35">
      <c r="A45" t="s">
        <v>285</v>
      </c>
      <c r="B45" t="s">
        <v>313</v>
      </c>
    </row>
    <row r="46" spans="1:2" x14ac:dyDescent="0.35">
      <c r="A46" t="s">
        <v>280</v>
      </c>
      <c r="B46" t="s">
        <v>291</v>
      </c>
    </row>
    <row r="47" spans="1:2" x14ac:dyDescent="0.35">
      <c r="A47" t="s">
        <v>284</v>
      </c>
      <c r="B47" t="s">
        <v>307</v>
      </c>
    </row>
    <row r="48" spans="1:2" x14ac:dyDescent="0.35">
      <c r="A48" t="s">
        <v>287</v>
      </c>
      <c r="B48" t="s">
        <v>329</v>
      </c>
    </row>
    <row r="49" spans="1:2" x14ac:dyDescent="0.35">
      <c r="A49" t="s">
        <v>249</v>
      </c>
      <c r="B49" t="s">
        <v>257</v>
      </c>
    </row>
    <row r="50" spans="1:2" x14ac:dyDescent="0.35">
      <c r="A50" t="s">
        <v>249</v>
      </c>
      <c r="B50" t="s">
        <v>258</v>
      </c>
    </row>
    <row r="51" spans="1:2" x14ac:dyDescent="0.35">
      <c r="A51" t="s">
        <v>249</v>
      </c>
      <c r="B51" t="s">
        <v>259</v>
      </c>
    </row>
    <row r="52" spans="1:2" x14ac:dyDescent="0.35">
      <c r="A52" t="s">
        <v>264</v>
      </c>
      <c r="B52" t="s">
        <v>270</v>
      </c>
    </row>
    <row r="53" spans="1:2" x14ac:dyDescent="0.35">
      <c r="A53" t="s">
        <v>264</v>
      </c>
      <c r="B53" t="s">
        <v>266</v>
      </c>
    </row>
    <row r="54" spans="1:2" x14ac:dyDescent="0.35">
      <c r="A54" t="s">
        <v>273</v>
      </c>
      <c r="B54" t="s">
        <v>277</v>
      </c>
    </row>
    <row r="55" spans="1:2" x14ac:dyDescent="0.35">
      <c r="A55" t="s">
        <v>249</v>
      </c>
      <c r="B55" t="s">
        <v>260</v>
      </c>
    </row>
    <row r="56" spans="1:2" x14ac:dyDescent="0.35">
      <c r="A56" t="s">
        <v>264</v>
      </c>
      <c r="B56" t="s">
        <v>269</v>
      </c>
    </row>
    <row r="57" spans="1:2" x14ac:dyDescent="0.35">
      <c r="A57" t="s">
        <v>335</v>
      </c>
      <c r="B57" t="s">
        <v>317</v>
      </c>
    </row>
    <row r="58" spans="1:2" x14ac:dyDescent="0.35">
      <c r="A58" t="s">
        <v>335</v>
      </c>
      <c r="B58" t="s">
        <v>318</v>
      </c>
    </row>
    <row r="59" spans="1:2" x14ac:dyDescent="0.35">
      <c r="A59" t="s">
        <v>283</v>
      </c>
      <c r="B59" t="s">
        <v>304</v>
      </c>
    </row>
    <row r="60" spans="1:2" x14ac:dyDescent="0.35">
      <c r="A60" t="s">
        <v>286</v>
      </c>
      <c r="B60" t="s">
        <v>323</v>
      </c>
    </row>
    <row r="61" spans="1:2" x14ac:dyDescent="0.35">
      <c r="A61" t="s">
        <v>273</v>
      </c>
      <c r="B61" t="s">
        <v>278</v>
      </c>
    </row>
    <row r="62" spans="1:2" x14ac:dyDescent="0.35">
      <c r="A62" t="s">
        <v>249</v>
      </c>
      <c r="B62" t="s">
        <v>261</v>
      </c>
    </row>
    <row r="63" spans="1:2" x14ac:dyDescent="0.35">
      <c r="A63" t="s">
        <v>280</v>
      </c>
      <c r="B63" t="s">
        <v>292</v>
      </c>
    </row>
    <row r="64" spans="1:2" x14ac:dyDescent="0.35">
      <c r="A64" t="s">
        <v>335</v>
      </c>
      <c r="B64" t="s">
        <v>319</v>
      </c>
    </row>
    <row r="65" spans="1:2" x14ac:dyDescent="0.35">
      <c r="A65" t="s">
        <v>284</v>
      </c>
      <c r="B65" t="s">
        <v>308</v>
      </c>
    </row>
    <row r="66" spans="1:2" x14ac:dyDescent="0.35">
      <c r="A66" t="s">
        <v>249</v>
      </c>
      <c r="B66" t="s">
        <v>262</v>
      </c>
    </row>
    <row r="67" spans="1:2" x14ac:dyDescent="0.35">
      <c r="A67" t="s">
        <v>249</v>
      </c>
      <c r="B67" t="s">
        <v>263</v>
      </c>
    </row>
    <row r="68" spans="1:2" x14ac:dyDescent="0.35">
      <c r="A68" t="s">
        <v>284</v>
      </c>
      <c r="B68" t="s">
        <v>309</v>
      </c>
    </row>
    <row r="69" spans="1:2" x14ac:dyDescent="0.35">
      <c r="A69" t="s">
        <v>288</v>
      </c>
      <c r="B69" t="s">
        <v>333</v>
      </c>
    </row>
    <row r="70" spans="1:2" x14ac:dyDescent="0.35">
      <c r="A70" t="s">
        <v>282</v>
      </c>
      <c r="B70" t="s">
        <v>300</v>
      </c>
    </row>
    <row r="71" spans="1:2" x14ac:dyDescent="0.35">
      <c r="A71" t="s">
        <v>288</v>
      </c>
      <c r="B71" t="s">
        <v>334</v>
      </c>
    </row>
    <row r="72" spans="1:2" x14ac:dyDescent="0.35">
      <c r="A72" t="s">
        <v>335</v>
      </c>
      <c r="B72" t="s">
        <v>320</v>
      </c>
    </row>
    <row r="73" spans="1:2" x14ac:dyDescent="0.35">
      <c r="A73" t="s">
        <v>286</v>
      </c>
      <c r="B73" t="s">
        <v>324</v>
      </c>
    </row>
    <row r="74" spans="1:2" x14ac:dyDescent="0.35">
      <c r="A74" t="s">
        <v>280</v>
      </c>
      <c r="B74" t="s">
        <v>293</v>
      </c>
    </row>
  </sheetData>
  <autoFilter ref="A1:B74" xr:uid="{8894337F-34F1-49DF-BB18-CBD49D9221B4}">
    <sortState xmlns:xlrd2="http://schemas.microsoft.com/office/spreadsheetml/2017/richdata2" ref="A2:B74">
      <sortCondition ref="B2:B74"/>
    </sortState>
  </autoFilter>
  <sortState xmlns:xlrd2="http://schemas.microsoft.com/office/spreadsheetml/2017/richdata2" ref="A2:B74">
    <sortCondition ref="A2:A74"/>
    <sortCondition ref="B2:B7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K Q Z U y 7 l W E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T m 6 7 k E 2 + j C u j T 7 U C 3 Y A U E s D B B Q A A g A I A E i k G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B l T K I p H u A 4 A A A A R A A A A E w A c A E Z v c m 1 1 b G F z L 1 N l Y 3 R p b 2 4 x L m 0 g o h g A K K A U A A A A A A A A A A A A A A A A A A A A A A A A A A A A K 0 5 N L s n M z 1 M I h t C G 1 g B Q S w E C L Q A U A A I A C A B I p B l T L u V Y S 6 U A A A D 1 A A A A E g A A A A A A A A A A A A A A A A A A A A A A Q 2 9 u Z m l n L 1 B h Y 2 t h Z 2 U u e G 1 s U E s B A i 0 A F A A C A A g A S K Q Z U w / K 6 a u k A A A A 6 Q A A A B M A A A A A A A A A A A A A A A A A 8 Q A A A F t D b 2 5 0 Z W 5 0 X 1 R 5 c G V z X S 5 4 b W x Q S w E C L Q A U A A I A C A B I p B l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y R j 4 u 9 m r E O u e H R + 0 G O v Y w A A A A A C A A A A A A A Q Z g A A A A E A A C A A A A C j z f I 1 o D m 0 v H p C Z 8 z v W s E X l O b s p n d 0 R k A Z l a 0 + W b I C 0 g A A A A A O g A A A A A I A A C A A A A A E o Y I 8 3 j + M E g X d 7 d V w D v h / O S 1 U p L n W N z c x l F t V C C N B 3 l A A A A B M K B p R 1 a 2 Q 1 j + a C l 8 w 1 Y y e W + j R 2 p u n h / V 3 0 + 9 9 8 / Q 7 d 5 F L a g S R e 7 J v Z s e f P 5 j K x P Y w j B X Y X 6 D e W 9 h W A 0 7 t P / 4 N E g K 5 z 4 2 2 P G O V p V 5 f i h 8 b O U A A A A B B G L p f A F q m W 9 1 g P l q Q p e V 1 e e m y G N 2 c K S g l f p Q J M c y V q 2 k o Y l w D 0 S S d e r 7 i D u u B + s n F 1 n E 2 u E 7 8 w w W a h z + x U c F H < / D a t a M a s h u p > 
</file>

<file path=customXml/itemProps1.xml><?xml version="1.0" encoding="utf-8"?>
<ds:datastoreItem xmlns:ds="http://schemas.openxmlformats.org/officeDocument/2006/customXml" ds:itemID="{A17F889F-852E-4465-A5AB-9027DF2E0E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Delta</vt:lpstr>
      <vt:lpstr>Weeks</vt:lpstr>
      <vt:lpstr>θετικότητα ΠΕ</vt:lpstr>
      <vt:lpstr>Weekly</vt:lpstr>
      <vt:lpstr>ΥΠΕ</vt:lpstr>
      <vt:lpstr>Διάφορα</vt:lpstr>
      <vt:lpstr>Διοικητικές Περιφέρειες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2021-05-21T14:23:30Z</dcterms:created>
  <dcterms:modified xsi:type="dcterms:W3CDTF">2021-11-06T17:21:34Z</dcterms:modified>
</cp:coreProperties>
</file>