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\Desktop\"/>
    </mc:Choice>
  </mc:AlternateContent>
  <xr:revisionPtr revIDLastSave="0" documentId="13_ncr:1_{7A1F387A-C89C-4318-94FE-6194ADDBEF77}" xr6:coauthVersionLast="47" xr6:coauthVersionMax="47" xr10:uidLastSave="{00000000-0000-0000-0000-000000000000}"/>
  <bookViews>
    <workbookView xWindow="-120" yWindow="-120" windowWidth="29040" windowHeight="15840" xr2:uid="{5EC4D89F-EAF6-45FA-9300-FBB5EFE81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3" i="1" l="1"/>
  <c r="E173" i="1"/>
  <c r="C173" i="1"/>
  <c r="F172" i="1"/>
  <c r="E172" i="1"/>
  <c r="E174" i="1" s="1"/>
  <c r="D172" i="1"/>
  <c r="C172" i="1"/>
  <c r="D178" i="1"/>
  <c r="C178" i="1"/>
  <c r="D173" i="1"/>
  <c r="F171" i="1"/>
  <c r="E171" i="1"/>
  <c r="D171" i="1"/>
  <c r="C171" i="1"/>
  <c r="C142" i="1"/>
  <c r="F157" i="1"/>
  <c r="F158" i="1" s="1"/>
  <c r="E157" i="1"/>
  <c r="D157" i="1"/>
  <c r="C157" i="1"/>
  <c r="F156" i="1"/>
  <c r="E156" i="1"/>
  <c r="D156" i="1"/>
  <c r="D158" i="1" s="1"/>
  <c r="C156" i="1"/>
  <c r="C155" i="1"/>
  <c r="F155" i="1"/>
  <c r="E155" i="1"/>
  <c r="D155" i="1"/>
  <c r="F162" i="1"/>
  <c r="E162" i="1"/>
  <c r="D162" i="1"/>
  <c r="C162" i="1"/>
  <c r="C146" i="1"/>
  <c r="G146" i="1" s="1"/>
  <c r="F142" i="1"/>
  <c r="E142" i="1"/>
  <c r="D142" i="1"/>
  <c r="F141" i="1"/>
  <c r="E141" i="1"/>
  <c r="D141" i="1"/>
  <c r="C141" i="1"/>
  <c r="C140" i="1"/>
  <c r="F140" i="1"/>
  <c r="E140" i="1"/>
  <c r="D140" i="1"/>
  <c r="F139" i="1"/>
  <c r="E139" i="1"/>
  <c r="D139" i="1"/>
  <c r="C139" i="1"/>
  <c r="F114" i="1"/>
  <c r="E114" i="1"/>
  <c r="D114" i="1"/>
  <c r="C114" i="1"/>
  <c r="F126" i="1"/>
  <c r="E126" i="1"/>
  <c r="D126" i="1"/>
  <c r="C126" i="1"/>
  <c r="F124" i="1"/>
  <c r="E124" i="1"/>
  <c r="D124" i="1"/>
  <c r="C124" i="1"/>
  <c r="G125" i="1"/>
  <c r="F123" i="1"/>
  <c r="E123" i="1"/>
  <c r="D123" i="1"/>
  <c r="C123" i="1"/>
  <c r="F109" i="1"/>
  <c r="E109" i="1"/>
  <c r="D109" i="1"/>
  <c r="C109" i="1"/>
  <c r="C108" i="1"/>
  <c r="F108" i="1"/>
  <c r="E108" i="1"/>
  <c r="D108" i="1"/>
  <c r="D110" i="1" s="1"/>
  <c r="F107" i="1"/>
  <c r="E107" i="1"/>
  <c r="D107" i="1"/>
  <c r="C107" i="1"/>
  <c r="F98" i="1"/>
  <c r="E98" i="1"/>
  <c r="D98" i="1"/>
  <c r="C98" i="1"/>
  <c r="F94" i="1"/>
  <c r="E94" i="1"/>
  <c r="D94" i="1"/>
  <c r="C94" i="1"/>
  <c r="F92" i="1"/>
  <c r="E92" i="1"/>
  <c r="D92" i="1"/>
  <c r="C92" i="1"/>
  <c r="F93" i="1"/>
  <c r="E93" i="1"/>
  <c r="D93" i="1"/>
  <c r="C93" i="1"/>
  <c r="D91" i="1"/>
  <c r="E91" i="1"/>
  <c r="F91" i="1"/>
  <c r="C91" i="1"/>
  <c r="C76" i="1"/>
  <c r="D75" i="1"/>
  <c r="E75" i="1"/>
  <c r="F75" i="1"/>
  <c r="C75" i="1"/>
  <c r="F63" i="1"/>
  <c r="E63" i="1"/>
  <c r="C63" i="1"/>
  <c r="D63" i="1"/>
  <c r="D62" i="1"/>
  <c r="E62" i="1"/>
  <c r="F62" i="1"/>
  <c r="C62" i="1"/>
  <c r="F50" i="1"/>
  <c r="E50" i="1"/>
  <c r="D50" i="1"/>
  <c r="C50" i="1"/>
  <c r="D49" i="1"/>
  <c r="E49" i="1"/>
  <c r="F49" i="1"/>
  <c r="C49" i="1"/>
  <c r="F24" i="1"/>
  <c r="C24" i="1"/>
  <c r="D23" i="1"/>
  <c r="E23" i="1"/>
  <c r="F23" i="1"/>
  <c r="C23" i="1"/>
  <c r="F11" i="1"/>
  <c r="E11" i="1"/>
  <c r="D11" i="1"/>
  <c r="C11" i="1"/>
  <c r="D10" i="1"/>
  <c r="E10" i="1"/>
  <c r="F10" i="1"/>
  <c r="C10" i="1"/>
  <c r="F214" i="1"/>
  <c r="F215" i="1"/>
  <c r="F216" i="1"/>
  <c r="F218" i="1"/>
  <c r="E214" i="1"/>
  <c r="E215" i="1"/>
  <c r="E216" i="1"/>
  <c r="E218" i="1"/>
  <c r="D214" i="1"/>
  <c r="D215" i="1"/>
  <c r="D216" i="1"/>
  <c r="D218" i="1"/>
  <c r="D209" i="1"/>
  <c r="E209" i="1"/>
  <c r="F209" i="1"/>
  <c r="C214" i="1"/>
  <c r="C215" i="1"/>
  <c r="C216" i="1"/>
  <c r="C218" i="1"/>
  <c r="C209" i="1"/>
  <c r="F194" i="1"/>
  <c r="F195" i="1"/>
  <c r="F196" i="1"/>
  <c r="F197" i="1"/>
  <c r="F191" i="1"/>
  <c r="E194" i="1"/>
  <c r="E195" i="1"/>
  <c r="E196" i="1"/>
  <c r="E197" i="1"/>
  <c r="E191" i="1"/>
  <c r="D194" i="1"/>
  <c r="D195" i="1"/>
  <c r="D196" i="1"/>
  <c r="D197" i="1"/>
  <c r="D191" i="1"/>
  <c r="C194" i="1"/>
  <c r="C195" i="1"/>
  <c r="C196" i="1"/>
  <c r="C197" i="1"/>
  <c r="C191" i="1"/>
  <c r="G175" i="1"/>
  <c r="G176" i="1"/>
  <c r="G177" i="1"/>
  <c r="G179" i="1"/>
  <c r="G170" i="1"/>
  <c r="G159" i="1"/>
  <c r="G160" i="1"/>
  <c r="G161" i="1"/>
  <c r="G163" i="1"/>
  <c r="G154" i="1"/>
  <c r="G143" i="1"/>
  <c r="G144" i="1"/>
  <c r="G145" i="1"/>
  <c r="G147" i="1"/>
  <c r="G138" i="1"/>
  <c r="G127" i="1"/>
  <c r="G128" i="1"/>
  <c r="G129" i="1"/>
  <c r="G130" i="1"/>
  <c r="G131" i="1"/>
  <c r="G122" i="1"/>
  <c r="G111" i="1"/>
  <c r="G112" i="1"/>
  <c r="G113" i="1"/>
  <c r="G115" i="1"/>
  <c r="G106" i="1"/>
  <c r="G95" i="1"/>
  <c r="G96" i="1"/>
  <c r="G97" i="1"/>
  <c r="G99" i="1"/>
  <c r="G90" i="1"/>
  <c r="G51" i="1"/>
  <c r="G52" i="1"/>
  <c r="G53" i="1"/>
  <c r="G54" i="1"/>
  <c r="G48" i="1"/>
  <c r="G156" i="1" l="1"/>
  <c r="G171" i="1"/>
  <c r="G108" i="1"/>
  <c r="F110" i="1"/>
  <c r="E158" i="1"/>
  <c r="G94" i="1"/>
  <c r="G142" i="1"/>
  <c r="G10" i="1"/>
  <c r="G139" i="1"/>
  <c r="C110" i="1"/>
  <c r="G141" i="1"/>
  <c r="G140" i="1"/>
  <c r="C158" i="1"/>
  <c r="G158" i="1" s="1"/>
  <c r="G107" i="1"/>
  <c r="D212" i="1"/>
  <c r="G178" i="1"/>
  <c r="D193" i="1"/>
  <c r="F193" i="1"/>
  <c r="E193" i="1"/>
  <c r="C192" i="1"/>
  <c r="F217" i="1"/>
  <c r="G173" i="1"/>
  <c r="G155" i="1"/>
  <c r="F192" i="1"/>
  <c r="F174" i="1"/>
  <c r="C212" i="1"/>
  <c r="G93" i="1"/>
  <c r="E212" i="1"/>
  <c r="G114" i="1"/>
  <c r="F212" i="1"/>
  <c r="D192" i="1"/>
  <c r="G50" i="1"/>
  <c r="G91" i="1"/>
  <c r="E110" i="1"/>
  <c r="G109" i="1"/>
  <c r="G214" i="1"/>
  <c r="G49" i="1"/>
  <c r="C174" i="1"/>
  <c r="D210" i="1"/>
  <c r="C193" i="1"/>
  <c r="G172" i="1"/>
  <c r="D174" i="1"/>
  <c r="F210" i="1"/>
  <c r="D211" i="1"/>
  <c r="F211" i="1"/>
  <c r="G157" i="1"/>
  <c r="E210" i="1"/>
  <c r="C210" i="1"/>
  <c r="G124" i="1"/>
  <c r="E211" i="1"/>
  <c r="G126" i="1"/>
  <c r="G123" i="1"/>
  <c r="C211" i="1"/>
  <c r="G92" i="1"/>
  <c r="E192" i="1"/>
  <c r="G216" i="1"/>
  <c r="C217" i="1"/>
  <c r="E217" i="1"/>
  <c r="G162" i="1"/>
  <c r="G197" i="1"/>
  <c r="G196" i="1"/>
  <c r="G98" i="1"/>
  <c r="D217" i="1"/>
  <c r="G209" i="1"/>
  <c r="G218" i="1"/>
  <c r="G215" i="1"/>
  <c r="G194" i="1"/>
  <c r="G191" i="1"/>
  <c r="G195" i="1"/>
  <c r="G75" i="1"/>
  <c r="G76" i="1"/>
  <c r="G77" i="1"/>
  <c r="G78" i="1"/>
  <c r="G79" i="1"/>
  <c r="G80" i="1"/>
  <c r="G74" i="1"/>
  <c r="G62" i="1"/>
  <c r="G63" i="1"/>
  <c r="G64" i="1"/>
  <c r="G65" i="1"/>
  <c r="G66" i="1"/>
  <c r="G67" i="1"/>
  <c r="G61" i="1"/>
  <c r="G36" i="1"/>
  <c r="G37" i="1"/>
  <c r="G38" i="1"/>
  <c r="G39" i="1"/>
  <c r="G40" i="1"/>
  <c r="G41" i="1"/>
  <c r="G35" i="1"/>
  <c r="G23" i="1"/>
  <c r="G24" i="1"/>
  <c r="G25" i="1"/>
  <c r="G26" i="1"/>
  <c r="G27" i="1"/>
  <c r="G28" i="1"/>
  <c r="G22" i="1"/>
  <c r="G11" i="1"/>
  <c r="G12" i="1"/>
  <c r="G13" i="1"/>
  <c r="G14" i="1"/>
  <c r="G15" i="1"/>
  <c r="G9" i="1"/>
  <c r="F213" i="1" l="1"/>
  <c r="G193" i="1"/>
  <c r="E213" i="1"/>
  <c r="C213" i="1"/>
  <c r="G212" i="1"/>
  <c r="G110" i="1"/>
  <c r="G192" i="1"/>
  <c r="G174" i="1"/>
  <c r="D213" i="1"/>
  <c r="G210" i="1"/>
  <c r="G211" i="1"/>
  <c r="G217" i="1"/>
  <c r="G213" i="1" l="1"/>
</calcChain>
</file>

<file path=xl/sharedStrings.xml><?xml version="1.0" encoding="utf-8"?>
<sst xmlns="http://schemas.openxmlformats.org/spreadsheetml/2006/main" count="258" uniqueCount="38">
  <si>
    <t>ΤΡΟΠΟΣ ΕΠΙΛΟΓΗΣ BID</t>
  </si>
  <si>
    <t>LOWEST SOCIAL WELFARE</t>
  </si>
  <si>
    <t>LARGEST QUANTITY</t>
  </si>
  <si>
    <t>HIGHEST SOCIAL WELFARE</t>
  </si>
  <si>
    <t>SMALLEST QUANTITY</t>
  </si>
  <si>
    <t>ΜΗ ΠΡΑΓΜΑΤΟΠΟΙΗΣΗ BID ΛΟΓΩ ΤΟΥ MARKET</t>
  </si>
  <si>
    <t>ΜΗ ΠΡΑΓΜΑΤΟΠΟΙΗΣΗ BID ΛΟΓΩ ΤΟΥ ΔΙΚΤΥΟΥ</t>
  </si>
  <si>
    <t>ΩΡΑ 3 (ΕΛΑΧΙΣΤΟ ΦΟΡΤΙΟ) BIDS ΜΟΝΟ ΜΕ ΤΗΝ ΚΑΝΟΝΙΚΗ ΚΑΤΑΝΟΜΗ</t>
  </si>
  <si>
    <t>AVERAGE</t>
  </si>
  <si>
    <t>ΙΣΧΥΣ ΠΟΥ ΜΕΤΑΦΕΡΕΤΑΙ (MW)</t>
  </si>
  <si>
    <t>ΠΟΣΟΣΤΟ ΙΣΧΥΣ (%)</t>
  </si>
  <si>
    <t>ΩΡΑ 4 (ΕΛΑΧΙΣΤΟ NET LOAD) BIDS ΜΟΝΟ ΜΕ ΤΗΝ ΚΑΝΟΝΙΚΗ ΚΑΤΑΝΟΜΗ</t>
  </si>
  <si>
    <t>ΩΡΑ 12 (ΜΕΓΙΣΤΟ ΦΟΡΤΙΟ) BIDS ΜΟΝΟ ΜΕ ΤΗΝ ΚΑΝΟΝΙΚΗ ΚΑΤΑΝΟΜΗ</t>
  </si>
  <si>
    <t>ΩΡΑ 13 ( ΜΕΓΙΣΤΗ ΠΑΡΑΓΩΓΗ) BIDS ΜΟΝΟ ΜΕ ΤΗΝ ΚΑΝΟΝΙΚΗ ΚΑΤΑΝΟΜΗ</t>
  </si>
  <si>
    <t>ΩΡΑ 19 (ΜΕΓΙΣΤΟ NET LOAD) BIDS ΜΟΝΟ ΜΕ ΤΗΝ ΚΑΝΟΝΙΚΗ ΚΑΤΑΝΟΜΗ</t>
  </si>
  <si>
    <t>ΩΡΑ 21 (ΕΛΑΧΙΣΤΗ ΠΑΡΑΓΩΓΗ) BIDS ΜΟΝΟ ΜΕ ΤΗΝ ΚΑΝΟΝΙΚΗ ΚΑΤΑΝΟΜΗ</t>
  </si>
  <si>
    <t>ΩΡΑ 3 (ΕΛΑΧΙΣΤΟ ΦΟΡΤΙΟ) BIDS ΜΕ ΚΑΝΟΝΙΚΗ ΚΑΤΑΝΟΜΗ ΚΑΙ COMFORT BIDS</t>
  </si>
  <si>
    <t>ΩΡΑ 4 (ΕΛΑΧΙΣΤΟ NET LOAD) BIDS ΜΕ ΚΑΝΟΝΙΚΗ ΚΑΤΑΝΟΜΗ ΚΑΙ COMFORT BIDS</t>
  </si>
  <si>
    <t>ΩΡΑ 12 (ΜΕΓΙΣΤΟ ΦΟΡΤΙΟ) BIDS ΜΕ ΚΑΝΟΝΙΚΗ ΚΑΤΑΝΟΜΗ ΚΑΙ COMFORT BIDS</t>
  </si>
  <si>
    <t>ΩΡΑ 13 ( ΜΕΓΙΣΤΗ ΠΑΡΑΓΩΓΗ) BIDS ΜΕ ΚΑΝΟΝΙΚΗ ΚΑΤΑΝΟΜΗ ΚΑΙ COMFORT BIDS</t>
  </si>
  <si>
    <t>ΩΡΑ 19 (ΜΕΓΙΣΤΟ NET LOAD) BIDS ΜΕ ΚΑΝΟΝΙΚΗ ΚΑΤΑΝΟΜΗ ΚΑΙ COMFORT BIDS</t>
  </si>
  <si>
    <t>ΩΡΑ 21 (ΕΛΑΧΙΣΤΗ ΠΑΡΑΓΩΓΗ) BIDS ΜΕ ΚΑΝΟΝΙΚΗ ΚΑΤΑΝΟΜΗ ΚΑΙ COMFORT BIDS</t>
  </si>
  <si>
    <t>SOCIAL WELFARE (ΕΥΡΩ)</t>
  </si>
  <si>
    <t>ΠΟΣΟΣΤΟ ΟΛΟΚΛΗΡΩΣΗΣ BIDS (%)</t>
  </si>
  <si>
    <t>ΖΕΥΓΑΡΙΑ BIDS ΠΟΥ ΕΓΙΝΑΝ MATCHED</t>
  </si>
  <si>
    <t>ΠΟΣΤΟΣΤΟ ΟΛΟΚΛΗΡΩΣΗΣ COMFORT BIDS (%)</t>
  </si>
  <si>
    <t>ΠΟΣΟΣΤΟ ΟΛΟΚΛΗΡΩΣΗΣ BIDS ΚΑΝΟΝΙΚΗΣ ΚΑΤΑΝΟΜΗΣ(%)</t>
  </si>
  <si>
    <t>ΠΟΣΟΣΤΟ COMFORT BID ΣΤΑ MATCHED ΖΕΥΓΑΡΙΑ (%)</t>
  </si>
  <si>
    <t>ΜΕΣΟΙ ΟΡΟΙ ΓΙΑ BIDS ΜΟΝΟ ΜΕ ΤΗΝ ΚΑΝΟΝΙΚΗ ΚΑΤΑΝΟΜΗ</t>
  </si>
  <si>
    <t>ΜΕΣΟΙ ΟΡΟΙ ΓΙΑ BIDS ΜΕ ΚΑΝΟΝΙΚΗ ΚΑΤΑΝΟΜΗ ΚΑΙ COMFORT BIDS</t>
  </si>
  <si>
    <t xml:space="preserve">ΣΥΝΟΛΟ BIDS </t>
  </si>
  <si>
    <t xml:space="preserve">ΜΕΓΙΣΤΗ ΜΕΤΑΦΕΡΟΜΕΝΗ ΙΣΧΥΣ (MW) </t>
  </si>
  <si>
    <t>ΣΥΝΟΛΟ BIDS</t>
  </si>
  <si>
    <t xml:space="preserve"> 28 (14 ΚΑΝΟΝΙΚΑ ΚΑΙ 14 COMFORT)</t>
  </si>
  <si>
    <t xml:space="preserve"> 18 (4 ΚΑΝΟΝΙΚΑ ΚΑΙ 14 COMFORT)</t>
  </si>
  <si>
    <t xml:space="preserve"> 27 (13 ΚΑΝΟΝΙΚΑ ΚΑΙ 14 COMFORT)</t>
  </si>
  <si>
    <t>KANONIKH</t>
  </si>
  <si>
    <t>KANONIKH + Comfort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</si>
</sst>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0" fillId="0" borderId="14" xfId="0" applyBorder="1"/>
    <xf numFmtId="0" fontId="1" fillId="2" borderId="3" xfId="0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13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6" xfId="0" applyBorder="1"/>
    <xf numFmtId="164" fontId="0" fillId="2" borderId="8" xfId="0" applyNumberFormat="1" applyFill="1" applyBorder="1"/>
    <xf numFmtId="2" fontId="0" fillId="2" borderId="8" xfId="0" applyNumberFormat="1" applyFill="1" applyBorder="1"/>
    <xf numFmtId="2" fontId="0" fillId="2" borderId="13" xfId="0" applyNumberFormat="1" applyFill="1" applyBorder="1"/>
    <xf numFmtId="164" fontId="0" fillId="2" borderId="13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64" fontId="0" fillId="0" borderId="12" xfId="0" applyNumberFormat="1" applyBorder="1"/>
    <xf numFmtId="1" fontId="0" fillId="2" borderId="8" xfId="0" applyNumberFormat="1" applyFill="1" applyBorder="1"/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0" fontId="0" fillId="0" borderId="2" xfId="1" applyNumberFormat="1" applyFont="1" applyBorder="1"/>
    <xf numFmtId="10" fontId="0" fillId="2" borderId="8" xfId="1" applyNumberFormat="1" applyFont="1" applyFill="1" applyBorder="1"/>
    <xf numFmtId="10" fontId="0" fillId="0" borderId="14" xfId="1" applyNumberFormat="1" applyFont="1" applyBorder="1"/>
    <xf numFmtId="10" fontId="0" fillId="0" borderId="6" xfId="1" applyNumberFormat="1" applyFont="1" applyBorder="1"/>
    <xf numFmtId="0" fontId="0" fillId="0" borderId="0" xfId="0" applyFill="1"/>
    <xf numFmtId="0" fontId="1" fillId="2" borderId="28" xfId="0" applyFont="1" applyFill="1" applyBorder="1" applyAlignment="1">
      <alignment horizontal="center"/>
    </xf>
    <xf numFmtId="164" fontId="0" fillId="0" borderId="2" xfId="0" applyNumberFormat="1" applyFill="1" applyBorder="1"/>
    <xf numFmtId="10" fontId="0" fillId="0" borderId="2" xfId="1" applyNumberFormat="1" applyFont="1" applyFill="1" applyBorder="1"/>
    <xf numFmtId="2" fontId="0" fillId="0" borderId="2" xfId="0" applyNumberFormat="1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6" xfId="0" applyFill="1" applyBorder="1"/>
    <xf numFmtId="10" fontId="0" fillId="0" borderId="6" xfId="1" applyNumberFormat="1" applyFont="1" applyFill="1" applyBorder="1"/>
    <xf numFmtId="10" fontId="0" fillId="0" borderId="18" xfId="1" applyNumberFormat="1" applyFont="1" applyFill="1" applyBorder="1"/>
    <xf numFmtId="164" fontId="0" fillId="0" borderId="6" xfId="0" applyNumberFormat="1" applyFill="1" applyBorder="1"/>
    <xf numFmtId="0" fontId="1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0" fillId="0" borderId="18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Sheet1!$B$226</c:f>
              <c:strCache>
                <c:ptCount val="1"/>
                <c:pt idx="0">
                  <c:v>KANONIKH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Sheet1!$C$225:$D$225</c:f>
              <c:strCache>
                <c:ptCount val="2"/>
                <c:pt idx="0">
                  <c:v>ΠΟΣΟΣΤΟ ΙΣΧΥΣ (%)</c:v>
                </c:pt>
                <c:pt idx="1">
                  <c:v>ΠΟΣΟΣΤΟ ΟΛΟΚΛΗΡΩΣΗΣ BIDS (%)</c:v>
                </c:pt>
              </c:strCache>
            </c:strRef>
          </c:cat>
          <c:val>
            <c:numRef>
              <c:f>Sheet1!$C$226:$D$226</c:f>
              <c:numCache>
                <c:formatCode>0.00%</c:formatCode>
                <c:ptCount val="2"/>
                <c:pt idx="0">
                  <c:v>0.34244168512360101</c:v>
                </c:pt>
                <c:pt idx="1">
                  <c:v>0.72197802197802197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CD5-B54F-6092EC7DFC9E}"/>
            </c:ext>
          </c:extLst>
        </c:ser>
        <c:ser>
          <c:idx val="1"/>
          <c:order val="1"/>
          <c:tx>
            <c:strRef>
              <c:f>Sheet1!$B$227</c:f>
              <c:strCache>
                <c:ptCount val="1"/>
                <c:pt idx="0">
                  <c:v>KANONIKH + Comfort Bids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Sheet1!$C$225:$D$225</c:f>
              <c:strCache>
                <c:ptCount val="2"/>
                <c:pt idx="0">
                  <c:v>ΠΟΣΟΣΤΟ ΙΣΧΥΣ (%)</c:v>
                </c:pt>
                <c:pt idx="1">
                  <c:v>ΠΟΣΟΣΤΟ ΟΛΟΚΛΗΡΩΣΗΣ BIDS (%)</c:v>
                </c:pt>
              </c:strCache>
            </c:strRef>
          </c:cat>
          <c:val>
            <c:numRef>
              <c:f>Sheet1!$C$227:$D$227</c:f>
              <c:numCache>
                <c:formatCode>0.00%</c:formatCode>
                <c:ptCount val="2"/>
                <c:pt idx="0">
                  <c:v>0.25216494090126756</c:v>
                </c:pt>
                <c:pt idx="1">
                  <c:v>0.46389991181657853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8-4CD5-B54F-6092EC7D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552112"/>
        <c:axId val="1142549616"/>
      </c:barChart>
      <c:catAx>
        <c:axId val="1142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49616"/>
        <c:crosses val="autoZero"/>
        <c:auto val="1"/>
        <c:lblAlgn val="ctr"/>
        <c:lblOffset val="100"/>
        <c:noMultiLvlLbl val="0"/>
      </c:catAx>
      <c:valAx>
        <c:axId val="11425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Sheet1!$B$230</c:f>
              <c:strCache>
                <c:ptCount val="1"/>
                <c:pt idx="0">
                  <c:v>KANONIKH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Sheet1!$C$229:$D$229</c:f>
              <c:strCache>
                <c:ptCount val="2"/>
                <c:pt idx="0">
                  <c:v>ΖΕΥΓΑΡΙΑ BIDS ΠΟΥ ΕΓΙΝΑΝ MATCHED</c:v>
                </c:pt>
                <c:pt idx="1">
                  <c:v>SOCIAL WELFARE (ΕΥΡΩ)</c:v>
                </c:pt>
              </c:strCache>
            </c:strRef>
          </c:cat>
          <c:val>
            <c:numRef>
              <c:f>Sheet1!$C$230:$D$230</c:f>
              <c:numCache>
                <c:formatCode>General</c:formatCode>
                <c:ptCount val="2"/>
                <c:pt idx="0">
                  <c:v>10.15</c:v>
                </c:pt>
                <c:pt idx="1">
                  <c:v>11.636150000000001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8-4D8F-9751-4B812C297BD9}"/>
            </c:ext>
          </c:extLst>
        </c:ser>
        <c:ser>
          <c:idx val="1"/>
          <c:order val="1"/>
          <c:tx>
            <c:strRef>
              <c:f>Sheet1!$B$231</c:f>
              <c:strCache>
                <c:ptCount val="1"/>
                <c:pt idx="0">
                  <c:v>KANONIKH + Comfort Bids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Sheet1!$C$229:$D$229</c:f>
              <c:strCache>
                <c:ptCount val="2"/>
                <c:pt idx="0">
                  <c:v>ΖΕΥΓΑΡΙΑ BIDS ΠΟΥ ΕΓΙΝΑΝ MATCHED</c:v>
                </c:pt>
                <c:pt idx="1">
                  <c:v>SOCIAL WELFARE (ΕΥΡΩ)</c:v>
                </c:pt>
              </c:strCache>
            </c:strRef>
          </c:cat>
          <c:val>
            <c:numRef>
              <c:f>Sheet1!$C$231:$D$231</c:f>
              <c:numCache>
                <c:formatCode>0.000</c:formatCode>
                <c:ptCount val="2"/>
                <c:pt idx="0">
                  <c:v>14.166666666666668</c:v>
                </c:pt>
                <c:pt idx="1">
                  <c:v>12.154933333333332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8-4D8F-9751-4B812C29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13968"/>
        <c:axId val="1143715216"/>
      </c:barChart>
      <c:catAx>
        <c:axId val="11437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216"/>
        <c:crosses val="autoZero"/>
        <c:auto val="1"/>
        <c:lblAlgn val="ctr"/>
        <c:lblOffset val="100"/>
        <c:noMultiLvlLbl val="0"/>
      </c:catAx>
      <c:valAx>
        <c:axId val="1143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Sheet1!$C$221</c:f>
              <c:strCache>
                <c:ptCount val="1"/>
                <c:pt idx="0">
                  <c:v>ΙΣΧΥΣ ΠΟΥ ΜΕΤΑΦΕΡΕΤΑΙ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2D-4C8D-B9DF-E4820356CC1E}"/>
              </c:ext>
            </c:extLst>
          </c:dPt>
          <c:cat>
            <c:strRef>
              <c:f>Sheet1!$B$222:$B$223</c:f>
              <c:strCache>
                <c:ptCount val="2"/>
                <c:pt idx="0">
                  <c:v>KANONIKH</c:v>
                </c:pt>
                <c:pt idx="1">
                  <c:v>KANONIKH + Comfort Bids</c:v>
                </c:pt>
              </c:strCache>
            </c:strRef>
          </c:cat>
          <c:val>
            <c:numRef>
              <c:f>Sheet1!$C$222:$C$223</c:f>
              <c:numCache>
                <c:formatCode>0.000</c:formatCode>
                <c:ptCount val="2"/>
                <c:pt idx="0" formatCode="0.00">
                  <c:v>1.1080000000000001</c:v>
                </c:pt>
                <c:pt idx="1">
                  <c:v>1.74525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4C8D-B9DF-E4820356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690736"/>
        <c:axId val="891691152"/>
      </c:barChart>
      <c:catAx>
        <c:axId val="8916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1152"/>
        <c:crosses val="autoZero"/>
        <c:auto val="1"/>
        <c:lblAlgn val="ctr"/>
        <c:lblOffset val="100"/>
        <c:noMultiLvlLbl val="0"/>
      </c:catAx>
      <c:valAx>
        <c:axId val="891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233</xdr:row>
      <xdr:rowOff>23812</xdr:rowOff>
    </xdr:from>
    <xdr:to>
      <xdr:col>6</xdr:col>
      <xdr:colOff>66675</xdr:colOff>
      <xdr:row>247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015B78-B8FD-47E0-BE47-0FB4B4AC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233</xdr:row>
      <xdr:rowOff>61912</xdr:rowOff>
    </xdr:from>
    <xdr:to>
      <xdr:col>13</xdr:col>
      <xdr:colOff>404812</xdr:colOff>
      <xdr:row>247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61E509-9502-4566-855E-B9583FAB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232</xdr:row>
      <xdr:rowOff>147637</xdr:rowOff>
    </xdr:from>
    <xdr:to>
      <xdr:col>2</xdr:col>
      <xdr:colOff>1009650</xdr:colOff>
      <xdr:row>247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7F451F-B434-4814-8165-D84FE4724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E585-9857-402D-B0B2-0DBB84AE27C2}">
  <dimension ref="B4:G231"/>
  <sheetViews>
    <sheetView tabSelected="1" topLeftCell="A199" zoomScaleNormal="100" workbookViewId="0">
      <selection activeCell="J210" sqref="J210"/>
    </sheetView>
  </sheetViews>
  <sheetFormatPr defaultRowHeight="15" x14ac:dyDescent="0.25"/>
  <cols>
    <col min="1" max="1" width="3" customWidth="1"/>
    <col min="2" max="2" width="56" bestFit="1" customWidth="1"/>
    <col min="3" max="3" width="24.5703125" bestFit="1" customWidth="1"/>
    <col min="4" max="4" width="18.85546875" bestFit="1" customWidth="1"/>
    <col min="5" max="5" width="24.28515625" bestFit="1" customWidth="1"/>
    <col min="6" max="6" width="20" bestFit="1" customWidth="1"/>
    <col min="7" max="7" width="12.5703125" bestFit="1" customWidth="1"/>
  </cols>
  <sheetData>
    <row r="4" spans="2:7" ht="15.75" thickBot="1" x14ac:dyDescent="0.3"/>
    <row r="5" spans="2:7" ht="16.5" thickTop="1" thickBot="1" x14ac:dyDescent="0.3">
      <c r="B5" s="34" t="s">
        <v>31</v>
      </c>
      <c r="C5" s="27" t="s">
        <v>7</v>
      </c>
      <c r="D5" s="27"/>
      <c r="E5" s="27"/>
      <c r="F5" s="28"/>
      <c r="G5" s="8"/>
    </row>
    <row r="6" spans="2:7" ht="16.5" thickTop="1" thickBot="1" x14ac:dyDescent="0.3">
      <c r="B6" s="35">
        <v>5.8</v>
      </c>
      <c r="C6" s="2"/>
      <c r="D6" s="2"/>
      <c r="E6" s="2"/>
      <c r="F6" s="2"/>
      <c r="G6" s="9"/>
    </row>
    <row r="7" spans="2:7" ht="16.5" thickTop="1" thickBot="1" x14ac:dyDescent="0.3">
      <c r="B7" s="34" t="s">
        <v>30</v>
      </c>
      <c r="C7" s="30" t="s">
        <v>0</v>
      </c>
      <c r="D7" s="30"/>
      <c r="E7" s="30"/>
      <c r="F7" s="31"/>
      <c r="G7" s="10"/>
    </row>
    <row r="8" spans="2:7" ht="16.5" thickTop="1" thickBot="1" x14ac:dyDescent="0.3">
      <c r="B8" s="35">
        <v>14</v>
      </c>
      <c r="C8" s="32" t="s">
        <v>3</v>
      </c>
      <c r="D8" s="3" t="s">
        <v>2</v>
      </c>
      <c r="E8" s="3" t="s">
        <v>1</v>
      </c>
      <c r="F8" s="7" t="s">
        <v>4</v>
      </c>
      <c r="G8" s="11" t="s">
        <v>8</v>
      </c>
    </row>
    <row r="9" spans="2:7" ht="15.75" thickTop="1" x14ac:dyDescent="0.25">
      <c r="B9" s="33" t="s">
        <v>9</v>
      </c>
      <c r="C9" s="4">
        <v>2.19</v>
      </c>
      <c r="D9" s="4">
        <v>2.19</v>
      </c>
      <c r="E9" s="4">
        <v>2.19</v>
      </c>
      <c r="F9" s="6">
        <v>2.19</v>
      </c>
      <c r="G9" s="19">
        <f>AVERAGE(C9:F9)</f>
        <v>2.19</v>
      </c>
    </row>
    <row r="10" spans="2:7" x14ac:dyDescent="0.25">
      <c r="B10" s="14" t="s">
        <v>10</v>
      </c>
      <c r="C10" s="40">
        <f>C9/$B6</f>
        <v>0.3775862068965517</v>
      </c>
      <c r="D10" s="40">
        <f t="shared" ref="D10:F10" si="0">D9/$B6</f>
        <v>0.3775862068965517</v>
      </c>
      <c r="E10" s="40">
        <f t="shared" si="0"/>
        <v>0.3775862068965517</v>
      </c>
      <c r="F10" s="40">
        <f t="shared" si="0"/>
        <v>0.3775862068965517</v>
      </c>
      <c r="G10" s="41">
        <f>AVERAGE(C10:F10)</f>
        <v>0.3775862068965517</v>
      </c>
    </row>
    <row r="11" spans="2:7" x14ac:dyDescent="0.25">
      <c r="B11" s="14" t="s">
        <v>23</v>
      </c>
      <c r="C11" s="40">
        <f>11/14</f>
        <v>0.7857142857142857</v>
      </c>
      <c r="D11" s="40">
        <f>11/14</f>
        <v>0.7857142857142857</v>
      </c>
      <c r="E11" s="40">
        <f>12/14</f>
        <v>0.8571428571428571</v>
      </c>
      <c r="F11" s="42">
        <f>11/14</f>
        <v>0.7857142857142857</v>
      </c>
      <c r="G11" s="41">
        <f t="shared" ref="G10:G15" si="1">AVERAGE(C11:F11)</f>
        <v>0.80357142857142849</v>
      </c>
    </row>
    <row r="12" spans="2:7" x14ac:dyDescent="0.25">
      <c r="B12" s="14" t="s">
        <v>6</v>
      </c>
      <c r="C12" s="4">
        <v>0</v>
      </c>
      <c r="D12" s="4">
        <v>0</v>
      </c>
      <c r="E12" s="4">
        <v>0</v>
      </c>
      <c r="F12" s="6">
        <v>0</v>
      </c>
      <c r="G12" s="19">
        <f t="shared" si="1"/>
        <v>0</v>
      </c>
    </row>
    <row r="13" spans="2:7" x14ac:dyDescent="0.25">
      <c r="B13" s="14" t="s">
        <v>5</v>
      </c>
      <c r="C13" s="4">
        <v>2</v>
      </c>
      <c r="D13" s="4">
        <v>2</v>
      </c>
      <c r="E13" s="4">
        <v>0</v>
      </c>
      <c r="F13" s="4">
        <v>0</v>
      </c>
      <c r="G13" s="19">
        <f t="shared" si="1"/>
        <v>1</v>
      </c>
    </row>
    <row r="14" spans="2:7" x14ac:dyDescent="0.25">
      <c r="B14" s="16" t="s">
        <v>24</v>
      </c>
      <c r="C14" s="17">
        <v>10</v>
      </c>
      <c r="D14" s="17">
        <v>10</v>
      </c>
      <c r="E14" s="17">
        <v>11</v>
      </c>
      <c r="F14" s="17">
        <v>10</v>
      </c>
      <c r="G14" s="19">
        <f t="shared" si="1"/>
        <v>10.25</v>
      </c>
    </row>
    <row r="15" spans="2:7" ht="15.75" thickBot="1" x14ac:dyDescent="0.3">
      <c r="B15" s="15" t="s">
        <v>22</v>
      </c>
      <c r="C15" s="5">
        <v>20.402999999999999</v>
      </c>
      <c r="D15" s="5">
        <v>20.184999999999999</v>
      </c>
      <c r="E15" s="5">
        <v>18.946000000000002</v>
      </c>
      <c r="F15" s="5">
        <v>19.611999999999998</v>
      </c>
      <c r="G15" s="20">
        <f t="shared" si="1"/>
        <v>19.786499999999997</v>
      </c>
    </row>
    <row r="17" spans="2:7" ht="15.75" thickBot="1" x14ac:dyDescent="0.3"/>
    <row r="18" spans="2:7" ht="16.5" thickTop="1" thickBot="1" x14ac:dyDescent="0.3">
      <c r="B18" s="34" t="s">
        <v>31</v>
      </c>
      <c r="C18" s="26" t="s">
        <v>11</v>
      </c>
      <c r="D18" s="27"/>
      <c r="E18" s="27"/>
      <c r="F18" s="28"/>
      <c r="G18" s="8"/>
    </row>
    <row r="19" spans="2:7" ht="16.5" thickTop="1" thickBot="1" x14ac:dyDescent="0.3">
      <c r="B19" s="35">
        <v>4.0999999999999996</v>
      </c>
      <c r="C19" s="1"/>
      <c r="D19" s="2"/>
      <c r="E19" s="2"/>
      <c r="F19" s="2"/>
      <c r="G19" s="9"/>
    </row>
    <row r="20" spans="2:7" ht="16.5" thickTop="1" thickBot="1" x14ac:dyDescent="0.3">
      <c r="B20" s="34" t="s">
        <v>30</v>
      </c>
      <c r="C20" s="29" t="s">
        <v>0</v>
      </c>
      <c r="D20" s="30"/>
      <c r="E20" s="30"/>
      <c r="F20" s="31"/>
      <c r="G20" s="10"/>
    </row>
    <row r="21" spans="2:7" ht="16.5" thickTop="1" thickBot="1" x14ac:dyDescent="0.3">
      <c r="B21" s="35">
        <v>14</v>
      </c>
      <c r="C21" s="3" t="s">
        <v>3</v>
      </c>
      <c r="D21" s="3" t="s">
        <v>2</v>
      </c>
      <c r="E21" s="3" t="s">
        <v>1</v>
      </c>
      <c r="F21" s="7" t="s">
        <v>4</v>
      </c>
      <c r="G21" s="11" t="s">
        <v>8</v>
      </c>
    </row>
    <row r="22" spans="2:7" ht="15.75" thickTop="1" x14ac:dyDescent="0.25">
      <c r="B22" s="14" t="s">
        <v>9</v>
      </c>
      <c r="C22" s="4">
        <v>1.36</v>
      </c>
      <c r="D22" s="4">
        <v>1.36</v>
      </c>
      <c r="E22" s="4">
        <v>1.36</v>
      </c>
      <c r="F22" s="6">
        <v>1.36</v>
      </c>
      <c r="G22" s="19">
        <f>AVERAGE(C22:F22)</f>
        <v>1.36</v>
      </c>
    </row>
    <row r="23" spans="2:7" x14ac:dyDescent="0.25">
      <c r="B23" s="14" t="s">
        <v>10</v>
      </c>
      <c r="C23" s="40">
        <f>C22/$B19</f>
        <v>0.3317073170731708</v>
      </c>
      <c r="D23" s="40">
        <f t="shared" ref="D23:F23" si="2">D22/$B19</f>
        <v>0.3317073170731708</v>
      </c>
      <c r="E23" s="40">
        <f t="shared" si="2"/>
        <v>0.3317073170731708</v>
      </c>
      <c r="F23" s="40">
        <f t="shared" si="2"/>
        <v>0.3317073170731708</v>
      </c>
      <c r="G23" s="41">
        <f t="shared" ref="G23:G28" si="3">AVERAGE(C23:F23)</f>
        <v>0.3317073170731708</v>
      </c>
    </row>
    <row r="24" spans="2:7" x14ac:dyDescent="0.25">
      <c r="B24" s="14" t="s">
        <v>23</v>
      </c>
      <c r="C24" s="40">
        <f>9/B21</f>
        <v>0.6428571428571429</v>
      </c>
      <c r="D24" s="40">
        <v>0.6428571428571429</v>
      </c>
      <c r="E24" s="40">
        <v>0.6428571428571429</v>
      </c>
      <c r="F24" s="42">
        <f>11/14</f>
        <v>0.7857142857142857</v>
      </c>
      <c r="G24" s="41">
        <f t="shared" si="3"/>
        <v>0.6785714285714286</v>
      </c>
    </row>
    <row r="25" spans="2:7" x14ac:dyDescent="0.25">
      <c r="B25" s="14" t="s">
        <v>6</v>
      </c>
      <c r="C25" s="4">
        <v>0</v>
      </c>
      <c r="D25" s="4">
        <v>0</v>
      </c>
      <c r="E25" s="4">
        <v>0</v>
      </c>
      <c r="F25" s="6">
        <v>0</v>
      </c>
      <c r="G25" s="19">
        <f t="shared" si="3"/>
        <v>0</v>
      </c>
    </row>
    <row r="26" spans="2:7" x14ac:dyDescent="0.25">
      <c r="B26" s="14" t="s">
        <v>5</v>
      </c>
      <c r="C26" s="4">
        <v>0</v>
      </c>
      <c r="D26" s="4">
        <v>0</v>
      </c>
      <c r="E26" s="4">
        <v>0</v>
      </c>
      <c r="F26" s="4">
        <v>0</v>
      </c>
      <c r="G26" s="19">
        <f t="shared" si="3"/>
        <v>0</v>
      </c>
    </row>
    <row r="27" spans="2:7" x14ac:dyDescent="0.25">
      <c r="B27" s="16" t="s">
        <v>24</v>
      </c>
      <c r="C27" s="17">
        <v>9</v>
      </c>
      <c r="D27" s="17">
        <v>9</v>
      </c>
      <c r="E27" s="17">
        <v>9</v>
      </c>
      <c r="F27" s="17">
        <v>11</v>
      </c>
      <c r="G27" s="19">
        <f t="shared" si="3"/>
        <v>9.5</v>
      </c>
    </row>
    <row r="28" spans="2:7" ht="15.75" thickBot="1" x14ac:dyDescent="0.3">
      <c r="B28" s="15" t="s">
        <v>22</v>
      </c>
      <c r="C28" s="5">
        <v>22.442</v>
      </c>
      <c r="D28" s="5">
        <v>16.026</v>
      </c>
      <c r="E28" s="5">
        <v>14.42</v>
      </c>
      <c r="F28" s="5">
        <v>20.640999999999998</v>
      </c>
      <c r="G28" s="20">
        <f t="shared" si="3"/>
        <v>18.382249999999999</v>
      </c>
    </row>
    <row r="30" spans="2:7" ht="15.75" thickBot="1" x14ac:dyDescent="0.3"/>
    <row r="31" spans="2:7" ht="16.5" thickTop="1" thickBot="1" x14ac:dyDescent="0.3">
      <c r="B31" s="34" t="s">
        <v>31</v>
      </c>
      <c r="C31" s="26" t="s">
        <v>12</v>
      </c>
      <c r="D31" s="27"/>
      <c r="E31" s="27"/>
      <c r="F31" s="28"/>
      <c r="G31" s="8"/>
    </row>
    <row r="32" spans="2:7" ht="16.5" thickTop="1" thickBot="1" x14ac:dyDescent="0.3">
      <c r="B32" s="35">
        <v>0.08</v>
      </c>
      <c r="C32" s="1"/>
      <c r="D32" s="2"/>
      <c r="E32" s="2"/>
      <c r="F32" s="2"/>
      <c r="G32" s="9"/>
    </row>
    <row r="33" spans="2:7" ht="16.5" thickTop="1" thickBot="1" x14ac:dyDescent="0.3">
      <c r="B33" s="34" t="s">
        <v>30</v>
      </c>
      <c r="C33" s="29" t="s">
        <v>0</v>
      </c>
      <c r="D33" s="30"/>
      <c r="E33" s="30"/>
      <c r="F33" s="31"/>
      <c r="G33" s="10"/>
    </row>
    <row r="34" spans="2:7" ht="16.5" thickTop="1" thickBot="1" x14ac:dyDescent="0.3">
      <c r="B34" s="35">
        <v>4</v>
      </c>
      <c r="C34" s="3" t="s">
        <v>3</v>
      </c>
      <c r="D34" s="3" t="s">
        <v>2</v>
      </c>
      <c r="E34" s="3" t="s">
        <v>1</v>
      </c>
      <c r="F34" s="7" t="s">
        <v>4</v>
      </c>
      <c r="G34" s="11" t="s">
        <v>8</v>
      </c>
    </row>
    <row r="35" spans="2:7" ht="15.75" thickTop="1" x14ac:dyDescent="0.25">
      <c r="B35" s="14" t="s">
        <v>9</v>
      </c>
      <c r="C35" s="4">
        <v>0</v>
      </c>
      <c r="D35" s="4">
        <v>0</v>
      </c>
      <c r="E35" s="4">
        <v>0</v>
      </c>
      <c r="F35" s="6">
        <v>0</v>
      </c>
      <c r="G35" s="12">
        <f>AVERAGE(C35:F35)</f>
        <v>0</v>
      </c>
    </row>
    <row r="36" spans="2:7" x14ac:dyDescent="0.25">
      <c r="B36" s="14" t="s">
        <v>10</v>
      </c>
      <c r="C36" s="4">
        <v>0</v>
      </c>
      <c r="D36" s="4">
        <v>0</v>
      </c>
      <c r="E36" s="4">
        <v>0</v>
      </c>
      <c r="F36" s="6">
        <v>0</v>
      </c>
      <c r="G36" s="12">
        <f t="shared" ref="G36:G41" si="4">AVERAGE(C36:F36)</f>
        <v>0</v>
      </c>
    </row>
    <row r="37" spans="2:7" x14ac:dyDescent="0.25">
      <c r="B37" s="14" t="s">
        <v>23</v>
      </c>
      <c r="C37" s="4">
        <v>0</v>
      </c>
      <c r="D37" s="4">
        <v>0</v>
      </c>
      <c r="E37" s="4">
        <v>0</v>
      </c>
      <c r="F37" s="6">
        <v>0</v>
      </c>
      <c r="G37" s="12">
        <f t="shared" si="4"/>
        <v>0</v>
      </c>
    </row>
    <row r="38" spans="2:7" x14ac:dyDescent="0.25">
      <c r="B38" s="14" t="s">
        <v>6</v>
      </c>
      <c r="C38" s="4">
        <v>0</v>
      </c>
      <c r="D38" s="4">
        <v>0</v>
      </c>
      <c r="E38" s="4">
        <v>0</v>
      </c>
      <c r="F38" s="6">
        <v>0</v>
      </c>
      <c r="G38" s="12">
        <f t="shared" si="4"/>
        <v>0</v>
      </c>
    </row>
    <row r="39" spans="2:7" x14ac:dyDescent="0.25">
      <c r="B39" s="14" t="s">
        <v>5</v>
      </c>
      <c r="C39" s="4">
        <v>0</v>
      </c>
      <c r="D39" s="4">
        <v>0</v>
      </c>
      <c r="E39" s="4">
        <v>0</v>
      </c>
      <c r="F39" s="4">
        <v>0</v>
      </c>
      <c r="G39" s="12">
        <f t="shared" si="4"/>
        <v>0</v>
      </c>
    </row>
    <row r="40" spans="2:7" x14ac:dyDescent="0.25">
      <c r="B40" s="16" t="s">
        <v>24</v>
      </c>
      <c r="C40" s="17">
        <v>0</v>
      </c>
      <c r="D40" s="17">
        <v>0</v>
      </c>
      <c r="E40" s="17">
        <v>0</v>
      </c>
      <c r="F40" s="17">
        <v>0</v>
      </c>
      <c r="G40" s="12">
        <f t="shared" si="4"/>
        <v>0</v>
      </c>
    </row>
    <row r="41" spans="2:7" ht="15.75" thickBot="1" x14ac:dyDescent="0.3">
      <c r="B41" s="15" t="s">
        <v>22</v>
      </c>
      <c r="C41" s="5">
        <v>0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3" spans="2:7" ht="15.75" thickBot="1" x14ac:dyDescent="0.3"/>
    <row r="44" spans="2:7" ht="16.5" thickTop="1" thickBot="1" x14ac:dyDescent="0.3">
      <c r="B44" s="34" t="s">
        <v>31</v>
      </c>
      <c r="C44" s="26" t="s">
        <v>13</v>
      </c>
      <c r="D44" s="27"/>
      <c r="E44" s="27"/>
      <c r="F44" s="28"/>
      <c r="G44" s="8"/>
    </row>
    <row r="45" spans="2:7" ht="16.5" thickTop="1" thickBot="1" x14ac:dyDescent="0.3">
      <c r="B45" s="35">
        <v>0.7</v>
      </c>
      <c r="C45" s="1"/>
      <c r="D45" s="2"/>
      <c r="E45" s="2"/>
      <c r="F45" s="2"/>
      <c r="G45" s="9"/>
    </row>
    <row r="46" spans="2:7" ht="16.5" thickTop="1" thickBot="1" x14ac:dyDescent="0.3">
      <c r="B46" s="34" t="s">
        <v>30</v>
      </c>
      <c r="C46" s="29" t="s">
        <v>0</v>
      </c>
      <c r="D46" s="30"/>
      <c r="E46" s="30"/>
      <c r="F46" s="31"/>
      <c r="G46" s="10"/>
    </row>
    <row r="47" spans="2:7" ht="16.5" thickTop="1" thickBot="1" x14ac:dyDescent="0.3">
      <c r="B47" s="35">
        <v>13</v>
      </c>
      <c r="C47" s="3" t="s">
        <v>3</v>
      </c>
      <c r="D47" s="3" t="s">
        <v>2</v>
      </c>
      <c r="E47" s="3" t="s">
        <v>1</v>
      </c>
      <c r="F47" s="7" t="s">
        <v>4</v>
      </c>
      <c r="G47" s="11" t="s">
        <v>8</v>
      </c>
    </row>
    <row r="48" spans="2:7" ht="15.75" thickTop="1" x14ac:dyDescent="0.25">
      <c r="B48" s="14" t="s">
        <v>9</v>
      </c>
      <c r="C48" s="4">
        <v>0.28000000000000003</v>
      </c>
      <c r="D48" s="4">
        <v>0.28000000000000003</v>
      </c>
      <c r="E48" s="4">
        <v>0.28000000000000003</v>
      </c>
      <c r="F48" s="6">
        <v>0.28000000000000003</v>
      </c>
      <c r="G48" s="19">
        <f>AVERAGE(C48:F48)</f>
        <v>0.28000000000000003</v>
      </c>
    </row>
    <row r="49" spans="2:7" x14ac:dyDescent="0.25">
      <c r="B49" s="14" t="s">
        <v>10</v>
      </c>
      <c r="C49" s="40">
        <f>C48/$B45</f>
        <v>0.40000000000000008</v>
      </c>
      <c r="D49" s="40">
        <f t="shared" ref="D49:F49" si="5">D48/$B45</f>
        <v>0.40000000000000008</v>
      </c>
      <c r="E49" s="40">
        <f t="shared" si="5"/>
        <v>0.40000000000000008</v>
      </c>
      <c r="F49" s="40">
        <f t="shared" si="5"/>
        <v>0.40000000000000008</v>
      </c>
      <c r="G49" s="41">
        <f t="shared" ref="G49:G54" si="6">AVERAGE(C49:F49)</f>
        <v>0.40000000000000008</v>
      </c>
    </row>
    <row r="50" spans="2:7" x14ac:dyDescent="0.25">
      <c r="B50" s="14" t="s">
        <v>23</v>
      </c>
      <c r="C50" s="40">
        <f>10/13</f>
        <v>0.76923076923076927</v>
      </c>
      <c r="D50" s="40">
        <f>11/13</f>
        <v>0.84615384615384615</v>
      </c>
      <c r="E50" s="40">
        <f>10/13</f>
        <v>0.76923076923076927</v>
      </c>
      <c r="F50" s="42">
        <f>10/13</f>
        <v>0.76923076923076927</v>
      </c>
      <c r="G50" s="41">
        <f t="shared" si="6"/>
        <v>0.78846153846153844</v>
      </c>
    </row>
    <row r="51" spans="2:7" x14ac:dyDescent="0.25">
      <c r="B51" s="14" t="s">
        <v>6</v>
      </c>
      <c r="C51" s="4">
        <v>0</v>
      </c>
      <c r="D51" s="4">
        <v>0</v>
      </c>
      <c r="E51" s="4">
        <v>0</v>
      </c>
      <c r="F51" s="6">
        <v>0</v>
      </c>
      <c r="G51" s="19">
        <f t="shared" si="6"/>
        <v>0</v>
      </c>
    </row>
    <row r="52" spans="2:7" x14ac:dyDescent="0.25">
      <c r="B52" s="14" t="s">
        <v>5</v>
      </c>
      <c r="C52" s="4">
        <v>0</v>
      </c>
      <c r="D52" s="4">
        <v>0</v>
      </c>
      <c r="E52" s="4">
        <v>0</v>
      </c>
      <c r="F52" s="4">
        <v>0</v>
      </c>
      <c r="G52" s="19">
        <f t="shared" si="6"/>
        <v>0</v>
      </c>
    </row>
    <row r="53" spans="2:7" x14ac:dyDescent="0.25">
      <c r="B53" s="16" t="s">
        <v>24</v>
      </c>
      <c r="C53" s="17">
        <v>9</v>
      </c>
      <c r="D53" s="17">
        <v>8</v>
      </c>
      <c r="E53" s="17">
        <v>7</v>
      </c>
      <c r="F53" s="17">
        <v>9</v>
      </c>
      <c r="G53" s="19">
        <f t="shared" si="6"/>
        <v>8.25</v>
      </c>
    </row>
    <row r="54" spans="2:7" ht="15.75" thickBot="1" x14ac:dyDescent="0.3">
      <c r="B54" s="15" t="s">
        <v>22</v>
      </c>
      <c r="C54" s="5">
        <v>3.2370000000000001</v>
      </c>
      <c r="D54" s="5">
        <v>3.2010000000000001</v>
      </c>
      <c r="E54" s="5">
        <v>3.129</v>
      </c>
      <c r="F54" s="5">
        <v>3.129</v>
      </c>
      <c r="G54" s="21">
        <f t="shared" si="6"/>
        <v>3.1739999999999999</v>
      </c>
    </row>
    <row r="56" spans="2:7" ht="15.75" thickBot="1" x14ac:dyDescent="0.3"/>
    <row r="57" spans="2:7" ht="16.5" thickTop="1" thickBot="1" x14ac:dyDescent="0.3">
      <c r="B57" s="34" t="s">
        <v>31</v>
      </c>
      <c r="C57" s="26" t="s">
        <v>14</v>
      </c>
      <c r="D57" s="27"/>
      <c r="E57" s="27"/>
      <c r="F57" s="28"/>
      <c r="G57" s="8"/>
    </row>
    <row r="58" spans="2:7" ht="16.5" thickTop="1" thickBot="1" x14ac:dyDescent="0.3">
      <c r="B58" s="35">
        <v>2.2599999999999998</v>
      </c>
      <c r="C58" s="1"/>
      <c r="D58" s="2"/>
      <c r="E58" s="2"/>
      <c r="F58" s="2"/>
      <c r="G58" s="9"/>
    </row>
    <row r="59" spans="2:7" ht="16.5" thickTop="1" thickBot="1" x14ac:dyDescent="0.3">
      <c r="B59" s="34" t="s">
        <v>30</v>
      </c>
      <c r="C59" s="29" t="s">
        <v>0</v>
      </c>
      <c r="D59" s="30"/>
      <c r="E59" s="30"/>
      <c r="F59" s="31"/>
      <c r="G59" s="10"/>
    </row>
    <row r="60" spans="2:7" ht="16.5" thickTop="1" thickBot="1" x14ac:dyDescent="0.3">
      <c r="B60" s="35">
        <v>14</v>
      </c>
      <c r="C60" s="3" t="s">
        <v>3</v>
      </c>
      <c r="D60" s="3" t="s">
        <v>2</v>
      </c>
      <c r="E60" s="3" t="s">
        <v>1</v>
      </c>
      <c r="F60" s="7" t="s">
        <v>4</v>
      </c>
      <c r="G60" s="11" t="s">
        <v>8</v>
      </c>
    </row>
    <row r="61" spans="2:7" ht="15.75" thickTop="1" x14ac:dyDescent="0.25">
      <c r="B61" s="14" t="s">
        <v>9</v>
      </c>
      <c r="C61" s="4">
        <v>0.96199999999999997</v>
      </c>
      <c r="D61" s="4">
        <v>0.96199999999999997</v>
      </c>
      <c r="E61" s="4">
        <v>0.96199999999999997</v>
      </c>
      <c r="F61" s="6">
        <v>0.96199999999999997</v>
      </c>
      <c r="G61" s="18">
        <f>AVERAGE(C61:F61)</f>
        <v>0.96199999999999997</v>
      </c>
    </row>
    <row r="62" spans="2:7" x14ac:dyDescent="0.25">
      <c r="B62" s="14" t="s">
        <v>10</v>
      </c>
      <c r="C62" s="40">
        <f>C61/$B58</f>
        <v>0.42566371681415932</v>
      </c>
      <c r="D62" s="40">
        <f t="shared" ref="D62:F62" si="7">D61/$B58</f>
        <v>0.42566371681415932</v>
      </c>
      <c r="E62" s="40">
        <f t="shared" si="7"/>
        <v>0.42566371681415932</v>
      </c>
      <c r="F62" s="40">
        <f t="shared" si="7"/>
        <v>0.42566371681415932</v>
      </c>
      <c r="G62" s="41">
        <f t="shared" ref="G62:G67" si="8">AVERAGE(C62:F62)</f>
        <v>0.42566371681415932</v>
      </c>
    </row>
    <row r="63" spans="2:7" x14ac:dyDescent="0.25">
      <c r="B63" s="14" t="s">
        <v>23</v>
      </c>
      <c r="C63" s="40">
        <f>10/14</f>
        <v>0.7142857142857143</v>
      </c>
      <c r="D63" s="40">
        <f>9/14</f>
        <v>0.6428571428571429</v>
      </c>
      <c r="E63" s="40">
        <f>10/14</f>
        <v>0.7142857142857143</v>
      </c>
      <c r="F63" s="42">
        <f>10/14</f>
        <v>0.7142857142857143</v>
      </c>
      <c r="G63" s="41">
        <f t="shared" si="8"/>
        <v>0.69642857142857151</v>
      </c>
    </row>
    <row r="64" spans="2:7" x14ac:dyDescent="0.25">
      <c r="B64" s="14" t="s">
        <v>6</v>
      </c>
      <c r="C64" s="4">
        <v>9</v>
      </c>
      <c r="D64" s="4">
        <v>13</v>
      </c>
      <c r="E64" s="4">
        <v>10</v>
      </c>
      <c r="F64" s="6">
        <v>9</v>
      </c>
      <c r="G64" s="19">
        <f t="shared" si="8"/>
        <v>10.25</v>
      </c>
    </row>
    <row r="65" spans="2:7" x14ac:dyDescent="0.25">
      <c r="B65" s="14" t="s">
        <v>5</v>
      </c>
      <c r="C65" s="4">
        <v>0</v>
      </c>
      <c r="D65" s="4">
        <v>0</v>
      </c>
      <c r="E65" s="4">
        <v>0</v>
      </c>
      <c r="F65" s="4">
        <v>0</v>
      </c>
      <c r="G65" s="19">
        <f t="shared" si="8"/>
        <v>0</v>
      </c>
    </row>
    <row r="66" spans="2:7" x14ac:dyDescent="0.25">
      <c r="B66" s="16" t="s">
        <v>24</v>
      </c>
      <c r="C66" s="17">
        <v>13</v>
      </c>
      <c r="D66" s="17">
        <v>12</v>
      </c>
      <c r="E66" s="17">
        <v>13</v>
      </c>
      <c r="F66" s="17">
        <v>13</v>
      </c>
      <c r="G66" s="19">
        <f t="shared" si="8"/>
        <v>12.75</v>
      </c>
    </row>
    <row r="67" spans="2:7" ht="15.75" thickBot="1" x14ac:dyDescent="0.3">
      <c r="B67" s="15" t="s">
        <v>22</v>
      </c>
      <c r="C67" s="5">
        <v>11.417</v>
      </c>
      <c r="D67" s="5">
        <v>11.308999999999999</v>
      </c>
      <c r="E67" s="5">
        <v>11.113</v>
      </c>
      <c r="F67" s="5">
        <v>11.417</v>
      </c>
      <c r="G67" s="20">
        <f t="shared" si="8"/>
        <v>11.314</v>
      </c>
    </row>
    <row r="69" spans="2:7" ht="15.75" thickBot="1" x14ac:dyDescent="0.3"/>
    <row r="70" spans="2:7" ht="16.5" thickTop="1" thickBot="1" x14ac:dyDescent="0.3">
      <c r="B70" s="34" t="s">
        <v>31</v>
      </c>
      <c r="C70" s="26" t="s">
        <v>15</v>
      </c>
      <c r="D70" s="27"/>
      <c r="E70" s="27"/>
      <c r="F70" s="28"/>
      <c r="G70" s="8"/>
    </row>
    <row r="71" spans="2:7" ht="16.5" thickTop="1" thickBot="1" x14ac:dyDescent="0.3">
      <c r="B71" s="35">
        <v>4.22</v>
      </c>
      <c r="C71" s="1"/>
      <c r="D71" s="2"/>
      <c r="E71" s="2"/>
      <c r="F71" s="2"/>
      <c r="G71" s="9"/>
    </row>
    <row r="72" spans="2:7" ht="16.5" thickTop="1" thickBot="1" x14ac:dyDescent="0.3">
      <c r="B72" s="34" t="s">
        <v>30</v>
      </c>
      <c r="C72" s="29" t="s">
        <v>0</v>
      </c>
      <c r="D72" s="30"/>
      <c r="E72" s="30"/>
      <c r="F72" s="31"/>
      <c r="G72" s="10"/>
    </row>
    <row r="73" spans="2:7" ht="16.5" thickTop="1" thickBot="1" x14ac:dyDescent="0.3">
      <c r="B73" s="35">
        <v>14</v>
      </c>
      <c r="C73" s="3" t="s">
        <v>3</v>
      </c>
      <c r="D73" s="3" t="s">
        <v>2</v>
      </c>
      <c r="E73" s="3" t="s">
        <v>1</v>
      </c>
      <c r="F73" s="7" t="s">
        <v>4</v>
      </c>
      <c r="G73" s="11" t="s">
        <v>8</v>
      </c>
    </row>
    <row r="74" spans="2:7" ht="15.75" thickTop="1" x14ac:dyDescent="0.25">
      <c r="B74" s="14" t="s">
        <v>9</v>
      </c>
      <c r="C74" s="4">
        <v>0.748</v>
      </c>
      <c r="D74" s="4">
        <v>0.748</v>
      </c>
      <c r="E74" s="4">
        <v>0.748</v>
      </c>
      <c r="F74" s="6">
        <v>0.748</v>
      </c>
      <c r="G74" s="12">
        <f>AVERAGE(C74:F74)</f>
        <v>0.748</v>
      </c>
    </row>
    <row r="75" spans="2:7" x14ac:dyDescent="0.25">
      <c r="B75" s="14" t="s">
        <v>10</v>
      </c>
      <c r="C75" s="40">
        <f>C74/$B71</f>
        <v>0.17725118483412322</v>
      </c>
      <c r="D75" s="40">
        <f t="shared" ref="D75:F75" si="9">D74/$B71</f>
        <v>0.17725118483412322</v>
      </c>
      <c r="E75" s="40">
        <f t="shared" si="9"/>
        <v>0.17725118483412322</v>
      </c>
      <c r="F75" s="40">
        <f t="shared" si="9"/>
        <v>0.17725118483412322</v>
      </c>
      <c r="G75" s="41">
        <f t="shared" ref="G75:G80" si="10">AVERAGE(C75:F75)</f>
        <v>0.17725118483412322</v>
      </c>
    </row>
    <row r="76" spans="2:7" x14ac:dyDescent="0.25">
      <c r="B76" s="14" t="s">
        <v>23</v>
      </c>
      <c r="C76" s="40">
        <f>9/14</f>
        <v>0.6428571428571429</v>
      </c>
      <c r="D76" s="40">
        <v>0.64285714285714302</v>
      </c>
      <c r="E76" s="40">
        <v>0.6428571428571429</v>
      </c>
      <c r="F76" s="40">
        <v>0.6428571428571429</v>
      </c>
      <c r="G76" s="41">
        <f t="shared" si="10"/>
        <v>0.6428571428571429</v>
      </c>
    </row>
    <row r="77" spans="2:7" x14ac:dyDescent="0.25">
      <c r="B77" s="14" t="s">
        <v>6</v>
      </c>
      <c r="C77" s="4">
        <v>5</v>
      </c>
      <c r="D77" s="4">
        <v>5</v>
      </c>
      <c r="E77" s="4">
        <v>5</v>
      </c>
      <c r="F77" s="6">
        <v>5</v>
      </c>
      <c r="G77" s="12">
        <f t="shared" si="10"/>
        <v>5</v>
      </c>
    </row>
    <row r="78" spans="2:7" x14ac:dyDescent="0.25">
      <c r="B78" s="14" t="s">
        <v>5</v>
      </c>
      <c r="C78" s="4">
        <v>7</v>
      </c>
      <c r="D78" s="4">
        <v>7</v>
      </c>
      <c r="E78" s="4">
        <v>7</v>
      </c>
      <c r="F78" s="4">
        <v>7</v>
      </c>
      <c r="G78" s="12">
        <f t="shared" si="10"/>
        <v>7</v>
      </c>
    </row>
    <row r="79" spans="2:7" x14ac:dyDescent="0.25">
      <c r="B79" s="16" t="s">
        <v>24</v>
      </c>
      <c r="C79" s="17">
        <v>10</v>
      </c>
      <c r="D79" s="17">
        <v>10</v>
      </c>
      <c r="E79" s="17">
        <v>10</v>
      </c>
      <c r="F79" s="17">
        <v>10</v>
      </c>
      <c r="G79" s="12">
        <f t="shared" si="10"/>
        <v>10</v>
      </c>
    </row>
    <row r="80" spans="2:7" ht="15.75" thickBot="1" x14ac:dyDescent="0.3">
      <c r="B80" s="15" t="s">
        <v>22</v>
      </c>
      <c r="C80" s="5">
        <v>5.7370000000000001</v>
      </c>
      <c r="D80" s="5">
        <v>5.726</v>
      </c>
      <c r="E80" s="5">
        <v>4.907</v>
      </c>
      <c r="F80" s="5">
        <v>5.726</v>
      </c>
      <c r="G80" s="13">
        <f t="shared" si="10"/>
        <v>5.524</v>
      </c>
    </row>
    <row r="85" spans="2:7" ht="15.75" thickBot="1" x14ac:dyDescent="0.3"/>
    <row r="86" spans="2:7" ht="16.5" thickTop="1" thickBot="1" x14ac:dyDescent="0.3">
      <c r="B86" s="34" t="s">
        <v>31</v>
      </c>
      <c r="C86" s="26" t="s">
        <v>16</v>
      </c>
      <c r="D86" s="27"/>
      <c r="E86" s="27"/>
      <c r="F86" s="28"/>
      <c r="G86" s="8"/>
    </row>
    <row r="87" spans="2:7" ht="16.5" thickTop="1" thickBot="1" x14ac:dyDescent="0.3">
      <c r="B87" s="35">
        <v>8.4700000000000006</v>
      </c>
      <c r="C87" s="1"/>
      <c r="D87" s="2"/>
      <c r="E87" s="2"/>
      <c r="F87" s="2"/>
      <c r="G87" s="9"/>
    </row>
    <row r="88" spans="2:7" ht="16.5" thickTop="1" thickBot="1" x14ac:dyDescent="0.3">
      <c r="B88" s="34" t="s">
        <v>32</v>
      </c>
      <c r="C88" s="29" t="s">
        <v>0</v>
      </c>
      <c r="D88" s="30"/>
      <c r="E88" s="30"/>
      <c r="F88" s="31"/>
      <c r="G88" s="10"/>
    </row>
    <row r="89" spans="2:7" ht="16.5" thickTop="1" thickBot="1" x14ac:dyDescent="0.3">
      <c r="B89" s="35" t="s">
        <v>33</v>
      </c>
      <c r="C89" s="3" t="s">
        <v>3</v>
      </c>
      <c r="D89" s="3" t="s">
        <v>2</v>
      </c>
      <c r="E89" s="3" t="s">
        <v>1</v>
      </c>
      <c r="F89" s="7" t="s">
        <v>4</v>
      </c>
      <c r="G89" s="11" t="s">
        <v>8</v>
      </c>
    </row>
    <row r="90" spans="2:7" ht="15.75" thickTop="1" x14ac:dyDescent="0.25">
      <c r="B90" s="14" t="s">
        <v>9</v>
      </c>
      <c r="C90" s="4">
        <v>2.72</v>
      </c>
      <c r="D90" s="4">
        <v>3.04</v>
      </c>
      <c r="E90" s="4">
        <v>3.21</v>
      </c>
      <c r="F90" s="6">
        <v>3.01</v>
      </c>
      <c r="G90" s="12">
        <f>AVERAGE(C90:F90)</f>
        <v>2.9949999999999997</v>
      </c>
    </row>
    <row r="91" spans="2:7" x14ac:dyDescent="0.25">
      <c r="B91" s="14" t="s">
        <v>10</v>
      </c>
      <c r="C91" s="40">
        <f>C90/$B87</f>
        <v>0.32113341204250295</v>
      </c>
      <c r="D91" s="40">
        <f t="shared" ref="D91:F91" si="11">D90/$B87</f>
        <v>0.35891381345926798</v>
      </c>
      <c r="E91" s="40">
        <f t="shared" si="11"/>
        <v>0.37898465171192441</v>
      </c>
      <c r="F91" s="40">
        <f t="shared" si="11"/>
        <v>0.35537190082644621</v>
      </c>
      <c r="G91" s="41">
        <f t="shared" ref="G91:G99" si="12">AVERAGE(C91:F91)</f>
        <v>0.35360094451003538</v>
      </c>
    </row>
    <row r="92" spans="2:7" x14ac:dyDescent="0.25">
      <c r="B92" s="14" t="s">
        <v>26</v>
      </c>
      <c r="C92" s="40">
        <f>10/14</f>
        <v>0.7142857142857143</v>
      </c>
      <c r="D92" s="40">
        <f>12/14</f>
        <v>0.8571428571428571</v>
      </c>
      <c r="E92" s="40">
        <f>10/14</f>
        <v>0.7142857142857143</v>
      </c>
      <c r="F92" s="42">
        <f>10/14</f>
        <v>0.7142857142857143</v>
      </c>
      <c r="G92" s="41">
        <f t="shared" si="12"/>
        <v>0.75</v>
      </c>
    </row>
    <row r="93" spans="2:7" x14ac:dyDescent="0.25">
      <c r="B93" s="14" t="s">
        <v>25</v>
      </c>
      <c r="C93" s="40">
        <f>3/14</f>
        <v>0.21428571428571427</v>
      </c>
      <c r="D93" s="40">
        <f>4/14</f>
        <v>0.2857142857142857</v>
      </c>
      <c r="E93" s="40">
        <f>7/14</f>
        <v>0.5</v>
      </c>
      <c r="F93" s="42">
        <f>8/14</f>
        <v>0.5714285714285714</v>
      </c>
      <c r="G93" s="41">
        <f t="shared" si="12"/>
        <v>0.39285714285714285</v>
      </c>
    </row>
    <row r="94" spans="2:7" x14ac:dyDescent="0.25">
      <c r="B94" s="14" t="s">
        <v>23</v>
      </c>
      <c r="C94" s="40">
        <f>13/28</f>
        <v>0.4642857142857143</v>
      </c>
      <c r="D94" s="40">
        <f>16/28</f>
        <v>0.5714285714285714</v>
      </c>
      <c r="E94" s="40">
        <f>17/28</f>
        <v>0.6071428571428571</v>
      </c>
      <c r="F94" s="42">
        <f>18/28</f>
        <v>0.6428571428571429</v>
      </c>
      <c r="G94" s="41">
        <f t="shared" si="12"/>
        <v>0.5714285714285714</v>
      </c>
    </row>
    <row r="95" spans="2:7" x14ac:dyDescent="0.25">
      <c r="B95" s="14" t="s">
        <v>6</v>
      </c>
      <c r="C95" s="4">
        <v>0</v>
      </c>
      <c r="D95" s="4">
        <v>0</v>
      </c>
      <c r="E95" s="4">
        <v>0</v>
      </c>
      <c r="F95" s="6">
        <v>0</v>
      </c>
      <c r="G95" s="12">
        <f t="shared" si="12"/>
        <v>0</v>
      </c>
    </row>
    <row r="96" spans="2:7" x14ac:dyDescent="0.25">
      <c r="B96" s="14" t="s">
        <v>5</v>
      </c>
      <c r="C96" s="4">
        <v>314</v>
      </c>
      <c r="D96" s="4">
        <v>212</v>
      </c>
      <c r="E96" s="4">
        <v>170</v>
      </c>
      <c r="F96" s="4">
        <v>153</v>
      </c>
      <c r="G96" s="12">
        <f t="shared" si="12"/>
        <v>212.25</v>
      </c>
    </row>
    <row r="97" spans="2:7" x14ac:dyDescent="0.25">
      <c r="B97" s="16" t="s">
        <v>24</v>
      </c>
      <c r="C97" s="17">
        <v>13</v>
      </c>
      <c r="D97" s="17">
        <v>15</v>
      </c>
      <c r="E97" s="17">
        <v>17</v>
      </c>
      <c r="F97" s="17">
        <v>18</v>
      </c>
      <c r="G97" s="12">
        <f t="shared" si="12"/>
        <v>15.75</v>
      </c>
    </row>
    <row r="98" spans="2:7" x14ac:dyDescent="0.25">
      <c r="B98" s="16" t="s">
        <v>27</v>
      </c>
      <c r="C98" s="43">
        <f>(6/26)</f>
        <v>0.23076923076923078</v>
      </c>
      <c r="D98" s="43">
        <f>(7/30)</f>
        <v>0.23333333333333334</v>
      </c>
      <c r="E98" s="43">
        <f>(11/34)</f>
        <v>0.3235294117647059</v>
      </c>
      <c r="F98" s="43">
        <f>(11/36)</f>
        <v>0.30555555555555558</v>
      </c>
      <c r="G98" s="41">
        <f t="shared" si="12"/>
        <v>0.27329688285570641</v>
      </c>
    </row>
    <row r="99" spans="2:7" ht="15.75" thickBot="1" x14ac:dyDescent="0.3">
      <c r="B99" s="15" t="s">
        <v>22</v>
      </c>
      <c r="C99" s="5">
        <v>25.417999999999999</v>
      </c>
      <c r="D99" s="5">
        <v>23.265000000000001</v>
      </c>
      <c r="E99" s="5">
        <v>18.939</v>
      </c>
      <c r="F99" s="5">
        <v>19.809999999999999</v>
      </c>
      <c r="G99" s="12">
        <f t="shared" si="12"/>
        <v>21.858000000000001</v>
      </c>
    </row>
    <row r="101" spans="2:7" ht="15.75" thickBot="1" x14ac:dyDescent="0.3"/>
    <row r="102" spans="2:7" ht="16.5" thickTop="1" thickBot="1" x14ac:dyDescent="0.3">
      <c r="B102" s="34" t="s">
        <v>31</v>
      </c>
      <c r="C102" s="26" t="s">
        <v>17</v>
      </c>
      <c r="D102" s="27"/>
      <c r="E102" s="27"/>
      <c r="F102" s="28"/>
      <c r="G102" s="8"/>
    </row>
    <row r="103" spans="2:7" ht="16.5" thickTop="1" thickBot="1" x14ac:dyDescent="0.3">
      <c r="B103" s="35">
        <v>6.88</v>
      </c>
      <c r="C103" s="1"/>
      <c r="D103" s="2"/>
      <c r="E103" s="2"/>
      <c r="F103" s="2"/>
      <c r="G103" s="9"/>
    </row>
    <row r="104" spans="2:7" ht="16.5" thickTop="1" thickBot="1" x14ac:dyDescent="0.3">
      <c r="B104" s="34" t="s">
        <v>32</v>
      </c>
      <c r="C104" s="29" t="s">
        <v>0</v>
      </c>
      <c r="D104" s="30"/>
      <c r="E104" s="30"/>
      <c r="F104" s="31"/>
      <c r="G104" s="10"/>
    </row>
    <row r="105" spans="2:7" ht="16.5" thickTop="1" thickBot="1" x14ac:dyDescent="0.3">
      <c r="B105" s="35" t="s">
        <v>33</v>
      </c>
      <c r="C105" s="3" t="s">
        <v>3</v>
      </c>
      <c r="D105" s="3" t="s">
        <v>2</v>
      </c>
      <c r="E105" s="3" t="s">
        <v>1</v>
      </c>
      <c r="F105" s="7" t="s">
        <v>4</v>
      </c>
      <c r="G105" s="11" t="s">
        <v>8</v>
      </c>
    </row>
    <row r="106" spans="2:7" ht="15.75" thickTop="1" x14ac:dyDescent="0.25">
      <c r="B106" s="14" t="s">
        <v>9</v>
      </c>
      <c r="C106" s="4">
        <v>2.9079999999999999</v>
      </c>
      <c r="D106" s="4">
        <v>2.7480000000000002</v>
      </c>
      <c r="E106" s="4">
        <v>3.0779999999999998</v>
      </c>
      <c r="F106" s="6">
        <v>3.0779999999999998</v>
      </c>
      <c r="G106" s="12">
        <f>AVERAGE(C106:F106)</f>
        <v>2.9529999999999998</v>
      </c>
    </row>
    <row r="107" spans="2:7" x14ac:dyDescent="0.25">
      <c r="B107" s="14" t="s">
        <v>10</v>
      </c>
      <c r="C107" s="40">
        <f>C106/$B103</f>
        <v>0.42267441860465116</v>
      </c>
      <c r="D107" s="40">
        <f>D106/$B103</f>
        <v>0.39941860465116286</v>
      </c>
      <c r="E107" s="40">
        <f>E106/$B103</f>
        <v>0.44738372093023254</v>
      </c>
      <c r="F107" s="42">
        <f>F106/$B103</f>
        <v>0.44738372093023254</v>
      </c>
      <c r="G107" s="41">
        <f t="shared" ref="G107:G115" si="13">AVERAGE(C107:F107)</f>
        <v>0.42921511627906977</v>
      </c>
    </row>
    <row r="108" spans="2:7" x14ac:dyDescent="0.25">
      <c r="B108" s="14" t="s">
        <v>26</v>
      </c>
      <c r="C108" s="40">
        <f>5/14</f>
        <v>0.35714285714285715</v>
      </c>
      <c r="D108" s="40">
        <f>12/14</f>
        <v>0.8571428571428571</v>
      </c>
      <c r="E108" s="40">
        <f>12/14</f>
        <v>0.8571428571428571</v>
      </c>
      <c r="F108" s="42">
        <f>13/14</f>
        <v>0.9285714285714286</v>
      </c>
      <c r="G108" s="41">
        <f t="shared" si="13"/>
        <v>0.75</v>
      </c>
    </row>
    <row r="109" spans="2:7" x14ac:dyDescent="0.25">
      <c r="B109" s="14" t="s">
        <v>25</v>
      </c>
      <c r="C109" s="40">
        <f>5/14</f>
        <v>0.35714285714285715</v>
      </c>
      <c r="D109" s="40">
        <f>4/14</f>
        <v>0.2857142857142857</v>
      </c>
      <c r="E109" s="40">
        <f>11/14</f>
        <v>0.7857142857142857</v>
      </c>
      <c r="F109" s="42">
        <f>9/14</f>
        <v>0.6428571428571429</v>
      </c>
      <c r="G109" s="41">
        <f t="shared" si="13"/>
        <v>0.51785714285714279</v>
      </c>
    </row>
    <row r="110" spans="2:7" x14ac:dyDescent="0.25">
      <c r="B110" s="14" t="s">
        <v>23</v>
      </c>
      <c r="C110" s="40">
        <f>SUM(C108:C109)/2</f>
        <v>0.35714285714285715</v>
      </c>
      <c r="D110" s="40">
        <f t="shared" ref="D110:F110" si="14">SUM(D108:D109)/2</f>
        <v>0.5714285714285714</v>
      </c>
      <c r="E110" s="40">
        <f t="shared" si="14"/>
        <v>0.8214285714285714</v>
      </c>
      <c r="F110" s="40">
        <f t="shared" si="14"/>
        <v>0.78571428571428581</v>
      </c>
      <c r="G110" s="41">
        <f t="shared" si="13"/>
        <v>0.6339285714285714</v>
      </c>
    </row>
    <row r="111" spans="2:7" x14ac:dyDescent="0.25">
      <c r="B111" s="14" t="s">
        <v>6</v>
      </c>
      <c r="C111" s="4">
        <v>13</v>
      </c>
      <c r="D111" s="4">
        <v>7</v>
      </c>
      <c r="E111" s="4">
        <v>3</v>
      </c>
      <c r="F111" s="6">
        <v>7</v>
      </c>
      <c r="G111" s="12">
        <f t="shared" si="13"/>
        <v>7.5</v>
      </c>
    </row>
    <row r="112" spans="2:7" x14ac:dyDescent="0.25">
      <c r="B112" s="14" t="s">
        <v>5</v>
      </c>
      <c r="C112" s="4">
        <v>142</v>
      </c>
      <c r="D112" s="4">
        <v>119</v>
      </c>
      <c r="E112" s="4">
        <v>73</v>
      </c>
      <c r="F112" s="4">
        <v>77</v>
      </c>
      <c r="G112" s="12">
        <f t="shared" si="13"/>
        <v>102.75</v>
      </c>
    </row>
    <row r="113" spans="2:7" x14ac:dyDescent="0.25">
      <c r="B113" s="16" t="s">
        <v>24</v>
      </c>
      <c r="C113" s="17">
        <v>18</v>
      </c>
      <c r="D113" s="17">
        <v>16</v>
      </c>
      <c r="E113" s="17">
        <v>23</v>
      </c>
      <c r="F113" s="17">
        <v>22</v>
      </c>
      <c r="G113" s="12">
        <f t="shared" si="13"/>
        <v>19.75</v>
      </c>
    </row>
    <row r="114" spans="2:7" x14ac:dyDescent="0.25">
      <c r="B114" s="16" t="s">
        <v>27</v>
      </c>
      <c r="C114" s="43">
        <f>(11/36)</f>
        <v>0.30555555555555558</v>
      </c>
      <c r="D114" s="43">
        <f>(10/32)</f>
        <v>0.3125</v>
      </c>
      <c r="E114" s="43">
        <f>(16/46)</f>
        <v>0.34782608695652173</v>
      </c>
      <c r="F114" s="43">
        <f>(15/44)</f>
        <v>0.34090909090909088</v>
      </c>
      <c r="G114" s="41">
        <f t="shared" si="13"/>
        <v>0.32669768335529203</v>
      </c>
    </row>
    <row r="115" spans="2:7" ht="15.75" thickBot="1" x14ac:dyDescent="0.3">
      <c r="B115" s="15" t="s">
        <v>22</v>
      </c>
      <c r="C115" s="5">
        <v>27.957999999999998</v>
      </c>
      <c r="D115" s="5">
        <v>27.529</v>
      </c>
      <c r="E115" s="5">
        <v>24.1</v>
      </c>
      <c r="F115" s="5">
        <v>25.300999999999998</v>
      </c>
      <c r="G115" s="12">
        <f t="shared" si="13"/>
        <v>26.221999999999998</v>
      </c>
    </row>
    <row r="117" spans="2:7" ht="15.75" thickBot="1" x14ac:dyDescent="0.3"/>
    <row r="118" spans="2:7" ht="16.5" thickTop="1" thickBot="1" x14ac:dyDescent="0.3">
      <c r="B118" s="34" t="s">
        <v>31</v>
      </c>
      <c r="C118" s="26" t="s">
        <v>18</v>
      </c>
      <c r="D118" s="27"/>
      <c r="E118" s="27"/>
      <c r="F118" s="28"/>
      <c r="G118" s="8"/>
    </row>
    <row r="119" spans="2:7" ht="16.5" thickTop="1" thickBot="1" x14ac:dyDescent="0.3">
      <c r="B119" s="35">
        <v>4.91</v>
      </c>
      <c r="C119" s="1"/>
      <c r="D119" s="2"/>
      <c r="E119" s="2"/>
      <c r="F119" s="2"/>
      <c r="G119" s="9"/>
    </row>
    <row r="120" spans="2:7" ht="16.5" thickTop="1" thickBot="1" x14ac:dyDescent="0.3">
      <c r="B120" s="34" t="s">
        <v>32</v>
      </c>
      <c r="C120" s="29" t="s">
        <v>0</v>
      </c>
      <c r="D120" s="30"/>
      <c r="E120" s="30"/>
      <c r="F120" s="31"/>
      <c r="G120" s="10"/>
    </row>
    <row r="121" spans="2:7" ht="16.5" thickTop="1" thickBot="1" x14ac:dyDescent="0.3">
      <c r="B121" s="35" t="s">
        <v>34</v>
      </c>
      <c r="C121" s="3" t="s">
        <v>3</v>
      </c>
      <c r="D121" s="3" t="s">
        <v>2</v>
      </c>
      <c r="E121" s="3" t="s">
        <v>1</v>
      </c>
      <c r="F121" s="7" t="s">
        <v>4</v>
      </c>
      <c r="G121" s="11" t="s">
        <v>8</v>
      </c>
    </row>
    <row r="122" spans="2:7" ht="15.75" thickTop="1" x14ac:dyDescent="0.25">
      <c r="B122" s="14" t="s">
        <v>9</v>
      </c>
      <c r="C122" s="4">
        <v>0.26600000000000001</v>
      </c>
      <c r="D122" s="4">
        <v>0.26600000000000001</v>
      </c>
      <c r="E122" s="4">
        <v>0.26600000000000001</v>
      </c>
      <c r="F122" s="6">
        <v>0.26600000000000001</v>
      </c>
      <c r="G122" s="12">
        <f>AVERAGE(C122:F122)</f>
        <v>0.26600000000000001</v>
      </c>
    </row>
    <row r="123" spans="2:7" x14ac:dyDescent="0.25">
      <c r="B123" s="14" t="s">
        <v>10</v>
      </c>
      <c r="C123" s="40">
        <f>C122/$B119</f>
        <v>5.4175152749490835E-2</v>
      </c>
      <c r="D123" s="40">
        <f>D122/$B119</f>
        <v>5.4175152749490835E-2</v>
      </c>
      <c r="E123" s="40">
        <f>E122/$B119</f>
        <v>5.4175152749490835E-2</v>
      </c>
      <c r="F123" s="42">
        <f>F122/$B119</f>
        <v>5.4175152749490835E-2</v>
      </c>
      <c r="G123" s="41">
        <f t="shared" ref="G123:G131" si="15">AVERAGE(C123:F123)</f>
        <v>5.4175152749490835E-2</v>
      </c>
    </row>
    <row r="124" spans="2:7" x14ac:dyDescent="0.25">
      <c r="B124" s="14" t="s">
        <v>26</v>
      </c>
      <c r="C124" s="40">
        <f>2/4</f>
        <v>0.5</v>
      </c>
      <c r="D124" s="40">
        <f t="shared" ref="D124:E124" si="16">2/4</f>
        <v>0.5</v>
      </c>
      <c r="E124" s="40">
        <f t="shared" si="16"/>
        <v>0.5</v>
      </c>
      <c r="F124" s="40">
        <f>3/4</f>
        <v>0.75</v>
      </c>
      <c r="G124" s="41">
        <f t="shared" si="15"/>
        <v>0.5625</v>
      </c>
    </row>
    <row r="125" spans="2:7" x14ac:dyDescent="0.25">
      <c r="B125" s="14" t="s">
        <v>25</v>
      </c>
      <c r="C125" s="40">
        <v>0</v>
      </c>
      <c r="D125" s="40">
        <v>0</v>
      </c>
      <c r="E125" s="40">
        <v>0</v>
      </c>
      <c r="F125" s="40">
        <v>0</v>
      </c>
      <c r="G125" s="41">
        <f t="shared" si="15"/>
        <v>0</v>
      </c>
    </row>
    <row r="126" spans="2:7" x14ac:dyDescent="0.25">
      <c r="B126" s="14" t="s">
        <v>23</v>
      </c>
      <c r="C126" s="40">
        <f>2/18</f>
        <v>0.1111111111111111</v>
      </c>
      <c r="D126" s="40">
        <f>2/18</f>
        <v>0.1111111111111111</v>
      </c>
      <c r="E126" s="40">
        <f>2/18</f>
        <v>0.1111111111111111</v>
      </c>
      <c r="F126" s="40">
        <f>3/18</f>
        <v>0.16666666666666666</v>
      </c>
      <c r="G126" s="41">
        <f t="shared" si="15"/>
        <v>0.125</v>
      </c>
    </row>
    <row r="127" spans="2:7" x14ac:dyDescent="0.25">
      <c r="B127" s="14" t="s">
        <v>6</v>
      </c>
      <c r="C127" s="4">
        <v>20</v>
      </c>
      <c r="D127" s="4">
        <v>20</v>
      </c>
      <c r="E127" s="4">
        <v>20</v>
      </c>
      <c r="F127" s="6">
        <v>18</v>
      </c>
      <c r="G127" s="12">
        <f t="shared" si="15"/>
        <v>19.5</v>
      </c>
    </row>
    <row r="128" spans="2:7" x14ac:dyDescent="0.25">
      <c r="B128" s="14" t="s">
        <v>5</v>
      </c>
      <c r="C128" s="4">
        <v>276</v>
      </c>
      <c r="D128" s="4">
        <v>276</v>
      </c>
      <c r="E128" s="4">
        <v>271</v>
      </c>
      <c r="F128" s="4">
        <v>261</v>
      </c>
      <c r="G128" s="12">
        <f t="shared" si="15"/>
        <v>271</v>
      </c>
    </row>
    <row r="129" spans="2:7" x14ac:dyDescent="0.25">
      <c r="B129" s="16" t="s">
        <v>24</v>
      </c>
      <c r="C129" s="17">
        <v>4</v>
      </c>
      <c r="D129" s="17">
        <v>4</v>
      </c>
      <c r="E129" s="17">
        <v>4</v>
      </c>
      <c r="F129" s="17">
        <v>5</v>
      </c>
      <c r="G129" s="12">
        <f t="shared" si="15"/>
        <v>4.25</v>
      </c>
    </row>
    <row r="130" spans="2:7" x14ac:dyDescent="0.25">
      <c r="B130" s="16" t="s">
        <v>27</v>
      </c>
      <c r="C130" s="43">
        <v>0.75</v>
      </c>
      <c r="D130" s="43">
        <v>0.75</v>
      </c>
      <c r="E130" s="43">
        <v>0.75</v>
      </c>
      <c r="F130" s="43">
        <v>0.7</v>
      </c>
      <c r="G130" s="41">
        <f t="shared" si="15"/>
        <v>0.73750000000000004</v>
      </c>
    </row>
    <row r="131" spans="2:7" ht="15.75" thickBot="1" x14ac:dyDescent="0.3">
      <c r="B131" s="15" t="s">
        <v>22</v>
      </c>
      <c r="C131" s="5">
        <v>0.52100000000000002</v>
      </c>
      <c r="D131" s="5">
        <v>0.40100000000000002</v>
      </c>
      <c r="E131" s="5">
        <v>0.3654</v>
      </c>
      <c r="F131" s="5">
        <v>0.40100000000000002</v>
      </c>
      <c r="G131" s="18">
        <f t="shared" si="15"/>
        <v>0.42210000000000003</v>
      </c>
    </row>
    <row r="133" spans="2:7" ht="15.75" thickBot="1" x14ac:dyDescent="0.3"/>
    <row r="134" spans="2:7" ht="16.5" thickTop="1" thickBot="1" x14ac:dyDescent="0.3">
      <c r="B134" s="34" t="s">
        <v>31</v>
      </c>
      <c r="C134" s="26" t="s">
        <v>19</v>
      </c>
      <c r="D134" s="27"/>
      <c r="E134" s="27"/>
      <c r="F134" s="28"/>
      <c r="G134" s="8"/>
    </row>
    <row r="135" spans="2:7" ht="16.5" thickTop="1" thickBot="1" x14ac:dyDescent="0.3">
      <c r="B135" s="35">
        <v>5.15</v>
      </c>
      <c r="C135" s="1"/>
      <c r="D135" s="2"/>
      <c r="E135" s="2"/>
      <c r="F135" s="2"/>
      <c r="G135" s="9"/>
    </row>
    <row r="136" spans="2:7" ht="16.5" thickTop="1" thickBot="1" x14ac:dyDescent="0.3">
      <c r="B136" s="34" t="s">
        <v>32</v>
      </c>
      <c r="C136" s="29" t="s">
        <v>0</v>
      </c>
      <c r="D136" s="30"/>
      <c r="E136" s="30"/>
      <c r="F136" s="31"/>
      <c r="G136" s="10"/>
    </row>
    <row r="137" spans="2:7" ht="16.5" thickTop="1" thickBot="1" x14ac:dyDescent="0.3">
      <c r="B137" s="35" t="s">
        <v>35</v>
      </c>
      <c r="C137" s="3" t="s">
        <v>3</v>
      </c>
      <c r="D137" s="3" t="s">
        <v>2</v>
      </c>
      <c r="E137" s="3" t="s">
        <v>1</v>
      </c>
      <c r="F137" s="7" t="s">
        <v>4</v>
      </c>
      <c r="G137" s="11" t="s">
        <v>8</v>
      </c>
    </row>
    <row r="138" spans="2:7" ht="15.75" thickTop="1" x14ac:dyDescent="0.25">
      <c r="B138" s="14" t="s">
        <v>9</v>
      </c>
      <c r="C138" s="4">
        <v>0.7</v>
      </c>
      <c r="D138" s="4">
        <v>0.7</v>
      </c>
      <c r="E138" s="4">
        <v>0.7</v>
      </c>
      <c r="F138" s="6">
        <v>0.7</v>
      </c>
      <c r="G138" s="12">
        <f>AVERAGE(C138:F138)</f>
        <v>0.7</v>
      </c>
    </row>
    <row r="139" spans="2:7" x14ac:dyDescent="0.25">
      <c r="B139" s="14" t="s">
        <v>10</v>
      </c>
      <c r="C139" s="40">
        <f>C138/$B135</f>
        <v>0.13592233009708737</v>
      </c>
      <c r="D139" s="40">
        <f>D138/$B135</f>
        <v>0.13592233009708737</v>
      </c>
      <c r="E139" s="40">
        <f>E138/$B135</f>
        <v>0.13592233009708737</v>
      </c>
      <c r="F139" s="42">
        <f>F138/$B135</f>
        <v>0.13592233009708737</v>
      </c>
      <c r="G139" s="41">
        <f t="shared" ref="G139:G147" si="17">AVERAGE(C139:F139)</f>
        <v>0.13592233009708737</v>
      </c>
    </row>
    <row r="140" spans="2:7" x14ac:dyDescent="0.25">
      <c r="B140" s="14" t="s">
        <v>26</v>
      </c>
      <c r="C140" s="40">
        <f>11/13</f>
        <v>0.84615384615384615</v>
      </c>
      <c r="D140" s="40">
        <f>9/13</f>
        <v>0.69230769230769229</v>
      </c>
      <c r="E140" s="40">
        <f>9/13</f>
        <v>0.69230769230769229</v>
      </c>
      <c r="F140" s="42">
        <f>13/13</f>
        <v>1</v>
      </c>
      <c r="G140" s="41">
        <f t="shared" si="17"/>
        <v>0.80769230769230771</v>
      </c>
    </row>
    <row r="141" spans="2:7" x14ac:dyDescent="0.25">
      <c r="B141" s="14" t="s">
        <v>25</v>
      </c>
      <c r="C141" s="40">
        <f>2/14</f>
        <v>0.14285714285714285</v>
      </c>
      <c r="D141" s="40">
        <f>1/14</f>
        <v>7.1428571428571425E-2</v>
      </c>
      <c r="E141" s="40">
        <f>1/14</f>
        <v>7.1428571428571425E-2</v>
      </c>
      <c r="F141" s="40">
        <f>1/14</f>
        <v>7.1428571428571425E-2</v>
      </c>
      <c r="G141" s="41">
        <f t="shared" si="17"/>
        <v>8.9285714285714274E-2</v>
      </c>
    </row>
    <row r="142" spans="2:7" x14ac:dyDescent="0.25">
      <c r="B142" s="14" t="s">
        <v>23</v>
      </c>
      <c r="C142" s="40">
        <f>13/27</f>
        <v>0.48148148148148145</v>
      </c>
      <c r="D142" s="40">
        <f>10/27</f>
        <v>0.37037037037037035</v>
      </c>
      <c r="E142" s="40">
        <f>10/27</f>
        <v>0.37037037037037035</v>
      </c>
      <c r="F142" s="42">
        <f>14/27</f>
        <v>0.51851851851851849</v>
      </c>
      <c r="G142" s="41">
        <f t="shared" si="17"/>
        <v>0.43518518518518523</v>
      </c>
    </row>
    <row r="143" spans="2:7" x14ac:dyDescent="0.25">
      <c r="B143" s="14" t="s">
        <v>6</v>
      </c>
      <c r="C143" s="4">
        <v>0</v>
      </c>
      <c r="D143" s="4">
        <v>0</v>
      </c>
      <c r="E143" s="4">
        <v>0</v>
      </c>
      <c r="F143" s="6">
        <v>0</v>
      </c>
      <c r="G143" s="12">
        <f t="shared" si="17"/>
        <v>0</v>
      </c>
    </row>
    <row r="144" spans="2:7" x14ac:dyDescent="0.25">
      <c r="B144" s="14" t="s">
        <v>5</v>
      </c>
      <c r="C144" s="4">
        <v>68</v>
      </c>
      <c r="D144" s="4">
        <v>76</v>
      </c>
      <c r="E144" s="4">
        <v>76</v>
      </c>
      <c r="F144" s="4">
        <v>91</v>
      </c>
      <c r="G144" s="12">
        <f t="shared" si="17"/>
        <v>77.75</v>
      </c>
    </row>
    <row r="145" spans="2:7" x14ac:dyDescent="0.25">
      <c r="B145" s="16" t="s">
        <v>24</v>
      </c>
      <c r="C145" s="17">
        <v>13</v>
      </c>
      <c r="D145" s="17">
        <v>9</v>
      </c>
      <c r="E145" s="17">
        <v>10</v>
      </c>
      <c r="F145" s="17">
        <v>14</v>
      </c>
      <c r="G145" s="12">
        <f t="shared" si="17"/>
        <v>11.5</v>
      </c>
    </row>
    <row r="146" spans="2:7" x14ac:dyDescent="0.25">
      <c r="B146" s="16" t="s">
        <v>27</v>
      </c>
      <c r="C146" s="43">
        <f>(9/26)</f>
        <v>0.34615384615384615</v>
      </c>
      <c r="D146" s="43">
        <v>0.33333000000000002</v>
      </c>
      <c r="E146" s="43">
        <v>0.45</v>
      </c>
      <c r="F146" s="43">
        <v>0.25</v>
      </c>
      <c r="G146" s="41">
        <f t="shared" si="17"/>
        <v>0.34487096153846153</v>
      </c>
    </row>
    <row r="147" spans="2:7" ht="15.75" thickBot="1" x14ac:dyDescent="0.3">
      <c r="B147" s="15" t="s">
        <v>22</v>
      </c>
      <c r="C147" s="5">
        <v>5.0270000000000001</v>
      </c>
      <c r="D147" s="5">
        <v>3.2890000000000001</v>
      </c>
      <c r="E147" s="5">
        <v>2.1760000000000002</v>
      </c>
      <c r="F147" s="5">
        <v>4.0060000000000002</v>
      </c>
      <c r="G147" s="12">
        <f t="shared" si="17"/>
        <v>3.6245000000000003</v>
      </c>
    </row>
    <row r="149" spans="2:7" ht="15.75" thickBot="1" x14ac:dyDescent="0.3"/>
    <row r="150" spans="2:7" ht="16.5" thickTop="1" thickBot="1" x14ac:dyDescent="0.3">
      <c r="B150" s="34" t="s">
        <v>31</v>
      </c>
      <c r="C150" s="26" t="s">
        <v>20</v>
      </c>
      <c r="D150" s="27"/>
      <c r="E150" s="27"/>
      <c r="F150" s="28"/>
      <c r="G150" s="8"/>
    </row>
    <row r="151" spans="2:7" ht="16.5" thickTop="1" thickBot="1" x14ac:dyDescent="0.3">
      <c r="B151" s="35">
        <v>6.2</v>
      </c>
      <c r="C151" s="1"/>
      <c r="D151" s="2"/>
      <c r="E151" s="2"/>
      <c r="F151" s="2"/>
      <c r="G151" s="9"/>
    </row>
    <row r="152" spans="2:7" ht="16.5" thickTop="1" thickBot="1" x14ac:dyDescent="0.3">
      <c r="B152" s="34" t="s">
        <v>32</v>
      </c>
      <c r="C152" s="29" t="s">
        <v>0</v>
      </c>
      <c r="D152" s="30"/>
      <c r="E152" s="30"/>
      <c r="F152" s="31"/>
      <c r="G152" s="10"/>
    </row>
    <row r="153" spans="2:7" ht="16.5" thickTop="1" thickBot="1" x14ac:dyDescent="0.3">
      <c r="B153" s="35" t="s">
        <v>33</v>
      </c>
      <c r="C153" s="3" t="s">
        <v>3</v>
      </c>
      <c r="D153" s="3" t="s">
        <v>2</v>
      </c>
      <c r="E153" s="3" t="s">
        <v>1</v>
      </c>
      <c r="F153" s="7" t="s">
        <v>4</v>
      </c>
      <c r="G153" s="11" t="s">
        <v>8</v>
      </c>
    </row>
    <row r="154" spans="2:7" ht="15.75" thickTop="1" x14ac:dyDescent="0.25">
      <c r="B154" s="14" t="s">
        <v>9</v>
      </c>
      <c r="C154" s="4">
        <v>1.694</v>
      </c>
      <c r="D154" s="4">
        <v>1.96</v>
      </c>
      <c r="E154" s="4">
        <v>1.99</v>
      </c>
      <c r="F154" s="6">
        <v>1.99</v>
      </c>
      <c r="G154" s="12">
        <f>AVERAGE(C154:F154)</f>
        <v>1.9085000000000001</v>
      </c>
    </row>
    <row r="155" spans="2:7" x14ac:dyDescent="0.25">
      <c r="B155" s="14" t="s">
        <v>10</v>
      </c>
      <c r="C155" s="40">
        <f>C154/$B151</f>
        <v>0.27322580645161287</v>
      </c>
      <c r="D155" s="40">
        <f>D154/$B151</f>
        <v>0.31612903225806449</v>
      </c>
      <c r="E155" s="40">
        <f>E154/$B151</f>
        <v>0.32096774193548389</v>
      </c>
      <c r="F155" s="42">
        <f>F154/$B151</f>
        <v>0.32096774193548389</v>
      </c>
      <c r="G155" s="41">
        <f t="shared" ref="G155:G163" si="18">AVERAGE(C155:F155)</f>
        <v>0.30782258064516133</v>
      </c>
    </row>
    <row r="156" spans="2:7" x14ac:dyDescent="0.25">
      <c r="B156" s="14" t="s">
        <v>26</v>
      </c>
      <c r="C156" s="40">
        <f>11/14</f>
        <v>0.7857142857142857</v>
      </c>
      <c r="D156" s="40">
        <f>10/14</f>
        <v>0.7142857142857143</v>
      </c>
      <c r="E156" s="40">
        <f>10/14</f>
        <v>0.7142857142857143</v>
      </c>
      <c r="F156" s="42">
        <f>11/14</f>
        <v>0.7857142857142857</v>
      </c>
      <c r="G156" s="41">
        <f t="shared" si="18"/>
        <v>0.75</v>
      </c>
    </row>
    <row r="157" spans="2:7" x14ac:dyDescent="0.25">
      <c r="B157" s="14" t="s">
        <v>25</v>
      </c>
      <c r="C157" s="40">
        <f>3/14</f>
        <v>0.21428571428571427</v>
      </c>
      <c r="D157" s="40">
        <f>5/14</f>
        <v>0.35714285714285715</v>
      </c>
      <c r="E157" s="40">
        <f>7/14</f>
        <v>0.5</v>
      </c>
      <c r="F157" s="40">
        <f>7/14</f>
        <v>0.5</v>
      </c>
      <c r="G157" s="41">
        <f t="shared" si="18"/>
        <v>0.39285714285714285</v>
      </c>
    </row>
    <row r="158" spans="2:7" x14ac:dyDescent="0.25">
      <c r="B158" s="14" t="s">
        <v>23</v>
      </c>
      <c r="C158" s="40">
        <f>AVERAGE(C156:C157)</f>
        <v>0.5</v>
      </c>
      <c r="D158" s="40">
        <f t="shared" ref="D158:F158" si="19">AVERAGE(D156:D157)</f>
        <v>0.5357142857142857</v>
      </c>
      <c r="E158" s="40">
        <f t="shared" si="19"/>
        <v>0.60714285714285721</v>
      </c>
      <c r="F158" s="40">
        <f t="shared" si="19"/>
        <v>0.64285714285714279</v>
      </c>
      <c r="G158" s="41">
        <f t="shared" si="18"/>
        <v>0.5714285714285714</v>
      </c>
    </row>
    <row r="159" spans="2:7" x14ac:dyDescent="0.25">
      <c r="B159" s="14" t="s">
        <v>6</v>
      </c>
      <c r="C159" s="4">
        <v>20</v>
      </c>
      <c r="D159" s="4">
        <v>11</v>
      </c>
      <c r="E159" s="4">
        <v>5</v>
      </c>
      <c r="F159" s="6">
        <v>9</v>
      </c>
      <c r="G159" s="12">
        <f t="shared" si="18"/>
        <v>11.25</v>
      </c>
    </row>
    <row r="160" spans="2:7" x14ac:dyDescent="0.25">
      <c r="B160" s="14" t="s">
        <v>5</v>
      </c>
      <c r="C160" s="4">
        <v>146</v>
      </c>
      <c r="D160" s="4">
        <v>70</v>
      </c>
      <c r="E160" s="4">
        <v>19</v>
      </c>
      <c r="F160" s="4">
        <v>35</v>
      </c>
      <c r="G160" s="12">
        <f t="shared" si="18"/>
        <v>67.5</v>
      </c>
    </row>
    <row r="161" spans="2:7" x14ac:dyDescent="0.25">
      <c r="B161" s="16" t="s">
        <v>24</v>
      </c>
      <c r="C161" s="17">
        <v>18</v>
      </c>
      <c r="D161" s="17">
        <v>18</v>
      </c>
      <c r="E161" s="17">
        <v>20</v>
      </c>
      <c r="F161" s="17">
        <v>21</v>
      </c>
      <c r="G161" s="12">
        <f t="shared" si="18"/>
        <v>19.25</v>
      </c>
    </row>
    <row r="162" spans="2:7" x14ac:dyDescent="0.25">
      <c r="B162" s="16" t="s">
        <v>27</v>
      </c>
      <c r="C162" s="43">
        <f>(13/36)</f>
        <v>0.3611111111111111</v>
      </c>
      <c r="D162" s="43">
        <f>(16/36)</f>
        <v>0.44444444444444442</v>
      </c>
      <c r="E162" s="43">
        <f>(18/40)</f>
        <v>0.45</v>
      </c>
      <c r="F162" s="43">
        <f>(18/42)</f>
        <v>0.42857142857142855</v>
      </c>
      <c r="G162" s="41">
        <f t="shared" si="18"/>
        <v>0.42103174603174603</v>
      </c>
    </row>
    <row r="163" spans="2:7" ht="15.75" thickBot="1" x14ac:dyDescent="0.3">
      <c r="B163" s="15" t="s">
        <v>22</v>
      </c>
      <c r="C163" s="5">
        <v>17.198</v>
      </c>
      <c r="D163" s="5">
        <v>13.678000000000001</v>
      </c>
      <c r="E163" s="5">
        <v>11.534000000000001</v>
      </c>
      <c r="F163" s="5">
        <v>12.282</v>
      </c>
      <c r="G163" s="12">
        <f t="shared" si="18"/>
        <v>13.673000000000002</v>
      </c>
    </row>
    <row r="165" spans="2:7" ht="15.75" thickBot="1" x14ac:dyDescent="0.3"/>
    <row r="166" spans="2:7" ht="16.5" thickTop="1" thickBot="1" x14ac:dyDescent="0.3">
      <c r="B166" s="34" t="s">
        <v>31</v>
      </c>
      <c r="C166" s="26" t="s">
        <v>21</v>
      </c>
      <c r="D166" s="27"/>
      <c r="E166" s="27"/>
      <c r="F166" s="28"/>
      <c r="G166" s="8"/>
    </row>
    <row r="167" spans="2:7" ht="16.5" thickTop="1" thickBot="1" x14ac:dyDescent="0.3">
      <c r="B167" s="35">
        <v>7.1</v>
      </c>
      <c r="C167" s="1"/>
      <c r="D167" s="2"/>
      <c r="E167" s="2"/>
      <c r="F167" s="2"/>
      <c r="G167" s="9"/>
    </row>
    <row r="168" spans="2:7" ht="16.5" thickTop="1" thickBot="1" x14ac:dyDescent="0.3">
      <c r="B168" s="34" t="s">
        <v>32</v>
      </c>
      <c r="C168" s="29" t="s">
        <v>0</v>
      </c>
      <c r="D168" s="30"/>
      <c r="E168" s="30"/>
      <c r="F168" s="31"/>
      <c r="G168" s="10"/>
    </row>
    <row r="169" spans="2:7" ht="16.5" thickTop="1" thickBot="1" x14ac:dyDescent="0.3">
      <c r="B169" s="35" t="s">
        <v>33</v>
      </c>
      <c r="C169" s="3" t="s">
        <v>3</v>
      </c>
      <c r="D169" s="3" t="s">
        <v>2</v>
      </c>
      <c r="E169" s="3" t="s">
        <v>1</v>
      </c>
      <c r="F169" s="7" t="s">
        <v>4</v>
      </c>
      <c r="G169" s="11" t="s">
        <v>8</v>
      </c>
    </row>
    <row r="170" spans="2:7" ht="15.75" thickTop="1" x14ac:dyDescent="0.25">
      <c r="B170" s="14" t="s">
        <v>9</v>
      </c>
      <c r="C170" s="4">
        <v>1.39</v>
      </c>
      <c r="D170" s="4">
        <v>1.748</v>
      </c>
      <c r="E170" s="4">
        <v>1.748</v>
      </c>
      <c r="F170" s="6">
        <v>1.71</v>
      </c>
      <c r="G170" s="12">
        <f>AVERAGE(C170:F170)</f>
        <v>1.649</v>
      </c>
    </row>
    <row r="171" spans="2:7" x14ac:dyDescent="0.25">
      <c r="B171" s="14" t="s">
        <v>10</v>
      </c>
      <c r="C171" s="40">
        <f>C170/$B167</f>
        <v>0.19577464788732393</v>
      </c>
      <c r="D171" s="40">
        <f>D170/$B167</f>
        <v>0.24619718309859157</v>
      </c>
      <c r="E171" s="40">
        <f>E170/$B167</f>
        <v>0.24619718309859157</v>
      </c>
      <c r="F171" s="42">
        <f>F170/$B167</f>
        <v>0.24084507042253522</v>
      </c>
      <c r="G171" s="41">
        <f t="shared" ref="G171:G179" si="20">AVERAGE(C171:F171)</f>
        <v>0.23225352112676059</v>
      </c>
    </row>
    <row r="172" spans="2:7" x14ac:dyDescent="0.25">
      <c r="B172" s="14" t="s">
        <v>26</v>
      </c>
      <c r="C172" s="40">
        <f>9/14</f>
        <v>0.6428571428571429</v>
      </c>
      <c r="D172" s="40">
        <f>8/14</f>
        <v>0.5714285714285714</v>
      </c>
      <c r="E172" s="40">
        <f>8/14</f>
        <v>0.5714285714285714</v>
      </c>
      <c r="F172" s="42">
        <f>9/14</f>
        <v>0.6428571428571429</v>
      </c>
      <c r="G172" s="41">
        <f t="shared" si="20"/>
        <v>0.60714285714285721</v>
      </c>
    </row>
    <row r="173" spans="2:7" x14ac:dyDescent="0.25">
      <c r="B173" s="14" t="s">
        <v>25</v>
      </c>
      <c r="C173" s="40">
        <f>2/14</f>
        <v>0.14285714285714285</v>
      </c>
      <c r="D173" s="40">
        <f>5/14</f>
        <v>0.35714285714285715</v>
      </c>
      <c r="E173" s="40">
        <f>5/14</f>
        <v>0.35714285714285715</v>
      </c>
      <c r="F173" s="40">
        <f>4/14</f>
        <v>0.2857142857142857</v>
      </c>
      <c r="G173" s="41">
        <f t="shared" si="20"/>
        <v>0.2857142857142857</v>
      </c>
    </row>
    <row r="174" spans="2:7" x14ac:dyDescent="0.25">
      <c r="B174" s="14" t="s">
        <v>23</v>
      </c>
      <c r="C174" s="40">
        <f>AVERAGE(C172:C173)</f>
        <v>0.3928571428571429</v>
      </c>
      <c r="D174" s="40">
        <f t="shared" ref="D174" si="21">AVERAGE(D172:D173)</f>
        <v>0.4642857142857143</v>
      </c>
      <c r="E174" s="40">
        <f t="shared" ref="E174" si="22">AVERAGE(E172:E173)</f>
        <v>0.4642857142857143</v>
      </c>
      <c r="F174" s="40">
        <f t="shared" ref="F174" si="23">AVERAGE(F172:F173)</f>
        <v>0.4642857142857143</v>
      </c>
      <c r="G174" s="41">
        <f t="shared" si="20"/>
        <v>0.44642857142857151</v>
      </c>
    </row>
    <row r="175" spans="2:7" x14ac:dyDescent="0.25">
      <c r="B175" s="14" t="s">
        <v>6</v>
      </c>
      <c r="C175" s="4">
        <v>7</v>
      </c>
      <c r="D175" s="4">
        <v>7</v>
      </c>
      <c r="E175" s="4">
        <v>7</v>
      </c>
      <c r="F175" s="6">
        <v>12</v>
      </c>
      <c r="G175" s="12">
        <f t="shared" si="20"/>
        <v>8.25</v>
      </c>
    </row>
    <row r="176" spans="2:7" x14ac:dyDescent="0.25">
      <c r="B176" s="14" t="s">
        <v>5</v>
      </c>
      <c r="C176" s="4">
        <v>227</v>
      </c>
      <c r="D176" s="4">
        <v>164</v>
      </c>
      <c r="E176" s="4">
        <v>164</v>
      </c>
      <c r="F176" s="4">
        <v>284</v>
      </c>
      <c r="G176" s="12">
        <f t="shared" si="20"/>
        <v>209.75</v>
      </c>
    </row>
    <row r="177" spans="2:7" x14ac:dyDescent="0.25">
      <c r="B177" s="16" t="s">
        <v>24</v>
      </c>
      <c r="C177" s="17">
        <v>13</v>
      </c>
      <c r="D177" s="17">
        <v>15</v>
      </c>
      <c r="E177" s="17">
        <v>15</v>
      </c>
      <c r="F177" s="17">
        <v>15</v>
      </c>
      <c r="G177" s="12">
        <f t="shared" si="20"/>
        <v>14.5</v>
      </c>
    </row>
    <row r="178" spans="2:7" x14ac:dyDescent="0.25">
      <c r="B178" s="16" t="s">
        <v>27</v>
      </c>
      <c r="C178" s="43">
        <f>(3/26)</f>
        <v>0.11538461538461539</v>
      </c>
      <c r="D178" s="43">
        <f>(5/30)</f>
        <v>0.16666666666666666</v>
      </c>
      <c r="E178" s="43">
        <v>0.16667000000000001</v>
      </c>
      <c r="F178" s="43">
        <v>0.16667000000000001</v>
      </c>
      <c r="G178" s="41">
        <f t="shared" si="20"/>
        <v>0.1538478205128205</v>
      </c>
    </row>
    <row r="179" spans="2:7" ht="15.75" thickBot="1" x14ac:dyDescent="0.3">
      <c r="B179" s="15" t="s">
        <v>22</v>
      </c>
      <c r="C179" s="5">
        <v>8.702</v>
      </c>
      <c r="D179" s="5">
        <v>6.7380000000000004</v>
      </c>
      <c r="E179" s="5">
        <v>5.8419999999999996</v>
      </c>
      <c r="F179" s="5">
        <v>7.2380000000000004</v>
      </c>
      <c r="G179" s="12">
        <f t="shared" si="20"/>
        <v>7.13</v>
      </c>
    </row>
    <row r="186" spans="2:7" ht="15.75" thickBot="1" x14ac:dyDescent="0.3"/>
    <row r="187" spans="2:7" x14ac:dyDescent="0.25">
      <c r="B187" s="37"/>
      <c r="C187" s="27" t="s">
        <v>28</v>
      </c>
      <c r="D187" s="27"/>
      <c r="E187" s="27"/>
      <c r="F187" s="28"/>
      <c r="G187" s="8"/>
    </row>
    <row r="188" spans="2:7" x14ac:dyDescent="0.25">
      <c r="B188" s="39"/>
      <c r="C188" s="2"/>
      <c r="D188" s="2"/>
      <c r="E188" s="2"/>
      <c r="F188" s="2"/>
      <c r="G188" s="9"/>
    </row>
    <row r="189" spans="2:7" x14ac:dyDescent="0.25">
      <c r="B189" s="39"/>
      <c r="C189" s="30" t="s">
        <v>0</v>
      </c>
      <c r="D189" s="30"/>
      <c r="E189" s="30"/>
      <c r="F189" s="31"/>
      <c r="G189" s="10"/>
    </row>
    <row r="190" spans="2:7" ht="15.75" thickBot="1" x14ac:dyDescent="0.3">
      <c r="B190" s="38"/>
      <c r="C190" s="32" t="s">
        <v>3</v>
      </c>
      <c r="D190" s="3" t="s">
        <v>2</v>
      </c>
      <c r="E190" s="3" t="s">
        <v>1</v>
      </c>
      <c r="F190" s="7" t="s">
        <v>4</v>
      </c>
      <c r="G190" s="11" t="s">
        <v>8</v>
      </c>
    </row>
    <row r="191" spans="2:7" x14ac:dyDescent="0.25">
      <c r="B191" s="33" t="s">
        <v>9</v>
      </c>
      <c r="C191" s="4">
        <f>AVERAGE(C9,C22,C48,C61,C74)</f>
        <v>1.1080000000000001</v>
      </c>
      <c r="D191" s="4">
        <f>AVERAGE(D9,D22,D48,D61,D74)</f>
        <v>1.1080000000000001</v>
      </c>
      <c r="E191" s="4">
        <f>AVERAGE(E9,E22,E48,E61,E74)</f>
        <v>1.1080000000000001</v>
      </c>
      <c r="F191" s="4">
        <f>AVERAGE(F9,F22,F48,F61,F74)</f>
        <v>1.1080000000000001</v>
      </c>
      <c r="G191" s="19">
        <f>AVERAGE(C191:F191)</f>
        <v>1.1080000000000001</v>
      </c>
    </row>
    <row r="192" spans="2:7" x14ac:dyDescent="0.25">
      <c r="B192" s="14" t="s">
        <v>10</v>
      </c>
      <c r="C192" s="40">
        <f t="shared" ref="C192:F197" si="24">AVERAGE(C10,C23,C49,C62,C75)</f>
        <v>0.34244168512360101</v>
      </c>
      <c r="D192" s="40">
        <f t="shared" si="24"/>
        <v>0.34244168512360101</v>
      </c>
      <c r="E192" s="40">
        <f t="shared" si="24"/>
        <v>0.34244168512360101</v>
      </c>
      <c r="F192" s="40">
        <f t="shared" si="24"/>
        <v>0.34244168512360101</v>
      </c>
      <c r="G192" s="41">
        <f t="shared" ref="G192:G197" si="25">AVERAGE(C192:F192)</f>
        <v>0.34244168512360101</v>
      </c>
    </row>
    <row r="193" spans="2:7" x14ac:dyDescent="0.25">
      <c r="B193" s="14" t="s">
        <v>23</v>
      </c>
      <c r="C193" s="40">
        <f t="shared" si="24"/>
        <v>0.71098901098901102</v>
      </c>
      <c r="D193" s="40">
        <f t="shared" si="24"/>
        <v>0.712087912087912</v>
      </c>
      <c r="E193" s="40">
        <f t="shared" si="24"/>
        <v>0.72527472527472525</v>
      </c>
      <c r="F193" s="40">
        <f t="shared" si="24"/>
        <v>0.7395604395604396</v>
      </c>
      <c r="G193" s="41">
        <f t="shared" si="25"/>
        <v>0.72197802197802197</v>
      </c>
    </row>
    <row r="194" spans="2:7" x14ac:dyDescent="0.25">
      <c r="B194" s="14" t="s">
        <v>6</v>
      </c>
      <c r="C194" s="4">
        <f t="shared" si="24"/>
        <v>2.8</v>
      </c>
      <c r="D194" s="4">
        <f t="shared" si="24"/>
        <v>3.6</v>
      </c>
      <c r="E194" s="4">
        <f t="shared" si="24"/>
        <v>3</v>
      </c>
      <c r="F194" s="4">
        <f t="shared" si="24"/>
        <v>2.8</v>
      </c>
      <c r="G194" s="25">
        <f t="shared" si="25"/>
        <v>3.05</v>
      </c>
    </row>
    <row r="195" spans="2:7" x14ac:dyDescent="0.25">
      <c r="B195" s="14" t="s">
        <v>5</v>
      </c>
      <c r="C195" s="4">
        <f t="shared" si="24"/>
        <v>1.8</v>
      </c>
      <c r="D195" s="4">
        <f t="shared" si="24"/>
        <v>1.8</v>
      </c>
      <c r="E195" s="4">
        <f t="shared" si="24"/>
        <v>1.4</v>
      </c>
      <c r="F195" s="4">
        <f t="shared" si="24"/>
        <v>1.4</v>
      </c>
      <c r="G195" s="25">
        <f t="shared" si="25"/>
        <v>1.6</v>
      </c>
    </row>
    <row r="196" spans="2:7" x14ac:dyDescent="0.25">
      <c r="B196" s="16" t="s">
        <v>24</v>
      </c>
      <c r="C196" s="4">
        <f t="shared" si="24"/>
        <v>10.199999999999999</v>
      </c>
      <c r="D196" s="4">
        <f t="shared" si="24"/>
        <v>9.8000000000000007</v>
      </c>
      <c r="E196" s="4">
        <f t="shared" si="24"/>
        <v>10</v>
      </c>
      <c r="F196" s="4">
        <f t="shared" si="24"/>
        <v>10.6</v>
      </c>
      <c r="G196" s="19">
        <f t="shared" si="25"/>
        <v>10.15</v>
      </c>
    </row>
    <row r="197" spans="2:7" ht="15.75" thickBot="1" x14ac:dyDescent="0.3">
      <c r="B197" s="15" t="s">
        <v>22</v>
      </c>
      <c r="C197" s="24">
        <f t="shared" si="24"/>
        <v>12.647200000000002</v>
      </c>
      <c r="D197" s="24">
        <f t="shared" si="24"/>
        <v>11.289399999999999</v>
      </c>
      <c r="E197" s="24">
        <f t="shared" si="24"/>
        <v>10.503</v>
      </c>
      <c r="F197" s="24">
        <f t="shared" si="24"/>
        <v>12.105</v>
      </c>
      <c r="G197" s="20">
        <f t="shared" si="25"/>
        <v>11.636150000000001</v>
      </c>
    </row>
    <row r="204" spans="2:7" ht="15.75" thickBot="1" x14ac:dyDescent="0.3"/>
    <row r="205" spans="2:7" x14ac:dyDescent="0.25">
      <c r="B205" s="37"/>
      <c r="C205" s="27" t="s">
        <v>29</v>
      </c>
      <c r="D205" s="27"/>
      <c r="E205" s="27"/>
      <c r="F205" s="28"/>
      <c r="G205" s="8"/>
    </row>
    <row r="206" spans="2:7" x14ac:dyDescent="0.25">
      <c r="B206" s="39"/>
      <c r="C206" s="2"/>
      <c r="D206" s="2"/>
      <c r="E206" s="2"/>
      <c r="F206" s="2"/>
      <c r="G206" s="9"/>
    </row>
    <row r="207" spans="2:7" x14ac:dyDescent="0.25">
      <c r="B207" s="39"/>
      <c r="C207" s="30" t="s">
        <v>0</v>
      </c>
      <c r="D207" s="30"/>
      <c r="E207" s="30"/>
      <c r="F207" s="31"/>
      <c r="G207" s="10"/>
    </row>
    <row r="208" spans="2:7" ht="15.75" thickBot="1" x14ac:dyDescent="0.3">
      <c r="B208" s="38"/>
      <c r="C208" s="32" t="s">
        <v>3</v>
      </c>
      <c r="D208" s="3" t="s">
        <v>2</v>
      </c>
      <c r="E208" s="3" t="s">
        <v>1</v>
      </c>
      <c r="F208" s="7" t="s">
        <v>4</v>
      </c>
      <c r="G208" s="11" t="s">
        <v>8</v>
      </c>
    </row>
    <row r="209" spans="2:7" x14ac:dyDescent="0.25">
      <c r="B209" s="33" t="s">
        <v>9</v>
      </c>
      <c r="C209" s="22">
        <f>AVERAGE(C90,C106,C122,C138,C154,C170)</f>
        <v>1.6130000000000002</v>
      </c>
      <c r="D209" s="22">
        <f t="shared" ref="D209:F209" si="26">AVERAGE(D90,D106,D122,D138,D154,D170)</f>
        <v>1.7436666666666667</v>
      </c>
      <c r="E209" s="22">
        <f t="shared" si="26"/>
        <v>1.8319999999999999</v>
      </c>
      <c r="F209" s="22">
        <f t="shared" si="26"/>
        <v>1.7923333333333329</v>
      </c>
      <c r="G209" s="18">
        <f>AVERAGE(C209:F209)</f>
        <v>1.7452499999999997</v>
      </c>
    </row>
    <row r="210" spans="2:7" x14ac:dyDescent="0.25">
      <c r="B210" s="14" t="s">
        <v>10</v>
      </c>
      <c r="C210" s="40">
        <f t="shared" ref="C210:F218" si="27">AVERAGE(C91,C107,C123,C139,C155,C171)</f>
        <v>0.2338176279721115</v>
      </c>
      <c r="D210" s="40">
        <f t="shared" si="27"/>
        <v>0.2517926860522775</v>
      </c>
      <c r="E210" s="40">
        <f t="shared" si="27"/>
        <v>0.26393846342046845</v>
      </c>
      <c r="F210" s="40">
        <f t="shared" si="27"/>
        <v>0.25911098616021272</v>
      </c>
      <c r="G210" s="41">
        <f t="shared" ref="G210:G218" si="28">AVERAGE(C210:F210)</f>
        <v>0.25216494090126756</v>
      </c>
    </row>
    <row r="211" spans="2:7" x14ac:dyDescent="0.25">
      <c r="B211" s="14" t="s">
        <v>26</v>
      </c>
      <c r="C211" s="40">
        <f t="shared" si="27"/>
        <v>0.64102564102564097</v>
      </c>
      <c r="D211" s="40">
        <f t="shared" si="27"/>
        <v>0.69871794871794879</v>
      </c>
      <c r="E211" s="40">
        <f t="shared" si="27"/>
        <v>0.67490842490842484</v>
      </c>
      <c r="F211" s="40">
        <f t="shared" si="27"/>
        <v>0.80357142857142871</v>
      </c>
      <c r="G211" s="41">
        <f t="shared" si="28"/>
        <v>0.70455586080586086</v>
      </c>
    </row>
    <row r="212" spans="2:7" x14ac:dyDescent="0.25">
      <c r="B212" s="14" t="s">
        <v>25</v>
      </c>
      <c r="C212" s="40">
        <f t="shared" si="27"/>
        <v>0.17857142857142858</v>
      </c>
      <c r="D212" s="40">
        <f t="shared" si="27"/>
        <v>0.22619047619047619</v>
      </c>
      <c r="E212" s="40">
        <f t="shared" si="27"/>
        <v>0.36904761904761901</v>
      </c>
      <c r="F212" s="40">
        <f t="shared" si="27"/>
        <v>0.34523809523809529</v>
      </c>
      <c r="G212" s="41">
        <f t="shared" si="28"/>
        <v>0.27976190476190477</v>
      </c>
    </row>
    <row r="213" spans="2:7" x14ac:dyDescent="0.25">
      <c r="B213" s="14" t="s">
        <v>23</v>
      </c>
      <c r="C213" s="40">
        <f t="shared" si="27"/>
        <v>0.38447971781305118</v>
      </c>
      <c r="D213" s="40">
        <f t="shared" si="27"/>
        <v>0.43738977072310403</v>
      </c>
      <c r="E213" s="40">
        <f t="shared" si="27"/>
        <v>0.49691358024691357</v>
      </c>
      <c r="F213" s="40">
        <f t="shared" si="27"/>
        <v>0.53681657848324515</v>
      </c>
      <c r="G213" s="41">
        <f t="shared" si="28"/>
        <v>0.46389991181657853</v>
      </c>
    </row>
    <row r="214" spans="2:7" x14ac:dyDescent="0.25">
      <c r="B214" s="14" t="s">
        <v>6</v>
      </c>
      <c r="C214" s="23">
        <f t="shared" si="27"/>
        <v>10</v>
      </c>
      <c r="D214" s="23">
        <f t="shared" si="27"/>
        <v>7.5</v>
      </c>
      <c r="E214" s="23">
        <f t="shared" si="27"/>
        <v>5.833333333333333</v>
      </c>
      <c r="F214" s="23">
        <f t="shared" si="27"/>
        <v>7.666666666666667</v>
      </c>
      <c r="G214" s="25">
        <f t="shared" si="28"/>
        <v>7.75</v>
      </c>
    </row>
    <row r="215" spans="2:7" x14ac:dyDescent="0.25">
      <c r="B215" s="14" t="s">
        <v>5</v>
      </c>
      <c r="C215" s="23">
        <f t="shared" si="27"/>
        <v>195.5</v>
      </c>
      <c r="D215" s="23">
        <f t="shared" si="27"/>
        <v>152.83333333333334</v>
      </c>
      <c r="E215" s="23">
        <f t="shared" si="27"/>
        <v>128.83333333333334</v>
      </c>
      <c r="F215" s="23">
        <f t="shared" si="27"/>
        <v>150.16666666666666</v>
      </c>
      <c r="G215" s="25">
        <f t="shared" si="28"/>
        <v>156.83333333333334</v>
      </c>
    </row>
    <row r="216" spans="2:7" x14ac:dyDescent="0.25">
      <c r="B216" s="16" t="s">
        <v>24</v>
      </c>
      <c r="C216" s="22">
        <f t="shared" si="27"/>
        <v>13.166666666666666</v>
      </c>
      <c r="D216" s="22">
        <f t="shared" si="27"/>
        <v>12.833333333333334</v>
      </c>
      <c r="E216" s="22">
        <f t="shared" si="27"/>
        <v>14.833333333333334</v>
      </c>
      <c r="F216" s="22">
        <f t="shared" si="27"/>
        <v>15.833333333333334</v>
      </c>
      <c r="G216" s="18">
        <f t="shared" si="28"/>
        <v>14.166666666666668</v>
      </c>
    </row>
    <row r="217" spans="2:7" x14ac:dyDescent="0.25">
      <c r="B217" s="16" t="s">
        <v>27</v>
      </c>
      <c r="C217" s="40">
        <f t="shared" si="27"/>
        <v>0.35149572649572652</v>
      </c>
      <c r="D217" s="40">
        <f t="shared" si="27"/>
        <v>0.37337907407407411</v>
      </c>
      <c r="E217" s="40">
        <f t="shared" si="27"/>
        <v>0.41467091645353787</v>
      </c>
      <c r="F217" s="40">
        <f t="shared" si="27"/>
        <v>0.36528434583934577</v>
      </c>
      <c r="G217" s="41">
        <f t="shared" si="28"/>
        <v>0.37620751571567107</v>
      </c>
    </row>
    <row r="218" spans="2:7" ht="15.75" thickBot="1" x14ac:dyDescent="0.3">
      <c r="B218" s="15" t="s">
        <v>22</v>
      </c>
      <c r="C218" s="22">
        <f t="shared" si="27"/>
        <v>14.137333333333332</v>
      </c>
      <c r="D218" s="22">
        <f t="shared" si="27"/>
        <v>12.483333333333334</v>
      </c>
      <c r="E218" s="22">
        <f t="shared" si="27"/>
        <v>10.492733333333334</v>
      </c>
      <c r="F218" s="22">
        <f t="shared" si="27"/>
        <v>11.506333333333332</v>
      </c>
      <c r="G218" s="18">
        <f t="shared" si="28"/>
        <v>12.154933333333332</v>
      </c>
    </row>
    <row r="221" spans="2:7" x14ac:dyDescent="0.25">
      <c r="B221" s="50"/>
      <c r="C221" s="36" t="s">
        <v>9</v>
      </c>
      <c r="D221" s="44"/>
    </row>
    <row r="222" spans="2:7" x14ac:dyDescent="0.25">
      <c r="B222" s="50" t="s">
        <v>36</v>
      </c>
      <c r="C222" s="48">
        <v>1.1080000000000001</v>
      </c>
      <c r="D222" s="44"/>
    </row>
    <row r="223" spans="2:7" x14ac:dyDescent="0.25">
      <c r="B223" s="51" t="s">
        <v>37</v>
      </c>
      <c r="C223" s="54">
        <v>1.74525</v>
      </c>
      <c r="D223" s="54"/>
    </row>
    <row r="224" spans="2:7" x14ac:dyDescent="0.25">
      <c r="B224" s="55"/>
      <c r="C224" s="56"/>
      <c r="D224" s="57"/>
    </row>
    <row r="225" spans="2:4" x14ac:dyDescent="0.25">
      <c r="B225" s="45"/>
      <c r="C225" s="45" t="s">
        <v>10</v>
      </c>
      <c r="D225" s="45" t="s">
        <v>23</v>
      </c>
    </row>
    <row r="226" spans="2:4" x14ac:dyDescent="0.25">
      <c r="B226" s="50" t="s">
        <v>36</v>
      </c>
      <c r="C226" s="47">
        <v>0.34244168512360101</v>
      </c>
      <c r="D226" s="47">
        <v>0.72197802197802197</v>
      </c>
    </row>
    <row r="227" spans="2:4" x14ac:dyDescent="0.25">
      <c r="B227" s="51" t="s">
        <v>37</v>
      </c>
      <c r="C227" s="52">
        <v>0.25216494090126756</v>
      </c>
      <c r="D227" s="52">
        <v>0.46389991181657853</v>
      </c>
    </row>
    <row r="228" spans="2:4" x14ac:dyDescent="0.25">
      <c r="B228" s="55"/>
      <c r="C228" s="53"/>
      <c r="D228" s="53"/>
    </row>
    <row r="229" spans="2:4" x14ac:dyDescent="0.25">
      <c r="B229" s="45"/>
      <c r="C229" s="45" t="s">
        <v>24</v>
      </c>
      <c r="D229" s="45" t="s">
        <v>22</v>
      </c>
    </row>
    <row r="230" spans="2:4" x14ac:dyDescent="0.25">
      <c r="B230" s="50" t="s">
        <v>36</v>
      </c>
      <c r="C230" s="49">
        <v>10.15</v>
      </c>
      <c r="D230" s="49">
        <v>11.636150000000001</v>
      </c>
    </row>
    <row r="231" spans="2:4" x14ac:dyDescent="0.25">
      <c r="B231" s="50" t="s">
        <v>37</v>
      </c>
      <c r="C231" s="46">
        <v>14.166666666666668</v>
      </c>
      <c r="D231" s="46">
        <v>12.154933333333332</v>
      </c>
    </row>
  </sheetData>
  <mergeCells count="30">
    <mergeCell ref="C5:F5"/>
    <mergeCell ref="C7:F7"/>
    <mergeCell ref="C18:F18"/>
    <mergeCell ref="C20:F20"/>
    <mergeCell ref="C31:F31"/>
    <mergeCell ref="C33:F33"/>
    <mergeCell ref="C44:F44"/>
    <mergeCell ref="C46:F46"/>
    <mergeCell ref="C57:F57"/>
    <mergeCell ref="C59:F59"/>
    <mergeCell ref="C70:F70"/>
    <mergeCell ref="C72:F72"/>
    <mergeCell ref="C86:F86"/>
    <mergeCell ref="C88:F88"/>
    <mergeCell ref="C102:F102"/>
    <mergeCell ref="C104:F104"/>
    <mergeCell ref="C118:F118"/>
    <mergeCell ref="C120:F120"/>
    <mergeCell ref="C134:F134"/>
    <mergeCell ref="C136:F136"/>
    <mergeCell ref="C150:F150"/>
    <mergeCell ref="C152:F152"/>
    <mergeCell ref="C166:F166"/>
    <mergeCell ref="C168:F168"/>
    <mergeCell ref="C187:F187"/>
    <mergeCell ref="C189:F189"/>
    <mergeCell ref="C205:F205"/>
    <mergeCell ref="C207:F207"/>
    <mergeCell ref="B187:B190"/>
    <mergeCell ref="B205:B208"/>
  </mergeCells>
  <pageMargins left="0.7" right="0.7" top="0.75" bottom="0.75" header="0.3" footer="0.3"/>
  <pageSetup orientation="portrait" r:id="rId1"/>
  <ignoredErrors>
    <ignoredError sqref="E11 D50 D63 D9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Livadiotis</dc:creator>
  <cp:lastModifiedBy>pavlos theodorou</cp:lastModifiedBy>
  <dcterms:created xsi:type="dcterms:W3CDTF">2021-06-28T14:54:23Z</dcterms:created>
  <dcterms:modified xsi:type="dcterms:W3CDTF">2021-06-29T10:52:25Z</dcterms:modified>
</cp:coreProperties>
</file>