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.docs.live.net/24f8a81ae3d536ec/Desktop/Analysis Projects/Crowdfunding Analysis/"/>
    </mc:Choice>
  </mc:AlternateContent>
  <xr:revisionPtr revIDLastSave="5" documentId="8_{47ACCEC5-2DAF-43BB-86B7-8B4D7F0FFDAC}" xr6:coauthVersionLast="47" xr6:coauthVersionMax="47" xr10:uidLastSave="{5A542FCD-4F03-493D-AC90-D7370B547942}"/>
  <bookViews>
    <workbookView xWindow="-28920" yWindow="2100" windowWidth="29040" windowHeight="15720" xr2:uid="{00000000-000D-0000-FFFF-FFFF00000000}"/>
  </bookViews>
  <sheets>
    <sheet name="Theater Outcomes by Launch Date" sheetId="10" r:id="rId1"/>
    <sheet name="Outcomes Based on Goals" sheetId="11" r:id="rId2"/>
    <sheet name="Kickstarter" sheetId="1" r:id="rId3"/>
    <sheet name="Outcomes Based on Launch Date" sheetId="4" r:id="rId4"/>
  </sheets>
  <definedNames>
    <definedName name="_xlnm._FilterDatabase" localSheetId="2" hidden="1">Kickstarter!$A$1:$T$4115</definedName>
  </definedNames>
  <calcPr calcId="181029"/>
  <pivotCaches>
    <pivotCache cacheId="1" r:id="rId5"/>
    <pivotCache cacheId="2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1" l="1"/>
  <c r="H4" i="11"/>
  <c r="H5" i="11"/>
  <c r="H6" i="11"/>
  <c r="H7" i="11"/>
  <c r="H8" i="11"/>
  <c r="H9" i="11"/>
  <c r="H10" i="11"/>
  <c r="H11" i="11"/>
  <c r="H12" i="11"/>
  <c r="H13" i="11"/>
  <c r="H2" i="11"/>
  <c r="G2" i="11"/>
  <c r="G3" i="11"/>
  <c r="G4" i="11"/>
  <c r="G5" i="11"/>
  <c r="G6" i="11"/>
  <c r="G7" i="11"/>
  <c r="G8" i="11"/>
  <c r="G9" i="11"/>
  <c r="G10" i="11"/>
  <c r="G11" i="11"/>
  <c r="G12" i="11"/>
  <c r="G13" i="11"/>
  <c r="F2" i="11"/>
  <c r="F3" i="11"/>
  <c r="F4" i="11"/>
  <c r="F5" i="11"/>
  <c r="F6" i="11"/>
  <c r="F7" i="11"/>
  <c r="F8" i="11"/>
  <c r="F9" i="11"/>
  <c r="F10" i="11"/>
  <c r="F11" i="11"/>
  <c r="F12" i="11"/>
  <c r="F13" i="11"/>
  <c r="E3" i="11"/>
  <c r="E4" i="11"/>
  <c r="E5" i="11"/>
  <c r="E6" i="11"/>
  <c r="E7" i="11"/>
  <c r="E8" i="11"/>
  <c r="E9" i="11"/>
  <c r="E10" i="11"/>
  <c r="E11" i="11"/>
  <c r="E12" i="11"/>
  <c r="E13" i="11"/>
  <c r="E2" i="11"/>
  <c r="D2" i="11"/>
  <c r="C2" i="11"/>
  <c r="D3" i="11"/>
  <c r="C3" i="11"/>
  <c r="D4" i="11"/>
  <c r="C4" i="11"/>
  <c r="D5" i="11"/>
  <c r="C5" i="11"/>
  <c r="D6" i="11"/>
  <c r="C6" i="11"/>
  <c r="D7" i="11"/>
  <c r="C7" i="11"/>
  <c r="D8" i="11"/>
  <c r="C8" i="11"/>
  <c r="D9" i="11"/>
  <c r="C9" i="11"/>
  <c r="D10" i="11"/>
  <c r="C10" i="11"/>
  <c r="D13" i="11"/>
  <c r="C13" i="11"/>
  <c r="B13" i="11"/>
  <c r="D12" i="11"/>
  <c r="C12" i="11"/>
  <c r="B12" i="11"/>
  <c r="D11" i="11"/>
  <c r="C11" i="11"/>
  <c r="B11" i="11"/>
  <c r="B10" i="11"/>
  <c r="B9" i="11"/>
  <c r="B8" i="11"/>
  <c r="B7" i="11"/>
  <c r="B6" i="11"/>
  <c r="B5" i="11"/>
  <c r="B4" i="11"/>
  <c r="B3" i="11"/>
  <c r="B2" i="1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<sst xmlns="http://schemas.openxmlformats.org/spreadsheetml/2006/main" count="33000" uniqueCount="8400">
  <si>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</si>
  <si>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</si>
  <si>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</si>
  <si>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</si>
  <si>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</si>
  <si>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</si>
  <si>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</si>
  <si>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</si>
  <si>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</si>
  <si>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</si>
  <si>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</si>
  <si>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</si>
  <si>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</si>
  <si>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</si>
  <si>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</si>
  <si>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</si>
  <si>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</si>
  <si>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</si>
  <si>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</si>
  <si>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</si>
  <si>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</si>
  <si>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</si>
  <si>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</si>
  <si>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</si>
  <si>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</si>
  <si>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</si>
  <si>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</si>
  <si>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</si>
  <si>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</si>
  <si>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</si>
  <si>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</si>
  <si>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</si>
  <si>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</si>
  <si>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</si>
  <si>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</si>
  <si>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</si>
  <si>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</si>
  <si>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</si>
  <si>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</si>
  <si>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</si>
  <si>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</si>
  <si>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</si>
  <si>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</si>
  <si>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</si>
  <si>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</si>
  <si>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</si>
  <si>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</si>
  <si>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</si>
  <si>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</si>
  <si>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</si>
  <si>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</si>
  <si>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</si>
  <si>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</si>
  <si>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</si>
  <si>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</si>
  <si>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</si>
  <si>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</si>
  <si>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</si>
  <si>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</si>
  <si>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</si>
  <si>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</si>
  <si>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</si>
  <si>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</si>
  <si>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</si>
  <si>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</si>
  <si>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</si>
  <si>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</si>
  <si>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</si>
  <si>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</si>
  <si>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</si>
  <si>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</si>
  <si>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</si>
  <si>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</si>
  <si>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</si>
  <si>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</si>
  <si>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</si>
  <si>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</si>
  <si>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</si>
  <si>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</si>
  <si>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</si>
  <si>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</si>
  <si>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</si>
  <si>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</si>
  <si>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</si>
  <si>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</si>
  <si>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</si>
  <si>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</si>
  <si>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</si>
  <si>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</si>
  <si>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</si>
  <si>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</si>
  <si>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</si>
  <si>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</si>
  <si>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</si>
  <si>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</si>
  <si>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</si>
  <si>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</si>
  <si>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</si>
  <si>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</si>
  <si>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</si>
  <si>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</si>
  <si>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</si>
  <si>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</si>
  <si>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</si>
  <si>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</si>
  <si>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</si>
  <si>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</si>
  <si>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</si>
  <si>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</si>
  <si>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</si>
  <si>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</si>
  <si>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</si>
  <si>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</si>
  <si>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</si>
  <si>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</si>
  <si>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</si>
  <si>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</si>
  <si>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</si>
  <si>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</si>
  <si>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</si>
  <si>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</si>
  <si>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</si>
  <si>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</si>
  <si>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</si>
  <si>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</si>
  <si>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</si>
  <si>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</si>
  <si>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</si>
  <si>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</si>
  <si>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</si>
  <si>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</si>
  <si>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</si>
  <si>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</si>
  <si>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</si>
  <si>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</si>
  <si>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</si>
  <si>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</si>
  <si>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</si>
  <si>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</si>
  <si>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</si>
  <si>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</si>
  <si>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</si>
  <si>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</si>
  <si>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</si>
  <si>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</si>
  <si>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</si>
  <si>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</si>
  <si>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</si>
  <si>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</si>
  <si>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</si>
  <si>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</si>
  <si>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</si>
  <si>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</si>
  <si>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</si>
  <si>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</si>
  <si>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</si>
  <si>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</si>
  <si>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</si>
  <si>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</si>
  <si>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</si>
  <si>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</si>
  <si>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</si>
  <si>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</si>
  <si>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</si>
  <si>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</si>
  <si>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</si>
  <si>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</si>
  <si>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</si>
  <si>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</si>
  <si>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</si>
  <si>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</si>
  <si>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</si>
  <si>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</si>
  <si>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</si>
  <si>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</si>
  <si>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</si>
  <si>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</si>
  <si>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</si>
  <si>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</si>
  <si>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</si>
  <si>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</si>
  <si>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</si>
  <si>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</si>
  <si>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</si>
  <si>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</si>
  <si>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</si>
  <si>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</si>
  <si>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</si>
  <si>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</si>
  <si>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</si>
  <si>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</si>
  <si>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</si>
  <si>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</si>
  <si>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</si>
  <si>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</si>
  <si>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</si>
  <si>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</si>
  <si>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</si>
  <si>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</si>
  <si>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</si>
  <si>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</si>
  <si>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</si>
  <si>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</si>
  <si>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</si>
  <si>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</si>
  <si>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</si>
  <si>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</si>
  <si>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</si>
  <si>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</si>
  <si>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</si>
  <si>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</si>
  <si>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</si>
  <si>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</si>
  <si>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</si>
  <si>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</si>
  <si>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</si>
  <si>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</si>
  <si>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</si>
  <si>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</si>
  <si>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</si>
  <si>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</si>
  <si>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</si>
  <si>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</si>
  <si>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</si>
  <si>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</si>
  <si>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</si>
  <si>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</si>
  <si>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</si>
  <si>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</si>
  <si>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</si>
  <si>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</si>
  <si>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</si>
  <si>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</si>
  <si>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</si>
  <si>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</si>
  <si>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</si>
  <si>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</si>
  <si>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</si>
  <si>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</si>
  <si>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</si>
  <si>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</si>
  <si>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</si>
  <si>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</si>
  <si>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</si>
  <si>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</si>
  <si>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</si>
  <si>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</si>
  <si>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</si>
  <si>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</si>
  <si>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</si>
  <si>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</si>
  <si>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</si>
  <si>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</si>
  <si>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</si>
  <si>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</si>
  <si>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</si>
  <si>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</si>
  <si>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</si>
  <si>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</si>
  <si>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</si>
  <si>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</si>
  <si>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</si>
  <si>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</si>
  <si>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</si>
  <si>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</si>
  <si>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</si>
  <si>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</si>
  <si>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</si>
  <si>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</si>
  <si>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</si>
  <si>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</si>
  <si>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</si>
  <si>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</si>
  <si>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</si>
  <si>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</si>
  <si>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</si>
  <si>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</si>
  <si>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</si>
  <si>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</si>
  <si>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</si>
  <si>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</si>
  <si>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</si>
  <si>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</si>
  <si>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</si>
  <si>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</si>
  <si>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</si>
  <si>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</si>
  <si>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</si>
  <si>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</si>
  <si>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</si>
  <si>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</si>
  <si>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</si>
  <si>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</si>
  <si>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</si>
  <si>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</si>
  <si>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</si>
  <si>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</si>
  <si>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</si>
  <si>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</si>
  <si>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</si>
  <si>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</si>
  <si>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</si>
  <si>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</si>
  <si>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</si>
  <si>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</si>
  <si>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</si>
  <si>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</si>
  <si>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</si>
  <si>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</si>
  <si>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</si>
  <si>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</si>
  <si>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</si>
  <si>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</si>
  <si>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</si>
  <si>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</si>
  <si>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</si>
  <si>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</si>
  <si>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</si>
  <si>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</si>
  <si>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</si>
  <si>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</si>
  <si>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</si>
  <si>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</si>
  <si>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</si>
  <si>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</si>
  <si>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</si>
  <si>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</si>
  <si>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</si>
  <si>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</si>
  <si>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</si>
  <si>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</si>
  <si>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</si>
  <si>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</si>
  <si>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</si>
  <si>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</si>
  <si>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</si>
  <si>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</si>
  <si>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</si>
  <si>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</si>
  <si>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</si>
  <si>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</si>
  <si>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</si>
  <si>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</si>
  <si>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</si>
  <si>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</si>
  <si>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</si>
  <si>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</si>
  <si>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</si>
  <si>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</si>
  <si>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</si>
  <si>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</si>
  <si>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</si>
  <si>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</si>
  <si>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</si>
  <si>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</si>
  <si>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</si>
  <si>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</si>
  <si>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</si>
  <si>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</si>
  <si>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</si>
  <si>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</si>
  <si>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</si>
  <si>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</si>
  <si>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</si>
  <si>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</si>
  <si>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</si>
  <si>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</si>
  <si>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</si>
  <si>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</si>
  <si>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</si>
  <si>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</si>
  <si>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</si>
  <si>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</si>
  <si>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</si>
  <si>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</si>
  <si>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</si>
  <si>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</si>
  <si>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</si>
  <si>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</si>
  <si>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</si>
  <si>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</si>
  <si>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</si>
  <si>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</si>
  <si>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</si>
  <si>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</si>
  <si>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</si>
  <si>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</si>
  <si>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</si>
  <si>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</si>
  <si>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</si>
  <si>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</si>
  <si>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</si>
  <si>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</si>
  <si>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</si>
  <si>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</si>
  <si>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</si>
  <si>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</si>
  <si>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</si>
  <si>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</si>
  <si>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</si>
  <si>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</si>
  <si>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</si>
  <si>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</si>
  <si>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</si>
  <si>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</si>
  <si>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</si>
  <si>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</si>
  <si>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</si>
  <si>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</si>
  <si>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</si>
  <si>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</si>
  <si>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</si>
  <si>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</si>
  <si>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</si>
  <si>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</si>
  <si>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</si>
  <si>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</si>
  <si>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</si>
  <si>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</si>
  <si>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</si>
  <si>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</si>
  <si>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</si>
  <si>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</si>
  <si>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</si>
  <si>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</si>
  <si>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</si>
  <si>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</si>
  <si>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</si>
  <si>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</si>
  <si>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</si>
  <si>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</si>
  <si>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</si>
  <si>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</si>
  <si>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</si>
  <si>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</si>
  <si>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</si>
  <si>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</si>
  <si>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</si>
  <si>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</si>
  <si>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</si>
  <si>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</si>
  <si>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</si>
  <si>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</si>
  <si>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</si>
  <si>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</si>
  <si>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</si>
  <si>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</si>
  <si>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</si>
  <si>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</si>
  <si>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</si>
  <si>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</si>
  <si>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</si>
  <si>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</si>
  <si>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</si>
  <si>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</si>
  <si>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</si>
  <si>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</si>
  <si>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</si>
  <si>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</si>
  <si>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</si>
  <si>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</si>
  <si>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</si>
  <si>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</si>
  <si>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</si>
  <si>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</si>
  <si>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</si>
  <si>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</si>
  <si>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</si>
  <si>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</si>
  <si>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</si>
  <si>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</si>
  <si>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</si>
  <si>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</si>
  <si>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</si>
  <si>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</si>
  <si>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</si>
  <si>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</si>
  <si>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</si>
  <si>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</si>
  <si>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</si>
  <si>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</si>
  <si>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</si>
  <si>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</si>
  <si>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</si>
  <si>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</si>
  <si>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</si>
  <si>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</si>
  <si>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</si>
  <si>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</si>
  <si>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</si>
  <si>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</si>
  <si>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</si>
  <si>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</si>
  <si>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</si>
  <si>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</si>
  <si>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</si>
  <si>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</si>
  <si>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</si>
  <si>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</si>
  <si>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</si>
  <si>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</si>
  <si>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</si>
  <si>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</si>
  <si>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</si>
  <si>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</si>
  <si>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</si>
  <si>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</si>
  <si>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</si>
  <si>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</si>
  <si>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</si>
  <si>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</si>
  <si>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</si>
  <si>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</si>
  <si>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</si>
  <si>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</si>
  <si>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</si>
  <si>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</si>
  <si>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</si>
  <si>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</si>
  <si>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</si>
  <si>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</si>
  <si>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</si>
  <si>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</si>
  <si>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</si>
  <si>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</si>
  <si>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</si>
  <si>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</si>
  <si>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</si>
  <si>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</si>
  <si>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</si>
  <si>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</si>
  <si>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</si>
  <si>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</si>
  <si>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</si>
  <si>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</si>
  <si>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</si>
  <si>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</si>
  <si>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</si>
  <si>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</si>
  <si>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</si>
  <si>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</si>
  <si>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</si>
  <si>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</si>
  <si>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</si>
  <si>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</si>
  <si>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</si>
  <si>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</si>
  <si>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</si>
  <si>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</si>
  <si>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</si>
  <si>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</si>
  <si>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</si>
  <si>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</si>
  <si>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</si>
  <si>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</si>
  <si>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</si>
  <si>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</si>
  <si>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</si>
  <si>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</si>
  <si>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</si>
  <si>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</si>
  <si>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</si>
  <si>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</si>
  <si>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</si>
  <si>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</si>
  <si>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</si>
  <si>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</si>
  <si>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</si>
  <si>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</si>
  <si>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</si>
  <si>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</si>
  <si>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</si>
  <si>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</si>
  <si>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</si>
  <si>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</si>
  <si>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</si>
  <si>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</si>
  <si>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</si>
  <si>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</si>
  <si>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</si>
  <si>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</si>
  <si>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</si>
  <si>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</si>
  <si>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</si>
  <si>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</si>
  <si>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</si>
  <si>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</si>
  <si>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</si>
  <si>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</si>
  <si>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</si>
  <si>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</si>
  <si>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</si>
  <si>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</si>
  <si>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</si>
  <si>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</si>
  <si>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</si>
  <si>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</si>
  <si>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</si>
  <si>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</si>
  <si>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</si>
  <si>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</si>
  <si>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</si>
  <si>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</si>
  <si>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</si>
  <si>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</si>
  <si>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</si>
  <si>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</si>
  <si>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</si>
  <si>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</si>
  <si>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</si>
  <si>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</si>
  <si>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</si>
  <si>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</si>
  <si>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</si>
  <si>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</si>
  <si>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</si>
  <si>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</si>
  <si>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</si>
  <si>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</si>
  <si>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</si>
  <si>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</si>
  <si>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</si>
  <si>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</si>
  <si>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</si>
  <si>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</si>
  <si>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</si>
  <si>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</si>
  <si>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</si>
  <si>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</si>
  <si>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</si>
  <si>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</si>
  <si>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</si>
  <si>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</si>
  <si>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</si>
  <si>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</si>
  <si>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</si>
  <si>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</si>
  <si>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</si>
  <si>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</si>
  <si>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</si>
  <si>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</si>
  <si>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</si>
  <si>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</si>
  <si>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</si>
  <si>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</si>
  <si>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</si>
  <si>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</si>
  <si>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</si>
  <si>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</si>
  <si>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</si>
  <si>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</si>
  <si>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</si>
  <si>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</si>
  <si>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</si>
  <si>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</si>
  <si>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</si>
  <si>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</si>
  <si>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</si>
  <si>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</si>
  <si>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</si>
  <si>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</si>
  <si>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</si>
  <si>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</si>
  <si>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</si>
  <si>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</si>
  <si>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</si>
  <si>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</si>
  <si>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</si>
  <si>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</si>
  <si>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</si>
  <si>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</si>
  <si>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</si>
  <si>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</si>
  <si>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</si>
  <si>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</si>
  <si>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</si>
  <si>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</si>
  <si>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</si>
  <si>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</si>
  <si>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</si>
  <si>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</si>
  <si>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</si>
  <si>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</si>
  <si>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</si>
  <si>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</si>
  <si>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</si>
  <si>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</si>
  <si>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</si>
  <si>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</si>
  <si>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</si>
  <si>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</si>
  <si>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</si>
  <si>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</si>
  <si>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</si>
  <si>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</si>
  <si>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</si>
  <si>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</si>
  <si>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</si>
  <si>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</si>
  <si>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</si>
  <si>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</si>
  <si>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</si>
  <si>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</si>
  <si>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</si>
  <si>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</si>
  <si>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</si>
  <si>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</si>
  <si>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</si>
  <si>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</si>
  <si>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</si>
  <si>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</si>
  <si>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</si>
  <si>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</si>
  <si>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</si>
  <si>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</si>
  <si>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</si>
  <si>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</si>
  <si>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</si>
  <si>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</si>
  <si>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</si>
  <si>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</si>
  <si>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</si>
  <si>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</si>
  <si>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</si>
  <si>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</si>
  <si>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</si>
  <si>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</si>
  <si>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</si>
  <si>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</si>
  <si>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</si>
  <si>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</si>
  <si>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</si>
  <si>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</si>
  <si>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</si>
  <si>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</si>
  <si>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</si>
  <si>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</si>
  <si>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</si>
  <si>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</si>
  <si>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</si>
  <si>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</si>
  <si>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</si>
  <si>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</si>
  <si>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</si>
  <si>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</si>
  <si>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</si>
  <si>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</si>
  <si>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</si>
  <si>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</si>
  <si>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</si>
  <si>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</si>
  <si>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</si>
  <si>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</si>
  <si>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</si>
  <si>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</si>
  <si>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</si>
  <si>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</si>
  <si>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</si>
  <si>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</si>
  <si>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</si>
  <si>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</si>
  <si>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</si>
  <si>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</si>
  <si>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</si>
  <si>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</si>
  <si>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</si>
  <si>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</si>
  <si>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</si>
  <si>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</si>
  <si>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</si>
  <si>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</si>
  <si>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</si>
  <si>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</si>
  <si>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</si>
  <si>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</si>
  <si>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</si>
  <si>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</si>
  <si>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</si>
  <si>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</si>
  <si>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</si>
  <si>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</si>
  <si>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</si>
  <si>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</si>
  <si>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</si>
  <si>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</si>
  <si>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</si>
  <si>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</si>
  <si>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</si>
  <si>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</si>
  <si>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</si>
  <si>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</si>
  <si>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</si>
  <si>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</si>
  <si>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</si>
  <si>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</si>
  <si>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</si>
  <si>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</si>
  <si>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</si>
  <si>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</si>
  <si>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</si>
  <si>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</si>
  <si>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</si>
  <si>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</si>
  <si>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</si>
  <si>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</si>
  <si>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</si>
  <si>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</si>
  <si>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</si>
  <si>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</si>
  <si>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</si>
  <si>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</si>
  <si>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</si>
  <si>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</si>
  <si>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</si>
  <si>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</si>
  <si>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</si>
  <si>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</si>
  <si>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</si>
  <si>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</si>
  <si>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</si>
  <si>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</si>
  <si>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</si>
  <si>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</si>
  <si>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</si>
  <si>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</si>
  <si>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</si>
  <si>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</si>
  <si>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</si>
  <si>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</si>
  <si>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</si>
  <si>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</si>
  <si>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</si>
  <si>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</si>
  <si>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</si>
  <si>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</si>
  <si>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</si>
  <si>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</si>
  <si>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</si>
  <si>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</si>
  <si>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</si>
  <si>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</si>
  <si>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</si>
  <si>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</si>
  <si>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</si>
  <si>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</si>
  <si>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</si>
  <si>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</si>
  <si>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</si>
  <si>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</si>
  <si>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</si>
  <si>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</si>
  <si>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</si>
  <si>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</si>
  <si>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</si>
  <si>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</si>
  <si>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</si>
  <si>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</si>
  <si>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</si>
  <si>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</si>
  <si>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</si>
  <si>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</si>
  <si>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</si>
  <si>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</si>
  <si>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</si>
  <si>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</si>
  <si>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</si>
  <si>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</si>
  <si>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</si>
  <si>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</si>
  <si>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</si>
  <si>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</si>
  <si>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</si>
  <si>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</si>
  <si>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</si>
  <si>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</si>
  <si>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</si>
  <si>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</si>
  <si>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</si>
  <si>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</si>
  <si>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</si>
  <si>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</si>
  <si>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</si>
  <si>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</si>
  <si>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</si>
  <si>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</si>
  <si>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</si>
  <si>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</si>
  <si>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</si>
  <si>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</si>
  <si>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</si>
  <si>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</si>
  <si>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</si>
  <si>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</si>
  <si>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</si>
  <si>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</si>
  <si>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</si>
  <si>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</si>
  <si>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</si>
  <si>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</si>
  <si>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</si>
  <si>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</si>
  <si>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</si>
  <si>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</si>
  <si>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</si>
  <si>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</si>
  <si>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</si>
  <si>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</si>
  <si>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</si>
  <si>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</si>
  <si>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</si>
  <si>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</si>
  <si>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</si>
  <si>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</si>
  <si>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</si>
  <si>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</si>
  <si>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</si>
  <si>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</si>
  <si>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</si>
  <si>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</si>
  <si>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</si>
  <si>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</si>
  <si>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</si>
  <si>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</si>
  <si>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</si>
  <si>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</si>
  <si>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</si>
  <si>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</si>
  <si>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</si>
  <si>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</si>
  <si>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</si>
  <si>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</si>
  <si>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</si>
  <si>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</si>
  <si>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</si>
  <si>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</si>
  <si>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</si>
  <si>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</si>
  <si>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</si>
  <si>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</si>
  <si>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</si>
  <si>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</si>
  <si>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</si>
  <si>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</si>
  <si>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</si>
  <si>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</si>
  <si>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</si>
  <si>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</si>
  <si>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</si>
  <si>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</si>
  <si>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</si>
  <si>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</si>
  <si>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</si>
  <si>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</si>
  <si>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</si>
  <si>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</si>
  <si>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</si>
  <si>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</si>
  <si>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</si>
  <si>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</si>
  <si>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</si>
  <si>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</si>
  <si>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</si>
  <si>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</si>
  <si>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</si>
  <si>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</si>
  <si>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</si>
  <si>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</si>
  <si>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</si>
  <si>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</si>
  <si>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</si>
  <si>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</si>
  <si>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</si>
  <si>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</si>
  <si>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</si>
  <si>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</si>
  <si>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</si>
  <si>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</si>
  <si>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</si>
  <si>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</si>
  <si>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</si>
  <si>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</si>
  <si>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</si>
  <si>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</si>
  <si>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</si>
  <si>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</si>
  <si>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</si>
  <si>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</si>
  <si>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</si>
  <si>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</si>
  <si>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</si>
  <si>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</si>
  <si>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</si>
  <si>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</si>
  <si>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</si>
  <si>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</si>
  <si>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</si>
  <si>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</si>
  <si>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</si>
  <si>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</si>
  <si>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</si>
  <si>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</si>
  <si>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</si>
  <si>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</si>
  <si>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</si>
  <si>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</si>
  <si>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</si>
  <si>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</si>
  <si>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</si>
  <si>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</si>
  <si>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</si>
  <si>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</si>
  <si>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</si>
  <si>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</si>
  <si>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</si>
  <si>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</si>
  <si>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</si>
  <si>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</si>
  <si>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</si>
  <si>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</si>
  <si>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</si>
  <si>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</si>
  <si>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</si>
  <si>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</si>
  <si>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</si>
  <si>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</si>
  <si>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</si>
  <si>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</si>
  <si>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</si>
  <si>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</si>
  <si>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</si>
  <si>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</si>
  <si>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</si>
  <si>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</si>
  <si>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</si>
  <si>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</si>
  <si>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</si>
  <si>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</si>
  <si>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</si>
  <si>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</si>
  <si>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</si>
  <si>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</si>
  <si>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</si>
  <si>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</si>
  <si>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</si>
  <si>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</si>
  <si>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</si>
  <si>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</si>
  <si>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</si>
  <si>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</si>
  <si>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</si>
  <si>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</si>
  <si>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</si>
  <si>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</si>
  <si>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</si>
  <si>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</si>
  <si>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</si>
  <si>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</si>
  <si>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</si>
  <si>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</si>
  <si>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</si>
  <si>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</si>
  <si>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</si>
  <si>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</si>
  <si>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</si>
  <si>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</si>
  <si>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</si>
  <si>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</si>
  <si>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</si>
  <si>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</si>
  <si>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</si>
  <si>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</si>
  <si>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</si>
  <si>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</si>
  <si>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</si>
  <si>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</si>
  <si>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</si>
  <si>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</si>
  <si>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</si>
  <si>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</si>
  <si>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</si>
  <si>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</si>
  <si>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</si>
  <si>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</si>
  <si>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</si>
  <si>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</si>
  <si>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</si>
  <si>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</si>
  <si>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</si>
  <si>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</si>
  <si>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</si>
  <si>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</si>
  <si>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</si>
  <si>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</si>
  <si>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</si>
  <si>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</si>
  <si>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</si>
  <si>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</si>
  <si>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</si>
  <si>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</si>
  <si>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</si>
  <si>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</si>
  <si>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</si>
  <si>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</si>
  <si>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</si>
  <si>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</si>
  <si>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</si>
  <si>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</si>
  <si>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</si>
  <si>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</si>
  <si>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</si>
  <si>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</si>
  <si>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</si>
  <si>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</si>
  <si>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</si>
  <si>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</si>
  <si>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</si>
  <si>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</si>
  <si>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</si>
  <si>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</si>
  <si>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</si>
  <si>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</si>
  <si>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</si>
  <si>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</si>
  <si>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</si>
  <si>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</si>
  <si>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</si>
  <si>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</si>
  <si>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</si>
  <si>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</si>
  <si>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</si>
  <si>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</si>
  <si>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</si>
  <si>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</si>
  <si>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</si>
  <si>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</si>
  <si>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</si>
  <si>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</si>
  <si>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</si>
  <si>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</si>
  <si>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</si>
  <si>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</si>
  <si>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</si>
  <si>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</si>
  <si>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</si>
  <si>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</si>
  <si>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</si>
  <si>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</si>
  <si>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</si>
  <si>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</si>
  <si>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</si>
  <si>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</si>
  <si>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</si>
  <si>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</si>
  <si>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</si>
  <si>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</si>
  <si>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</si>
  <si>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</si>
  <si>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</si>
  <si>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</si>
  <si>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</si>
  <si>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</si>
  <si>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</si>
  <si>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</si>
  <si>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</si>
  <si>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</si>
  <si>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</si>
  <si>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</si>
  <si>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</si>
  <si>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</si>
  <si>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</si>
  <si>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</si>
  <si>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</si>
  <si>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</si>
  <si>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</si>
  <si>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</si>
  <si>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</si>
  <si>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</si>
  <si>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</si>
  <si>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</si>
  <si>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</si>
  <si>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</si>
  <si>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</si>
  <si>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</si>
  <si>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</si>
  <si>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</si>
  <si>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</si>
  <si>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</si>
  <si>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</si>
  <si>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</si>
  <si>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</si>
  <si>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</si>
  <si>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</si>
  <si>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</si>
  <si>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</si>
  <si>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</si>
  <si>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</si>
  <si>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</si>
  <si>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</si>
  <si>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</si>
  <si>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</si>
  <si>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</si>
  <si>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</si>
  <si>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</si>
  <si>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</si>
  <si>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</si>
  <si>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</si>
  <si>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</si>
  <si>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</si>
  <si>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</si>
  <si>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</si>
  <si>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</si>
  <si>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</si>
  <si>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</si>
  <si>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</si>
  <si>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</si>
  <si>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</si>
  <si>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</si>
  <si>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</si>
  <si>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</si>
  <si>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</si>
  <si>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</si>
  <si>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</si>
  <si>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</si>
  <si>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</si>
  <si>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</si>
  <si>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</si>
  <si>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</si>
  <si>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</si>
  <si>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</si>
  <si>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</si>
  <si>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</si>
  <si>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</si>
  <si>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</si>
  <si>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</si>
  <si>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</si>
  <si>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</si>
  <si>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</si>
  <si>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</si>
  <si>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</si>
  <si>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</si>
  <si>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</si>
  <si>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</si>
  <si>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</si>
  <si>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</si>
  <si>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</si>
  <si>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</si>
  <si>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</si>
  <si>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</si>
  <si>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</si>
  <si>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</si>
  <si>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</si>
  <si>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</si>
  <si>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</si>
  <si>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</si>
  <si>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</si>
  <si>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</si>
  <si>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</si>
  <si>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</si>
  <si>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</si>
  <si>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</si>
  <si>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</si>
  <si>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</si>
  <si>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</si>
  <si>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</si>
  <si>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</si>
  <si>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</si>
  <si>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</si>
  <si>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</si>
  <si>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</si>
  <si>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</si>
  <si>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</si>
  <si>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</si>
  <si>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</si>
  <si>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</si>
  <si>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</si>
  <si>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</si>
  <si>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</si>
  <si>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</si>
  <si>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</si>
  <si>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</si>
  <si>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</si>
  <si>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</si>
  <si>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</si>
  <si>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</si>
  <si>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</si>
  <si>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</si>
  <si>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</si>
  <si>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</si>
  <si>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</si>
  <si>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</si>
  <si>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</si>
  <si>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</si>
  <si>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</si>
  <si>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</si>
  <si>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</si>
  <si>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</si>
  <si>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</si>
  <si>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</si>
  <si>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</si>
  <si>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</si>
  <si>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</si>
  <si>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</si>
  <si>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</si>
  <si>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</si>
  <si>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</si>
  <si>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</si>
  <si>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</si>
  <si>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</si>
  <si>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</si>
  <si>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</si>
  <si>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</si>
  <si>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</si>
  <si>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</si>
  <si>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</si>
  <si>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</si>
  <si>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</si>
  <si>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</si>
  <si>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</si>
  <si>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</si>
  <si>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</si>
  <si>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</si>
  <si>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</si>
  <si>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</si>
  <si>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</si>
  <si>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</si>
  <si>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</si>
  <si>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</si>
  <si>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</si>
  <si>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</si>
  <si>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</si>
  <si>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</si>
  <si>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</si>
  <si>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</si>
  <si>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</si>
  <si>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</si>
  <si>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</si>
  <si>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</si>
  <si>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</si>
  <si>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</si>
  <si>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</si>
  <si>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</si>
  <si>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</si>
  <si>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</si>
  <si>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</si>
  <si>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</si>
  <si>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</si>
  <si>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</si>
  <si>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</si>
  <si>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</si>
  <si>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</si>
  <si>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</si>
  <si>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</si>
  <si>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</si>
  <si>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</si>
  <si>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</si>
  <si>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</si>
  <si>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</si>
  <si>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</si>
  <si>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</si>
  <si>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</si>
  <si>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</si>
  <si>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</si>
  <si>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</si>
  <si>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</si>
  <si>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</si>
  <si>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</si>
  <si>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</si>
  <si>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</si>
  <si>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</si>
  <si>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</si>
  <si>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</si>
  <si>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</si>
  <si>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</si>
  <si>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</si>
  <si>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</si>
  <si>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</si>
  <si>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</si>
  <si>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</si>
  <si>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</si>
  <si>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</si>
  <si>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</si>
  <si>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</si>
  <si>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</si>
  <si>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</si>
  <si>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</si>
  <si>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</si>
  <si>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</si>
  <si>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</si>
  <si>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</si>
  <si>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</si>
  <si>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</si>
  <si>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</si>
  <si>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</si>
  <si>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</si>
  <si>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</si>
  <si>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</si>
  <si>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</si>
  <si>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</si>
  <si>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</si>
  <si>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</si>
  <si>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</si>
  <si>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</si>
  <si>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</si>
  <si>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</si>
  <si>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</si>
  <si>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</si>
  <si>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</si>
  <si>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</si>
  <si>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</si>
  <si>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</si>
  <si>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</si>
  <si>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</si>
  <si>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</si>
  <si>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</si>
  <si>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</si>
  <si>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</si>
  <si>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</si>
  <si>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</si>
  <si>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</si>
  <si>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</si>
  <si>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</si>
  <si>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</si>
  <si>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</si>
  <si>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</si>
  <si>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</si>
  <si>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</si>
  <si>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</si>
  <si>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</si>
  <si>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</si>
  <si>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</si>
  <si>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</si>
  <si>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</si>
  <si>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</si>
  <si>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</si>
  <si>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</si>
  <si>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</si>
  <si>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</si>
  <si>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</si>
  <si>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</si>
  <si>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</si>
  <si>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</si>
  <si>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</si>
  <si>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</si>
  <si>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</si>
  <si>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</si>
  <si>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</si>
  <si>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</si>
  <si>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</si>
  <si>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</si>
  <si>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</si>
  <si>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</si>
  <si>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</si>
  <si>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</si>
  <si>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</si>
  <si>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</si>
  <si>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</si>
  <si>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</si>
  <si>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</si>
  <si>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</si>
  <si>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</si>
  <si>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</si>
  <si>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</si>
  <si>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</si>
  <si>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</si>
  <si>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</si>
  <si>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</si>
  <si>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</si>
  <si>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</si>
  <si>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</si>
  <si>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</si>
  <si>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</si>
  <si>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</si>
  <si>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</si>
  <si>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</si>
  <si>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</si>
  <si>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</si>
  <si>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</si>
  <si>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</si>
  <si>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</si>
  <si>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</si>
  <si>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</si>
  <si>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</si>
  <si>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</si>
  <si>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</si>
  <si>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</si>
  <si>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</si>
  <si>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</si>
  <si>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</si>
  <si>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</si>
  <si>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</si>
  <si>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</si>
  <si>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</si>
  <si>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</si>
  <si>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</si>
  <si>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</si>
  <si>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</si>
  <si>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</si>
  <si>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</si>
  <si>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</si>
  <si>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</si>
  <si>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</si>
  <si>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</si>
  <si>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</si>
  <si>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</si>
  <si>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</si>
  <si>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</si>
  <si>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</si>
  <si>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</si>
  <si>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</si>
  <si>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</si>
  <si>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</si>
  <si>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</si>
  <si>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</si>
  <si>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</si>
  <si>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</si>
  <si>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</si>
  <si>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</si>
  <si>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</si>
  <si>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</si>
  <si>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</si>
  <si>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</si>
  <si>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</si>
  <si>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</si>
  <si>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</si>
  <si>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</si>
  <si>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</si>
  <si>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</si>
  <si>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</si>
  <si>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</si>
  <si>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</si>
  <si>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</si>
  <si>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</si>
  <si>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</si>
  <si>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</si>
  <si>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</si>
  <si>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</si>
  <si>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</si>
  <si>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</si>
  <si>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</si>
  <si>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</si>
  <si>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</si>
  <si>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</si>
  <si>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</si>
  <si>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</si>
  <si>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</si>
  <si>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</si>
  <si>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</si>
  <si>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</si>
  <si>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</si>
  <si>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</si>
  <si>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</si>
  <si>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</si>
  <si>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</si>
  <si>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</si>
  <si>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</si>
  <si>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</si>
  <si>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</si>
  <si>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</si>
  <si>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</si>
  <si>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</si>
  <si>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</si>
  <si>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</si>
  <si>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</si>
  <si>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</si>
  <si>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</si>
  <si>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</si>
  <si>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</si>
  <si>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</si>
  <si>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</si>
  <si>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</si>
  <si>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</si>
  <si>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</si>
  <si>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</si>
  <si>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</si>
  <si>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</si>
  <si>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</si>
  <si>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</si>
  <si>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</si>
  <si>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</si>
  <si>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</si>
  <si>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</si>
  <si>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</si>
  <si>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</si>
  <si>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</si>
  <si>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</si>
  <si>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</si>
  <si>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</si>
  <si>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</si>
  <si>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</si>
  <si>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</si>
  <si>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</si>
  <si>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</si>
  <si>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</si>
  <si>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</si>
  <si>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</si>
  <si>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</si>
  <si>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</si>
  <si>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</si>
  <si>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</si>
  <si>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</si>
  <si>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</si>
  <si>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</si>
  <si>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</si>
  <si>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</si>
  <si>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</si>
  <si>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</si>
  <si>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</si>
  <si>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</si>
  <si>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</si>
  <si>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</si>
  <si>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</si>
  <si>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</si>
  <si>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</si>
  <si>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</si>
  <si>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</si>
  <si>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</si>
  <si>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</si>
  <si>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</si>
  <si>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</si>
  <si>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</si>
  <si>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</si>
  <si>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</si>
  <si>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</si>
  <si>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</si>
  <si>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</si>
  <si>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</si>
  <si>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</si>
  <si>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</si>
  <si>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</si>
  <si>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</si>
  <si>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</si>
  <si>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</si>
  <si>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</si>
  <si>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</si>
  <si>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</si>
  <si>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</si>
  <si>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</si>
  <si>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</si>
  <si>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</si>
  <si>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</si>
  <si>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</si>
  <si>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</si>
  <si>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</si>
  <si>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</si>
  <si>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</si>
  <si>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</si>
  <si>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</si>
  <si>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</si>
  <si>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</si>
  <si>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</si>
  <si>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</si>
  <si>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</si>
  <si>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</si>
  <si>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</si>
  <si>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</si>
  <si>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</si>
  <si>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</si>
  <si>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</si>
  <si>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</si>
  <si>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</si>
  <si>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</si>
  <si>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</si>
  <si>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</si>
  <si>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</si>
  <si>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</si>
  <si>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</si>
  <si>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</si>
  <si>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</si>
  <si>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</si>
  <si>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</si>
  <si>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</si>
  <si>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</si>
  <si>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</si>
  <si>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</si>
  <si>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</si>
  <si>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</si>
  <si>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</si>
  <si>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</si>
  <si>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</si>
  <si>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</si>
  <si>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</si>
  <si>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</si>
  <si>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</si>
  <si>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</si>
  <si>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</si>
  <si>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</si>
  <si>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</si>
  <si>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</si>
  <si>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</si>
  <si>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</si>
  <si>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</si>
  <si>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</si>
  <si>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</si>
  <si>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</si>
  <si>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</si>
  <si>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</si>
  <si>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</si>
  <si>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</si>
  <si>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</si>
  <si>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</si>
  <si>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</si>
  <si>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</si>
  <si>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</si>
  <si>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</si>
  <si>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</si>
  <si>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</si>
  <si>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</si>
  <si>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</si>
  <si>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</si>
  <si>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</si>
  <si>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</si>
  <si>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</si>
  <si>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</si>
  <si>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</si>
  <si>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</si>
  <si>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</si>
  <si>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</si>
  <si>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</si>
  <si>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</si>
  <si>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</si>
  <si>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</si>
  <si>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</si>
  <si>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</si>
  <si>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</si>
  <si>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</si>
  <si>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</si>
  <si>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</si>
  <si>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</si>
  <si>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</si>
  <si>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</si>
  <si>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</si>
  <si>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</si>
  <si>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</si>
  <si>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</si>
  <si>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</si>
  <si>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</si>
  <si>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</si>
  <si>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</si>
  <si>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</si>
  <si>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</si>
  <si>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</si>
  <si>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</si>
  <si>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</si>
  <si>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</si>
  <si>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</si>
  <si>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</si>
  <si>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</si>
  <si>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</si>
  <si>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</si>
  <si>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</si>
  <si>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</si>
  <si>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</si>
  <si>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</si>
  <si>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</si>
  <si>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</si>
  <si>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</si>
  <si>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</si>
  <si>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</si>
  <si>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</si>
  <si>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</si>
  <si>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</si>
  <si>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</si>
  <si>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</si>
  <si>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</si>
  <si>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</si>
  <si>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</si>
  <si>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</si>
  <si>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</si>
  <si>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</si>
  <si>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</si>
  <si>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</si>
  <si>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</si>
  <si>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</si>
  <si>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</si>
  <si>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</si>
  <si>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</si>
  <si>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</si>
  <si>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</si>
  <si>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</si>
  <si>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</si>
  <si>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</si>
  <si>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</si>
  <si>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</si>
  <si>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</si>
  <si>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</si>
  <si>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</si>
  <si>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</si>
  <si>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</si>
  <si>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</si>
  <si>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</si>
  <si>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</si>
  <si>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</si>
  <si>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</si>
  <si>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</si>
  <si>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</si>
  <si>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</si>
  <si>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</si>
  <si>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</si>
  <si>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</si>
  <si>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</si>
  <si>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</si>
  <si>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</si>
  <si>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</si>
  <si>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</si>
  <si>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</si>
  <si>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</si>
  <si>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</si>
  <si>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</si>
  <si>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</si>
  <si>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</si>
  <si>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</si>
  <si>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</si>
  <si>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</si>
  <si>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</si>
  <si>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</si>
  <si>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</si>
  <si>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</si>
  <si>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</si>
  <si>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</si>
  <si>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</si>
  <si>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</si>
  <si>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</si>
  <si>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</si>
  <si>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</si>
  <si>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</si>
  <si>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</si>
  <si>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</si>
  <si>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</si>
  <si>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</si>
  <si>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</si>
  <si>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</si>
  <si>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</si>
  <si>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</si>
  <si>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</si>
  <si>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</si>
  <si>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</si>
  <si>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</si>
  <si>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</si>
  <si>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</si>
  <si>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</si>
  <si>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</si>
  <si>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</si>
  <si>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</si>
  <si>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</si>
  <si>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</si>
  <si>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</si>
  <si>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</si>
  <si>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</si>
  <si>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</si>
  <si>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</si>
  <si>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</si>
  <si>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</si>
  <si>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</si>
  <si>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</si>
  <si>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</si>
  <si>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</si>
  <si>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</si>
  <si>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</si>
  <si>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</si>
  <si>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</si>
  <si>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</si>
  <si>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</si>
  <si>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</si>
  <si>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</si>
  <si>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</si>
  <si>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</si>
  <si>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</si>
  <si>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</si>
  <si>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</si>
  <si>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</si>
  <si>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</si>
  <si>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</si>
  <si>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</si>
  <si>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</si>
  <si>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</si>
  <si>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</si>
  <si>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</si>
  <si>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</si>
  <si>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</si>
  <si>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</si>
  <si>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</si>
  <si>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</si>
  <si>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</si>
  <si>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</si>
  <si>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</si>
  <si>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</si>
  <si>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</si>
  <si>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</si>
  <si>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</si>
  <si>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</si>
  <si>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</si>
  <si>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</si>
  <si>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</si>
  <si>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</si>
  <si>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</si>
  <si>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</si>
  <si>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</si>
  <si>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</si>
  <si>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</si>
  <si>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</si>
  <si>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</si>
  <si>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</si>
  <si>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</si>
  <si>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</si>
  <si>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</si>
  <si>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</si>
  <si>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</si>
  <si>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</si>
  <si>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</si>
  <si>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</si>
  <si>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</si>
  <si>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</si>
  <si>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</si>
  <si>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</si>
  <si>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</si>
  <si>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</si>
  <si>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</si>
  <si>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</si>
  <si>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</si>
  <si>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</si>
  <si>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</si>
  <si>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</si>
  <si>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</si>
  <si>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</si>
  <si>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</si>
  <si>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</si>
  <si>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</si>
  <si>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</si>
  <si>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</si>
  <si>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</si>
  <si>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</si>
  <si>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</si>
  <si>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</si>
  <si>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</si>
  <si>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</si>
  <si>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</si>
  <si>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</si>
  <si>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</si>
  <si>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</si>
  <si>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</si>
  <si>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</si>
  <si>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</si>
  <si>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</si>
  <si>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</si>
  <si>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</si>
  <si>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</si>
  <si>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</si>
  <si>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</si>
  <si>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</si>
  <si>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</si>
  <si>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</si>
  <si>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</si>
  <si>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</si>
  <si>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</si>
  <si>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</si>
  <si>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</si>
  <si>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</si>
  <si>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</si>
  <si>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</si>
  <si>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</si>
  <si>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</si>
  <si>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</si>
  <si>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</si>
  <si>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</si>
  <si>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</si>
  <si>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</si>
  <si>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</si>
  <si>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</si>
  <si>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</si>
  <si>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</si>
  <si>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</si>
  <si>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</si>
  <si>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</si>
  <si>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</si>
  <si>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</si>
  <si>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</si>
  <si>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</si>
  <si>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</si>
  <si>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</si>
  <si>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</si>
  <si>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</si>
  <si>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</si>
  <si>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</si>
  <si>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</si>
  <si>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</si>
  <si>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</si>
  <si>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</si>
  <si>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</si>
  <si>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</si>
  <si>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</si>
  <si>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</si>
  <si>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</si>
  <si>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</si>
  <si>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</si>
  <si>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</si>
  <si>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</si>
  <si>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</si>
  <si>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</si>
  <si>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</si>
  <si>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</si>
  <si>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</si>
  <si>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</si>
  <si>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</si>
  <si>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</si>
  <si>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</si>
  <si>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</si>
  <si>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</si>
  <si>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</si>
  <si>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</si>
  <si>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</si>
  <si>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</si>
  <si>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</si>
  <si>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</si>
  <si>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</si>
  <si>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</si>
  <si>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</si>
  <si>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</si>
  <si>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</si>
  <si>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</si>
  <si>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</si>
  <si>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</si>
  <si>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</si>
  <si>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</si>
  <si>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</si>
  <si>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</si>
  <si>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</si>
  <si>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</si>
  <si>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</si>
  <si>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</si>
  <si>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</si>
  <si>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</si>
  <si>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</si>
  <si>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</si>
  <si>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</si>
  <si>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</si>
  <si>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</si>
  <si>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</si>
  <si>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</si>
  <si>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</si>
  <si>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</si>
  <si>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</si>
  <si>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</si>
  <si>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</si>
  <si>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</si>
  <si>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</si>
  <si>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</si>
  <si>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</si>
  <si>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</si>
  <si>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</si>
  <si>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</si>
  <si>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</si>
  <si>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</si>
  <si>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</si>
  <si>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</si>
  <si>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</si>
  <si>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</si>
  <si>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</si>
  <si>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</si>
  <si>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</si>
  <si>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</si>
  <si>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</si>
  <si>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</si>
  <si>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</si>
  <si>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</si>
  <si>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</si>
  <si>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</si>
  <si>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</si>
  <si>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</si>
  <si>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</si>
  <si>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</si>
  <si>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</si>
  <si>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</si>
  <si>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</si>
  <si>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</si>
  <si>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</si>
  <si>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</si>
  <si>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</si>
  <si>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</si>
  <si>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</si>
  <si>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</si>
  <si>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</si>
  <si>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</si>
  <si>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</si>
  <si>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</si>
  <si>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</si>
  <si>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</si>
  <si>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</si>
  <si>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</si>
  <si>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</si>
  <si>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</si>
  <si>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</si>
  <si>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</si>
  <si>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</si>
  <si>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</si>
  <si>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</si>
  <si>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</si>
  <si>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</si>
  <si>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</si>
  <si>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</si>
  <si>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</si>
  <si>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</si>
  <si>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</si>
  <si>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</si>
  <si>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</si>
  <si>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</si>
  <si>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</si>
  <si>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</si>
  <si>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</si>
  <si>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</si>
  <si>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</si>
  <si>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</si>
  <si>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</si>
  <si>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</si>
  <si>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</si>
  <si>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</si>
  <si>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</si>
  <si>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</si>
  <si>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</si>
  <si>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</si>
  <si>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</si>
  <si>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</si>
  <si>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</si>
  <si>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</si>
  <si>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</si>
  <si>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</si>
  <si>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</si>
  <si>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</si>
  <si>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</si>
  <si>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</si>
  <si>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</si>
  <si>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</si>
  <si>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</si>
  <si>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</si>
  <si>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</si>
  <si>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</si>
  <si>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</si>
  <si>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</si>
  <si>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</si>
  <si>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</si>
  <si>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</si>
  <si>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</si>
  <si>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</si>
  <si>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</si>
  <si>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</si>
  <si>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</si>
  <si>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</si>
  <si>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</si>
  <si>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</si>
  <si>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</si>
  <si>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</si>
  <si>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</si>
  <si>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</si>
  <si>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</si>
  <si>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</si>
  <si>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</si>
  <si>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</si>
  <si>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</si>
  <si>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</si>
  <si>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</si>
  <si>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</si>
  <si>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</si>
  <si>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</si>
  <si>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</si>
  <si>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</si>
  <si>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</si>
  <si>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</si>
  <si>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</si>
  <si>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</si>
  <si>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</si>
  <si>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</si>
  <si>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</si>
  <si>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</si>
  <si>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</si>
  <si>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</si>
  <si>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</si>
  <si>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</si>
  <si>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</si>
  <si>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</si>
  <si>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</si>
  <si>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</si>
  <si>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</si>
  <si>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</si>
  <si>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</si>
  <si>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</si>
  <si>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</si>
  <si>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</si>
  <si>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</si>
  <si>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</si>
  <si>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</si>
  <si>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</si>
  <si>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</si>
  <si>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</si>
  <si>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</si>
  <si>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</si>
  <si>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</si>
  <si>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</si>
  <si>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</si>
  <si>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</si>
  <si>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</si>
  <si>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</si>
  <si>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</si>
  <si>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</si>
  <si>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</si>
  <si>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</si>
  <si>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</si>
  <si>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</si>
  <si>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</si>
  <si>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</si>
  <si>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</si>
  <si>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</si>
  <si>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</si>
  <si>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</si>
  <si>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</si>
  <si>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</si>
  <si>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</si>
  <si>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</si>
  <si>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</si>
  <si>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</si>
  <si>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</si>
  <si>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</si>
  <si>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</si>
  <si>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</si>
  <si>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</si>
  <si>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</si>
  <si>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</si>
  <si>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</si>
  <si>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</si>
  <si>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</si>
  <si>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</si>
  <si>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</si>
  <si>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</si>
  <si>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</si>
  <si>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</si>
  <si>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</si>
  <si>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</si>
  <si>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</si>
  <si>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</si>
  <si>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</si>
  <si>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</si>
  <si>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</si>
  <si>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</si>
  <si>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</si>
  <si>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</si>
  <si>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</si>
  <si>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</si>
  <si>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</si>
  <si>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</si>
  <si>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</si>
  <si>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</si>
  <si>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</si>
  <si>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</si>
  <si>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</si>
  <si>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</si>
  <si>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</si>
  <si>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</si>
  <si>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</si>
  <si>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</si>
  <si>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</si>
  <si>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</si>
  <si>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</si>
  <si>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</si>
  <si>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</si>
  <si>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</si>
  <si>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</si>
  <si>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</si>
  <si>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</si>
  <si>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</si>
  <si>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</si>
  <si>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</si>
  <si>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</si>
  <si>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</si>
  <si>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</si>
  <si>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</si>
  <si>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</si>
  <si>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</si>
  <si>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</si>
  <si>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</si>
  <si>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</si>
  <si>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</si>
  <si>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</si>
  <si>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</si>
  <si>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</si>
  <si>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</si>
  <si>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</si>
  <si>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</si>
  <si>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</si>
  <si>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</si>
  <si>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</si>
  <si>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</si>
  <si>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</si>
  <si>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</si>
  <si>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</si>
  <si>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</si>
  <si>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</si>
  <si>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</si>
  <si>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</si>
  <si>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</si>
  <si>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</si>
  <si>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</si>
  <si>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</si>
  <si>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</si>
  <si>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</si>
  <si>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</si>
  <si>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</si>
  <si>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</si>
  <si>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</si>
  <si>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</si>
  <si>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</si>
  <si>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</si>
  <si>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</si>
  <si>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</si>
  <si>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</si>
  <si>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</si>
  <si>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</si>
  <si>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</si>
  <si>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</si>
  <si>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</si>
  <si>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</si>
  <si>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</si>
  <si>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</si>
  <si>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</si>
  <si>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</si>
  <si>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</si>
  <si>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</si>
  <si>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</si>
  <si>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</si>
  <si>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</si>
  <si>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</si>
  <si>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</si>
  <si>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</si>
  <si>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</si>
  <si>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</si>
  <si>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</si>
  <si>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</si>
  <si>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</si>
  <si>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</si>
  <si>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</si>
  <si>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</si>
  <si>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</si>
  <si>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</si>
  <si>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</si>
  <si>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</si>
  <si>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</si>
  <si>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</si>
  <si>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</si>
  <si>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</si>
  <si>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</si>
  <si>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</si>
  <si>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</si>
  <si>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</si>
  <si>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</si>
  <si>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</si>
  <si>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</si>
  <si>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</si>
  <si>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</si>
  <si>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</si>
  <si>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</si>
  <si>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</si>
  <si>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</si>
  <si>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</si>
  <si>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</si>
  <si>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</si>
  <si>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</si>
  <si>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</si>
  <si>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</si>
  <si>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</si>
  <si>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</si>
  <si>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</si>
  <si>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</si>
  <si>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</si>
  <si>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</si>
  <si>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</si>
  <si>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</si>
  <si>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</si>
  <si>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</si>
  <si>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</si>
  <si>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</si>
  <si>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</si>
  <si>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</si>
  <si>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</si>
  <si>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</si>
  <si>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</si>
  <si>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</si>
  <si>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</si>
  <si>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</si>
  <si>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</si>
  <si>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</si>
  <si>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</si>
  <si>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</si>
  <si>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</si>
  <si>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</si>
  <si>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</si>
  <si>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</si>
  <si>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</si>
  <si>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</si>
  <si>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</si>
  <si>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</si>
  <si>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</si>
  <si>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</si>
  <si>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</si>
  <si>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</si>
  <si>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</si>
  <si>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</si>
  <si>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</si>
  <si>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</si>
  <si>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</si>
  <si>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</si>
  <si>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</si>
  <si>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</si>
  <si>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</si>
  <si>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</si>
  <si>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</si>
  <si>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</si>
  <si>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</si>
  <si>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</si>
  <si>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</si>
  <si>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</si>
  <si>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</si>
  <si>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</si>
  <si>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</si>
  <si>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</si>
  <si>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</si>
  <si>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</si>
  <si>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</si>
  <si>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</si>
  <si>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</si>
  <si>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</si>
  <si>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</si>
  <si>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</si>
  <si>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</si>
  <si>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</si>
  <si>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</si>
  <si>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</si>
  <si>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</si>
  <si>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</si>
  <si>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</si>
  <si>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</si>
  <si>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</si>
  <si>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</si>
  <si>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</si>
  <si>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</si>
  <si>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</si>
  <si>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</si>
  <si>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</si>
  <si>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</si>
  <si>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</si>
  <si>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</si>
  <si>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</si>
  <si>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</si>
  <si>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</si>
  <si>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</si>
  <si>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</si>
  <si>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</si>
  <si>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</si>
  <si>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</si>
  <si>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</si>
  <si>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</si>
  <si>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</si>
  <si>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</si>
  <si>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</si>
  <si>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</si>
  <si>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</si>
  <si>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</si>
  <si>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</si>
  <si>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</si>
  <si>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</si>
  <si>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</si>
  <si>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</si>
  <si>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</si>
  <si>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</si>
  <si>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</si>
  <si>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</si>
  <si>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</si>
  <si>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</si>
  <si>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</si>
  <si>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</si>
  <si>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</si>
  <si>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</si>
  <si>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</si>
  <si>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</si>
  <si>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</si>
  <si>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</si>
  <si>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</si>
  <si>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</si>
  <si>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</si>
  <si>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</si>
  <si>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</si>
  <si>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</si>
  <si>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</si>
  <si>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</si>
  <si>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</si>
  <si>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</si>
  <si>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</si>
  <si>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</si>
  <si>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</si>
  <si>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</si>
  <si>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</si>
  <si>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</si>
  <si>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</si>
  <si>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</si>
  <si>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</si>
  <si>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</si>
  <si>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</si>
  <si>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</si>
  <si>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</si>
  <si>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</si>
  <si>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</si>
  <si>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</si>
  <si>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</si>
  <si>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</si>
  <si>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</si>
  <si>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</si>
  <si>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</si>
  <si>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</si>
  <si>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</si>
  <si>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</si>
  <si>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</si>
  <si>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</si>
  <si>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</si>
  <si>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</si>
  <si>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</si>
  <si>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</si>
  <si>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</si>
  <si>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</si>
  <si>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</si>
  <si>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</si>
  <si>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</si>
  <si>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</si>
  <si>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</si>
  <si>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</si>
  <si>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</si>
  <si>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</si>
  <si>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</si>
  <si>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</si>
  <si>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</si>
  <si>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</si>
  <si>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</si>
  <si>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</si>
  <si>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</si>
  <si>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</si>
  <si>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</si>
  <si>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</si>
  <si>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</si>
  <si>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</si>
  <si>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</si>
  <si>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</si>
  <si>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</si>
  <si>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</si>
  <si>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</si>
  <si>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</si>
  <si>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</si>
  <si>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</si>
  <si>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</si>
  <si>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</si>
  <si>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</si>
  <si>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</si>
  <si>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</si>
  <si>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</si>
  <si>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</si>
  <si>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</si>
  <si>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</si>
  <si>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</si>
  <si>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</si>
  <si>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</si>
  <si>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</si>
  <si>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</si>
  <si>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</si>
  <si>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</si>
  <si>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</si>
  <si>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</si>
  <si>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</si>
  <si>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</si>
  <si>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</si>
  <si>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</si>
  <si>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</si>
  <si>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</si>
  <si>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</si>
  <si>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</si>
  <si>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</si>
  <si>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</si>
  <si>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</si>
  <si>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</si>
  <si>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</si>
  <si>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</si>
  <si>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</si>
  <si>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</si>
  <si>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</si>
  <si>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</si>
  <si>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</si>
  <si>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</si>
  <si>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</si>
  <si>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</si>
  <si>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</si>
  <si>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</si>
  <si>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</si>
  <si>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</si>
  <si>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</si>
  <si>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</si>
  <si>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</si>
  <si>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</si>
  <si>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</si>
  <si>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</si>
  <si>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</si>
  <si>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</si>
  <si>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</si>
  <si>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</si>
  <si>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</si>
  <si>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</si>
  <si>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</si>
  <si>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</si>
  <si>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</si>
  <si>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</si>
  <si>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</si>
  <si>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</si>
  <si>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</si>
  <si>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</si>
  <si>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</si>
  <si>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</si>
  <si>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</si>
  <si>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</si>
  <si>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</si>
  <si>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</si>
  <si>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</si>
  <si>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</si>
  <si>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</si>
  <si>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</si>
  <si>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</si>
  <si>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</si>
  <si>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</si>
  <si>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</si>
  <si>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</si>
  <si>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</si>
  <si>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</si>
  <si>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</si>
  <si>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</si>
  <si>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</si>
  <si>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</si>
  <si>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</si>
  <si>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</si>
  <si>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</si>
  <si>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</si>
  <si>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</si>
  <si>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</si>
  <si>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</si>
  <si>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</si>
  <si>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</si>
  <si>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</si>
  <si>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</si>
  <si>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</si>
  <si>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</si>
  <si>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</si>
  <si>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</si>
  <si>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</si>
  <si>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</si>
  <si>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</si>
  <si>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</si>
  <si>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</si>
  <si>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</si>
  <si>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</si>
  <si>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</si>
  <si>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</si>
  <si>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</si>
  <si>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</si>
  <si>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</si>
  <si>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</si>
  <si>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</si>
  <si>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</si>
  <si>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</si>
  <si>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</si>
  <si>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</si>
  <si>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</si>
  <si>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</si>
  <si>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</si>
  <si>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</si>
  <si>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</si>
  <si>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</si>
  <si>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</si>
  <si>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</si>
  <si>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</si>
  <si>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</si>
  <si>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</si>
  <si>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</si>
  <si>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</si>
  <si>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</si>
  <si>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</si>
  <si>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</si>
  <si>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</si>
  <si>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</si>
  <si>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</si>
  <si>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</si>
  <si>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</si>
  <si>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</si>
  <si>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</si>
  <si>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</si>
  <si>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</si>
  <si>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</si>
  <si>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</si>
  <si>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</si>
  <si>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</si>
  <si>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</si>
  <si>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</si>
  <si>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</si>
  <si>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</si>
  <si>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</si>
  <si>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</si>
  <si>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</si>
  <si>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</si>
  <si>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</si>
  <si>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</si>
  <si>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</si>
  <si>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</si>
  <si>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</si>
  <si>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</si>
  <si>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</si>
  <si>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</si>
  <si>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</si>
  <si>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</si>
  <si>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</si>
  <si>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</si>
  <si>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</si>
  <si>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</si>
  <si>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</si>
  <si>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</si>
  <si>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</si>
  <si>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</si>
  <si>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</si>
  <si>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</si>
  <si>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</si>
  <si>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</si>
  <si>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</si>
  <si>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</si>
  <si>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</si>
  <si>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</si>
  <si>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</si>
  <si>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</si>
  <si>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</si>
  <si>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</si>
  <si>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</si>
  <si>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</si>
  <si>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</si>
  <si>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</si>
  <si>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</si>
  <si>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</si>
  <si>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</si>
  <si>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</si>
  <si>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</si>
  <si>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</si>
  <si>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</si>
  <si>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</si>
  <si>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</si>
  <si>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</si>
  <si>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</si>
  <si>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</si>
  <si>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</si>
  <si>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</si>
  <si>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</si>
  <si>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</si>
  <si>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</si>
  <si>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</si>
  <si>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</si>
  <si>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</si>
  <si>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</si>
  <si>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</si>
  <si>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</si>
  <si>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</si>
  <si>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</si>
  <si>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</si>
  <si>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</si>
  <si>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</si>
  <si>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</si>
  <si>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</si>
  <si>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</si>
  <si>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</si>
  <si>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</si>
  <si>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</si>
  <si>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</si>
  <si>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</si>
  <si>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</si>
  <si>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</si>
  <si>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</si>
  <si>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</si>
  <si>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</si>
  <si>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</si>
  <si>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</si>
  <si>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</si>
  <si>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</si>
  <si>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</si>
  <si>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</si>
  <si>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</si>
  <si>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</si>
  <si>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</si>
  <si>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</si>
  <si>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</si>
  <si>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</si>
  <si>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</si>
  <si>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</si>
  <si>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</si>
  <si>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</si>
  <si>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</si>
  <si>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</si>
  <si>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</si>
  <si>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</si>
  <si>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</si>
  <si>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</si>
  <si>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</si>
  <si>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</si>
  <si>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</si>
  <si>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</si>
  <si>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</si>
  <si>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</si>
  <si>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</si>
  <si>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</si>
  <si>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</si>
  <si>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</si>
  <si>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</si>
  <si>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</si>
  <si>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</si>
  <si>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</si>
  <si>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</si>
  <si>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</si>
  <si>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</si>
  <si>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</si>
  <si>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</si>
  <si>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</si>
  <si>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</si>
  <si>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</si>
  <si>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</si>
  <si>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</si>
  <si>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</si>
  <si>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</si>
  <si>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</si>
  <si>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</si>
  <si>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</si>
  <si>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</si>
  <si>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</si>
  <si>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</si>
  <si>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</si>
  <si>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</si>
  <si>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</si>
  <si>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</si>
  <si>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</si>
  <si>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</si>
  <si>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</si>
  <si>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</si>
  <si>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</si>
  <si>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</si>
  <si>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</si>
  <si>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</si>
  <si>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</si>
  <si>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</si>
  <si>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</si>
  <si>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</si>
  <si>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</si>
  <si>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</si>
  <si>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</si>
  <si>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</si>
  <si>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</si>
  <si>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</si>
  <si>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</si>
  <si>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</si>
  <si>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</si>
  <si>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</si>
  <si>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</si>
  <si>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</si>
  <si>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</si>
  <si>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</si>
  <si>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</si>
  <si>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</si>
  <si>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</si>
  <si>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</si>
  <si>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</si>
  <si>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</si>
  <si>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</si>
  <si>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</si>
  <si>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</si>
  <si>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</si>
  <si>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</si>
  <si>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</si>
  <si>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</si>
  <si>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</si>
  <si>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</si>
  <si>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</si>
  <si>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</si>
  <si>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</si>
  <si>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</si>
  <si>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</si>
  <si>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</si>
  <si>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</si>
  <si>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</si>
  <si>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</si>
  <si>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</si>
  <si>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</si>
  <si>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</si>
  <si>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</si>
  <si>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</si>
  <si>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</si>
  <si>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</si>
  <si>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</si>
  <si>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</si>
  <si>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</si>
  <si>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</si>
  <si>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</si>
  <si>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</si>
  <si>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</si>
  <si>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</si>
  <si>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</si>
  <si>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</si>
  <si>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</si>
  <si>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</si>
  <si>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</si>
  <si>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</si>
  <si>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</si>
  <si>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</si>
  <si>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</si>
  <si>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</si>
  <si>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</si>
  <si>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</si>
  <si>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</si>
  <si>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</si>
  <si>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</si>
  <si>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</si>
  <si>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</si>
  <si>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</si>
  <si>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</si>
  <si>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</si>
  <si>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</si>
  <si>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</si>
  <si>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</si>
  <si>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</si>
  <si>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</si>
  <si>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</si>
  <si>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</si>
  <si>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</si>
  <si>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</si>
  <si>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</si>
  <si>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</si>
  <si>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</si>
  <si>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</si>
  <si>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</si>
  <si>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</si>
  <si>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</si>
  <si>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</si>
  <si>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</si>
  <si>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</si>
  <si>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</si>
  <si>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</si>
  <si>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</si>
  <si>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</si>
  <si>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</si>
  <si>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</si>
  <si>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</si>
  <si>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</si>
  <si>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</si>
  <si>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</si>
  <si>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</si>
  <si>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</si>
  <si>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</si>
  <si>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</si>
  <si>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</si>
  <si>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</si>
  <si>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</si>
  <si>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</si>
  <si>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</si>
  <si>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</si>
  <si>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</si>
  <si>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</si>
  <si>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</si>
  <si>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</si>
  <si>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</si>
  <si>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</si>
  <si>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</si>
  <si>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</si>
  <si>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</si>
  <si>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</si>
  <si>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</si>
  <si>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</si>
  <si>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</si>
  <si>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</si>
  <si>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</si>
  <si>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</si>
  <si>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</si>
  <si>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</si>
  <si>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</si>
  <si>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</si>
  <si>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</si>
  <si>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</si>
  <si>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</si>
  <si>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</si>
  <si>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</si>
  <si>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</si>
  <si>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</si>
  <si>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</si>
  <si>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</si>
  <si>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</si>
  <si>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</si>
  <si>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</si>
  <si>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</si>
  <si>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</si>
  <si>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</si>
  <si>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</si>
  <si>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</si>
  <si>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</si>
  <si>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</si>
  <si>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</si>
  <si>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</si>
  <si>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</si>
  <si>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</si>
  <si>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</si>
  <si>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</si>
  <si>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</si>
  <si>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</si>
  <si>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</si>
  <si>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</si>
  <si>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</si>
  <si>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</si>
  <si>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</si>
  <si>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</si>
  <si>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</si>
  <si>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</si>
  <si>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</si>
  <si>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</si>
  <si>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</si>
  <si>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</si>
  <si>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</si>
  <si>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</si>
  <si>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</si>
  <si>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</si>
  <si>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</si>
  <si>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</si>
  <si>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</si>
  <si>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</si>
  <si>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</si>
  <si>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</si>
  <si>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</si>
  <si>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</si>
  <si>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</si>
  <si>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</si>
  <si>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</si>
  <si>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</si>
  <si>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</si>
  <si>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</si>
  <si>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</si>
  <si>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</si>
  <si>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</si>
  <si>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</si>
  <si>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</si>
  <si>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</si>
  <si>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</si>
  <si>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</si>
  <si>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</si>
  <si>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</si>
  <si>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</si>
  <si>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</si>
  <si>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</si>
  <si>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</si>
  <si>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</si>
  <si>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</si>
  <si>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</si>
  <si>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</si>
  <si>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</si>
  <si>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</si>
  <si>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</si>
  <si>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</si>
  <si>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</si>
  <si>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</si>
  <si>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</si>
  <si>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</si>
  <si>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</si>
  <si>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</si>
  <si>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</si>
  <si>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</si>
  <si>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</si>
  <si>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</si>
  <si>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</si>
  <si>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</si>
  <si>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</si>
  <si>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</si>
  <si>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</si>
  <si>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</si>
  <si>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</si>
  <si>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</si>
  <si>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</si>
  <si>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</si>
  <si>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</si>
  <si>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</si>
  <si>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</si>
  <si>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</si>
  <si>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</si>
  <si>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</si>
  <si>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</si>
  <si>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</si>
  <si>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</si>
  <si>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</si>
  <si>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</si>
  <si>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</si>
  <si>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</si>
  <si>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</si>
  <si>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</si>
  <si>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</si>
  <si>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</si>
  <si>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</si>
  <si>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</si>
  <si>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</si>
  <si>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</si>
  <si>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</si>
  <si>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</si>
  <si>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</si>
  <si>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</si>
  <si>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</si>
  <si>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</si>
  <si>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</si>
  <si>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</si>
  <si>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</si>
  <si>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</si>
  <si>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</si>
  <si>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</si>
  <si>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</si>
  <si>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</si>
  <si>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</si>
  <si>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</si>
  <si>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</si>
  <si>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</si>
  <si>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</si>
  <si>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</si>
  <si>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</si>
  <si>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</si>
  <si>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</si>
  <si>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</si>
  <si>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</si>
  <si>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</si>
  <si>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</si>
  <si>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</si>
  <si>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</si>
  <si>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</si>
  <si>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</si>
  <si>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</si>
  <si>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</si>
  <si>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</si>
  <si>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</si>
  <si>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</si>
  <si>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</si>
  <si>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</si>
  <si>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</si>
  <si>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</si>
  <si>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</si>
  <si>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</si>
  <si>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</si>
  <si>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</si>
  <si>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</si>
  <si>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</si>
  <si>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</si>
  <si>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</si>
  <si>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</si>
  <si>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</si>
  <si>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</si>
  <si>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</si>
  <si>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</si>
  <si>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</si>
  <si>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</si>
  <si>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</si>
  <si>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</si>
  <si>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</si>
  <si>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</si>
  <si>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</si>
  <si>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</si>
  <si>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</si>
  <si>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</si>
  <si>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</si>
  <si>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</si>
  <si>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</si>
  <si>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</si>
  <si>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</si>
  <si>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</si>
  <si>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</si>
  <si>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</si>
  <si>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</si>
  <si>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</si>
  <si>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</si>
  <si>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</si>
  <si>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</si>
  <si>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</si>
  <si>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</si>
  <si>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</si>
  <si>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</si>
  <si>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</si>
  <si>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</si>
  <si>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</si>
  <si>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</si>
  <si>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</si>
  <si>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</si>
  <si>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</si>
  <si>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</si>
  <si>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</si>
  <si>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</si>
  <si>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</si>
  <si>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</si>
  <si>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</si>
  <si>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</si>
  <si>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</si>
  <si>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</si>
  <si>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</si>
  <si>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</si>
  <si>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</si>
  <si>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</si>
  <si>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</si>
  <si>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</si>
  <si>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</si>
  <si>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</si>
  <si>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</si>
  <si>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</si>
  <si>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</si>
  <si>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</si>
  <si>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</si>
  <si>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</si>
  <si>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</si>
  <si>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</si>
  <si>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</si>
  <si>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</si>
  <si>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</si>
  <si>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</si>
  <si>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</si>
  <si>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</si>
  <si>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</si>
  <si>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</si>
  <si>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</si>
  <si>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</si>
  <si>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</si>
  <si>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</si>
  <si>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</si>
  <si>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</si>
  <si>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</si>
  <si>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</si>
  <si>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</si>
  <si>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</si>
  <si>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</si>
  <si>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</si>
  <si>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</si>
  <si>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</si>
  <si>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</si>
  <si>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</si>
  <si>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</si>
  <si>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</si>
  <si>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</si>
  <si>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</si>
  <si>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</si>
  <si>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</si>
  <si>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</si>
  <si>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</si>
  <si>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</si>
  <si>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</si>
  <si>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</si>
  <si>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</si>
  <si>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</si>
  <si>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</si>
  <si>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</si>
  <si>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</si>
  <si>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</si>
  <si>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</si>
  <si>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</si>
  <si>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</si>
  <si>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</si>
  <si>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</si>
  <si>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</si>
  <si>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</si>
  <si>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</si>
  <si>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</si>
  <si>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</si>
  <si>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</si>
  <si>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</si>
  <si>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</si>
  <si>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</si>
  <si>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</si>
  <si>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</si>
  <si>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</si>
  <si>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</si>
  <si>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</si>
  <si>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</si>
  <si>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</si>
  <si>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</si>
  <si>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</si>
  <si>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</si>
  <si>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</si>
  <si>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</si>
  <si>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</si>
  <si>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</si>
  <si>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</si>
  <si>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</si>
  <si>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</si>
  <si>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</si>
  <si>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</si>
  <si>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</si>
  <si>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</si>
  <si>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</si>
  <si>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</si>
  <si>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</si>
  <si>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</si>
  <si>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</si>
  <si>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</si>
  <si>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</si>
  <si>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</si>
  <si>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</si>
  <si>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</si>
  <si>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</si>
  <si>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</si>
  <si>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</si>
  <si>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</si>
  <si>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</si>
  <si>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</si>
  <si>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</si>
  <si>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</si>
  <si>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</si>
  <si>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</si>
  <si>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</si>
  <si>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</si>
  <si>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</si>
  <si>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</si>
  <si>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</si>
  <si>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</si>
  <si>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</si>
  <si>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</si>
  <si>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</si>
  <si>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</si>
  <si>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</si>
  <si>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</si>
  <si>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</si>
  <si>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</si>
  <si>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</si>
  <si>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</si>
  <si>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</si>
  <si>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</si>
  <si>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</si>
  <si>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</si>
  <si>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</si>
  <si>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</si>
  <si>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</si>
  <si>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</si>
  <si>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</si>
  <si>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</si>
  <si>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</si>
  <si>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</si>
  <si>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</si>
  <si>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</si>
  <si>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</si>
  <si>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</si>
  <si>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</si>
  <si>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</si>
  <si>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</si>
  <si>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</si>
  <si>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</si>
  <si>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</si>
  <si>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</si>
  <si>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</si>
  <si>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</si>
  <si>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</si>
  <si>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</si>
  <si>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</si>
  <si>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</si>
  <si>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</si>
  <si>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</si>
  <si>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</si>
  <si>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</si>
  <si>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</si>
  <si>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</si>
  <si>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</si>
  <si>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</si>
  <si>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</si>
  <si>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</si>
  <si>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</si>
  <si>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</si>
  <si>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</si>
  <si>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</si>
  <si>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</si>
  <si>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</si>
  <si>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</si>
  <si>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</si>
  <si>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</si>
  <si>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</si>
  <si>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</si>
  <si>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</si>
  <si>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</si>
  <si>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</si>
  <si>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</si>
  <si>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</si>
  <si>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</si>
  <si>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</si>
  <si>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</si>
  <si>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</si>
  <si>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</si>
  <si>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</si>
  <si>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</si>
  <si>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</si>
  <si>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</si>
  <si>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</si>
  <si>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</si>
  <si>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</si>
  <si>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</si>
  <si>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</si>
  <si>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</si>
  <si>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</si>
  <si>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</si>
  <si>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</si>
  <si>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</si>
  <si>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</si>
  <si>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</si>
  <si>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</si>
  <si>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</si>
  <si>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</si>
  <si>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</si>
  <si>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</si>
  <si>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</si>
  <si>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</si>
  <si>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</si>
  <si>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</si>
  <si>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</si>
  <si>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</si>
  <si>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</si>
  <si>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</si>
  <si>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</si>
  <si>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</si>
  <si>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</si>
  <si>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</si>
  <si>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</si>
  <si>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</si>
  <si>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</si>
  <si>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</si>
  <si>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</si>
  <si>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</si>
  <si>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</si>
  <si>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</si>
  <si>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</si>
  <si>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</si>
  <si>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</si>
  <si>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</si>
  <si>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</si>
  <si>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</si>
  <si>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</si>
  <si>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</si>
  <si>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</si>
  <si>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</si>
  <si>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</si>
  <si>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</si>
  <si>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</si>
  <si>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</si>
  <si>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</si>
  <si>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</si>
  <si>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</si>
  <si>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</si>
  <si>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</si>
  <si>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</si>
  <si>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</si>
  <si>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</si>
  <si>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</si>
  <si>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</si>
  <si>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</si>
  <si>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</si>
  <si>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</si>
  <si>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</si>
  <si>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</si>
  <si>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</si>
  <si>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</si>
  <si>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</si>
  <si>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</si>
  <si>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</si>
  <si>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</si>
  <si>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</si>
  <si>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</si>
  <si>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</si>
  <si>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</si>
  <si>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</si>
  <si>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</si>
  <si>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</si>
  <si>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</si>
  <si>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</si>
  <si>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</si>
  <si>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</si>
  <si>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</si>
  <si>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</si>
  <si>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</si>
  <si>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</si>
  <si>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</si>
  <si>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</si>
  <si>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</si>
  <si>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</si>
  <si>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</si>
  <si>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</si>
  <si>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</si>
  <si>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</si>
  <si>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</si>
  <si>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</si>
  <si>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</si>
  <si>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</si>
  <si>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</si>
  <si>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</si>
  <si>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</si>
  <si>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</si>
  <si>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</si>
  <si>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</si>
  <si>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</si>
  <si>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</si>
  <si>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</si>
  <si>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</si>
  <si>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</si>
  <si>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</si>
  <si>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</si>
  <si>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</si>
  <si>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</si>
  <si>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</si>
  <si>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</si>
  <si>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</si>
  <si>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</si>
  <si>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</si>
  <si>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</si>
  <si>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</si>
  <si>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</si>
  <si>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</si>
  <si>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</si>
  <si>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</si>
  <si>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</si>
  <si>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</si>
  <si>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</si>
  <si>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</si>
  <si>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</si>
  <si>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</si>
  <si>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</si>
  <si>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</si>
  <si>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</si>
  <si>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</si>
  <si>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</si>
  <si>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</si>
  <si>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</si>
  <si>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</si>
  <si>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</si>
  <si>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</si>
  <si>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</si>
  <si>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</si>
  <si>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</si>
  <si>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</si>
  <si>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</si>
  <si>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</si>
  <si>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</si>
  <si>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</si>
  <si>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</si>
  <si>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</si>
  <si>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</si>
  <si>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</si>
  <si>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</si>
  <si>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</si>
  <si>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</si>
  <si>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</si>
  <si>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</si>
  <si>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</si>
  <si>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</si>
  <si>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</si>
  <si>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</si>
  <si>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</si>
  <si>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</si>
  <si>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</si>
  <si>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</si>
  <si>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</si>
  <si>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</si>
  <si>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</si>
  <si>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</si>
  <si>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</si>
  <si>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</si>
  <si>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</si>
  <si>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</si>
  <si>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</si>
  <si>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</si>
  <si>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</si>
  <si>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</si>
  <si>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</si>
  <si>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</si>
  <si>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</si>
  <si>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</si>
  <si>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</si>
  <si>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</si>
  <si>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</si>
  <si>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</si>
  <si>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</si>
  <si>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</si>
  <si>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</si>
  <si>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</si>
  <si>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</si>
  <si>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</si>
  <si>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</si>
  <si>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</si>
  <si>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</si>
  <si>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</si>
  <si>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</si>
  <si>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</si>
  <si>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</si>
  <si>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</si>
  <si>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</si>
  <si>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</si>
  <si>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</si>
  <si>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</si>
  <si>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</si>
  <si>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</si>
  <si>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</si>
  <si>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</si>
  <si>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</si>
  <si>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</si>
  <si>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</si>
  <si>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</si>
  <si>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</si>
  <si>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</si>
  <si>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</si>
  <si>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</si>
  <si>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</si>
  <si>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</si>
  <si>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</si>
  <si>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</si>
  <si>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</si>
  <si>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</si>
  <si>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</si>
  <si>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</si>
  <si>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</si>
  <si>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</si>
  <si>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</si>
  <si>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</si>
  <si>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</si>
  <si>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</si>
  <si>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</si>
  <si>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</si>
  <si>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</si>
  <si>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</si>
  <si>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</si>
  <si>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</si>
  <si>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</si>
  <si>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</si>
  <si>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</si>
  <si>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</si>
  <si>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</si>
  <si>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</si>
  <si>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</si>
  <si>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</si>
  <si>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</si>
  <si>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</si>
  <si>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</si>
  <si>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</si>
  <si>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</si>
  <si>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</si>
  <si>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</si>
  <si>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</si>
  <si>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</si>
  <si>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</si>
  <si>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</si>
  <si>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</si>
  <si>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</si>
  <si>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</si>
  <si>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</si>
  <si>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</si>
  <si>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</si>
  <si>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</si>
  <si>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</si>
  <si>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</si>
  <si>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</si>
  <si>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</si>
  <si>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</si>
  <si>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</si>
  <si>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</si>
  <si>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</si>
  <si>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</si>
  <si>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</si>
  <si>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</si>
  <si>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</si>
  <si>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</si>
  <si>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</si>
  <si>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</si>
  <si>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</si>
  <si>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</si>
  <si>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</si>
  <si>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</si>
  <si>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</si>
  <si>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</si>
  <si>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</si>
  <si>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</si>
  <si>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</si>
  <si>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</si>
  <si>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</si>
  <si>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</si>
  <si>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</si>
  <si>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</si>
  <si>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</si>
  <si>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</si>
  <si>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</si>
  <si>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</si>
  <si>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</si>
  <si>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</si>
  <si>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</si>
  <si>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</si>
  <si>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</si>
  <si>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</si>
  <si>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</si>
  <si>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</si>
  <si>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</si>
  <si>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</si>
  <si>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</si>
  <si>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</si>
  <si>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</si>
  <si>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</si>
  <si>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</si>
  <si>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</si>
  <si>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</si>
  <si>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</si>
  <si>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</si>
  <si>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</si>
  <si>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</si>
  <si>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</si>
  <si>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</si>
  <si>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</si>
  <si>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</si>
  <si>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</si>
  <si>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</si>
  <si>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</si>
  <si>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</si>
  <si>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</si>
  <si>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</si>
  <si>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</si>
  <si>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</si>
  <si>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</si>
  <si>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</si>
  <si>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</si>
  <si>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</si>
  <si>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</si>
  <si>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</si>
  <si>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</si>
  <si>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</si>
  <si>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</si>
  <si>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</si>
  <si>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</si>
  <si>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</si>
  <si>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</si>
  <si>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</si>
  <si>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</si>
  <si>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</si>
  <si>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</si>
  <si>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</si>
  <si>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</si>
  <si>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</si>
  <si>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</si>
  <si>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</si>
  <si>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</si>
  <si>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</si>
  <si>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</si>
  <si>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</si>
  <si>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</si>
  <si>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</si>
  <si>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</si>
  <si>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</si>
  <si>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</si>
  <si>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</si>
  <si>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</si>
  <si>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</si>
  <si>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</si>
  <si>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</si>
  <si>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</si>
  <si>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</si>
  <si>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</si>
  <si>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</si>
  <si>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</si>
  <si>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</si>
  <si>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</si>
  <si>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</si>
  <si>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</si>
  <si>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</si>
  <si>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</si>
  <si>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</si>
  <si>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</si>
  <si>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</si>
  <si>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</si>
  <si>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</si>
  <si>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</si>
  <si>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</si>
  <si>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</si>
  <si>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</si>
  <si>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</si>
  <si>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</si>
  <si>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</si>
  <si>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</si>
  <si>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</si>
  <si>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</si>
  <si>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</si>
  <si>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</si>
  <si>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</si>
  <si>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</si>
  <si>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</si>
  <si>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</si>
  <si>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</si>
  <si>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</si>
  <si>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</si>
  <si>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</si>
  <si>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</si>
  <si>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</si>
  <si>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</si>
  <si>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</si>
  <si>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</si>
  <si>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</si>
  <si>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</si>
  <si>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</si>
  <si>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</si>
  <si>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</si>
  <si>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</si>
  <si>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</si>
  <si>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</si>
  <si>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</si>
  <si>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</si>
  <si>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</si>
  <si>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</si>
  <si>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</si>
  <si>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</si>
  <si>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</si>
  <si>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</si>
  <si>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</si>
  <si>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</si>
  <si>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</si>
  <si>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</si>
  <si>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</si>
  <si>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</si>
  <si>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</si>
  <si>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</si>
  <si>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</si>
  <si>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</si>
  <si>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</si>
  <si>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</si>
  <si>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</si>
  <si>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</si>
  <si>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</si>
  <si>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</si>
  <si>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</si>
  <si>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</si>
  <si>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</si>
  <si>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</si>
  <si>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</si>
  <si>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</si>
  <si>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</si>
  <si>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</si>
  <si>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</si>
  <si>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</si>
  <si>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</si>
  <si>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</si>
  <si>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</si>
  <si>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</si>
  <si>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</si>
  <si>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</si>
  <si>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</si>
  <si>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</si>
  <si>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</si>
  <si>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</si>
  <si>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</si>
  <si>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</si>
  <si>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</si>
  <si>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</si>
  <si>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</si>
  <si>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</si>
  <si>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</si>
  <si>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</si>
  <si>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</si>
  <si>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</si>
  <si>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</si>
  <si>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</si>
  <si>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</si>
  <si>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</si>
  <si>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</si>
  <si>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</si>
  <si>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</si>
  <si>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</si>
  <si>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</si>
  <si>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</si>
  <si>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</si>
  <si>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</si>
  <si>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</si>
  <si>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</si>
  <si>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</si>
  <si>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</si>
  <si>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</si>
  <si>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</si>
  <si>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</si>
  <si>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</si>
  <si>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</si>
  <si>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</si>
  <si>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</si>
  <si>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</si>
  <si>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</si>
  <si>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</si>
  <si>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</si>
  <si>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</si>
  <si>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</si>
  <si>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</si>
  <si>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</si>
  <si>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</si>
  <si>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</si>
  <si>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</si>
  <si>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</si>
  <si>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</si>
  <si>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</si>
  <si>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</si>
  <si>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</si>
  <si>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</si>
  <si>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</si>
  <si>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</si>
  <si>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</si>
  <si>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</si>
  <si>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</si>
  <si>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</si>
  <si>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</si>
  <si>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</si>
  <si>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</si>
  <si>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</si>
  <si>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</si>
  <si>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</si>
  <si>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</si>
  <si>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</si>
  <si>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</si>
  <si>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</si>
  <si>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</si>
  <si>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</si>
  <si>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</si>
  <si>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</si>
  <si>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</si>
  <si>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</si>
  <si>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</si>
  <si>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</si>
  <si>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</si>
  <si>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</si>
  <si>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</si>
  <si>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</si>
  <si>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</si>
  <si>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</si>
  <si>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</si>
  <si>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</si>
  <si>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</si>
  <si>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</si>
  <si>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</si>
  <si>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</si>
  <si>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</si>
  <si>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</si>
  <si>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</si>
  <si>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</si>
  <si>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</si>
  <si>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</si>
  <si>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</si>
  <si>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</si>
  <si>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</si>
  <si>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</si>
  <si>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</si>
  <si>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</si>
  <si>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</si>
  <si>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</si>
  <si>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</si>
  <si>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</si>
  <si>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</si>
  <si>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</si>
  <si>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</si>
  <si>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</si>
  <si>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</si>
  <si>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</si>
  <si>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</si>
  <si>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</si>
  <si>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</si>
  <si>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</si>
  <si>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</si>
  <si>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</si>
  <si>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</si>
  <si>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</si>
  <si>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</si>
  <si>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</si>
  <si>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</si>
  <si>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</si>
  <si>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</si>
  <si>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</si>
  <si>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</si>
  <si>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</si>
  <si>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</si>
  <si>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</si>
  <si>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</si>
  <si>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</si>
  <si>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</si>
  <si>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</si>
  <si>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</si>
  <si>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</si>
  <si>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</si>
  <si>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</si>
  <si>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</si>
  <si>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</si>
  <si>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</si>
  <si>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</si>
  <si>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</si>
  <si>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</si>
  <si>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</si>
  <si>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</si>
  <si>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</si>
  <si>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</si>
  <si>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</si>
  <si>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</si>
  <si>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</si>
  <si>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</si>
  <si>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</si>
  <si>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</si>
  <si>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</si>
  <si>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</si>
  <si>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</si>
  <si>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</si>
  <si>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</si>
  <si>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</si>
  <si>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</si>
  <si>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</si>
  <si>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</si>
  <si>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</si>
  <si>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</si>
  <si>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</si>
  <si>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</si>
  <si>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</si>
  <si>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</si>
  <si>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</si>
  <si>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</si>
  <si>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</si>
  <si>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</si>
  <si>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</si>
  <si>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</si>
  <si>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</si>
  <si>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</si>
  <si>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</si>
  <si>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</si>
  <si>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</si>
  <si>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</si>
  <si>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</si>
  <si>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</si>
  <si>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</si>
  <si>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</si>
  <si>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</si>
  <si>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</si>
  <si>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</si>
  <si>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</si>
  <si>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</si>
  <si>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</si>
  <si>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</si>
  <si>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</si>
  <si>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</si>
  <si>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</si>
  <si>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</si>
  <si>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</si>
  <si>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</si>
  <si>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</si>
  <si>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</si>
  <si>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</si>
  <si>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</si>
  <si>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</si>
  <si>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</si>
  <si>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</si>
  <si>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</si>
  <si>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</si>
  <si>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</si>
  <si>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</si>
  <si>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</si>
  <si>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</si>
  <si>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</si>
  <si>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</si>
  <si>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</si>
  <si>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</si>
  <si>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</si>
  <si>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</si>
  <si>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</si>
  <si>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</si>
  <si>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</si>
  <si>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</si>
  <si>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</si>
  <si>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</si>
  <si>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</si>
  <si>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</si>
  <si>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</si>
  <si>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</si>
  <si>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</si>
  <si>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</si>
  <si>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</si>
  <si>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</si>
  <si>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</si>
  <si>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</si>
  <si>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</si>
  <si>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</si>
  <si>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</si>
  <si>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</si>
  <si>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</si>
  <si>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</si>
  <si>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</si>
  <si>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</si>
  <si>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</si>
  <si>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</si>
  <si>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</si>
  <si>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</si>
  <si>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</si>
  <si>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</si>
  <si>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</si>
  <si>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</si>
  <si>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</si>
  <si>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</si>
  <si>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</si>
  <si>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</si>
  <si>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</si>
  <si>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</si>
  <si>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</si>
  <si>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</si>
  <si>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</si>
  <si>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</si>
  <si>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</si>
  <si>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</si>
  <si>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</si>
  <si>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</si>
  <si>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</si>
  <si>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</si>
  <si>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</si>
  <si>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</si>
  <si>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</si>
  <si>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</si>
  <si>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</si>
  <si>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</si>
  <si>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</si>
  <si>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</si>
  <si>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</si>
  <si>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</si>
  <si>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</si>
  <si>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</si>
  <si>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</si>
  <si>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</si>
  <si>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</si>
  <si>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</si>
  <si>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</si>
  <si>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</si>
  <si>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</si>
  <si>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</si>
  <si>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</si>
  <si>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</si>
  <si>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</si>
  <si>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</si>
  <si>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</si>
  <si>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</si>
  <si>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</si>
  <si>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</si>
  <si>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</si>
  <si>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</si>
  <si>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</si>
  <si>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</si>
  <si>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</si>
  <si>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</si>
  <si>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</si>
  <si>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</si>
  <si>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</si>
  <si>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</si>
  <si>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</si>
  <si>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</si>
  <si>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</si>
  <si>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</si>
  <si>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</si>
  <si>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</si>
  <si>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</si>
  <si>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</si>
  <si>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</si>
  <si>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</si>
  <si>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</si>
  <si>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</si>
  <si>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</si>
  <si>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</si>
  <si>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</si>
  <si>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</si>
  <si>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</si>
  <si>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</si>
  <si>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</si>
  <si>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</si>
  <si>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</si>
  <si>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</si>
  <si>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</si>
  <si>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</si>
  <si>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</si>
  <si>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</si>
  <si>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</si>
  <si>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</si>
  <si>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</si>
  <si>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</si>
  <si>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</si>
  <si>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</si>
  <si>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</si>
  <si>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</si>
  <si>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</si>
  <si>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</si>
  <si>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</si>
  <si>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</si>
  <si>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</si>
  <si>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</si>
  <si>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</si>
  <si>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</si>
  <si>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</si>
  <si>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</si>
  <si>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</si>
  <si>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</si>
  <si>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</si>
  <si>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</si>
  <si>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</si>
  <si>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</si>
  <si>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</si>
  <si>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</si>
  <si>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</si>
  <si>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</si>
  <si>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</si>
  <si>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</si>
  <si>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</si>
  <si>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</si>
  <si>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</si>
  <si>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</si>
  <si>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</si>
  <si>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</si>
  <si>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</si>
  <si>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</si>
  <si>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</si>
  <si>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</si>
  <si>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</si>
  <si>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</si>
  <si>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</si>
  <si>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</si>
  <si>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</si>
  <si>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</si>
  <si>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</si>
  <si>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</si>
  <si>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</si>
  <si>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</si>
  <si>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</si>
  <si>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</si>
  <si>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</si>
  <si>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</si>
  <si>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</si>
  <si>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</si>
  <si>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</si>
  <si>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</si>
  <si>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</si>
  <si>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</si>
  <si>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</si>
  <si>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</si>
  <si>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</si>
  <si>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</si>
  <si>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</si>
  <si>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</si>
  <si>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</si>
  <si>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</si>
  <si>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</si>
  <si>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</si>
  <si>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</si>
  <si>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</si>
  <si>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</si>
  <si>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</si>
  <si>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</si>
  <si>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</si>
  <si>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</si>
  <si>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</si>
  <si>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</si>
  <si>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</si>
  <si>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</si>
  <si>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</si>
  <si>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</si>
  <si>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</si>
  <si>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</si>
  <si>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</si>
  <si>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</si>
  <si>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</si>
  <si>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</si>
  <si>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</si>
  <si>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</si>
  <si>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</si>
  <si>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</si>
  <si>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</si>
  <si>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</si>
  <si>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</si>
  <si>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</si>
  <si>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</si>
  <si>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</si>
  <si>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</si>
  <si>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</si>
  <si>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</si>
  <si>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</si>
  <si>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</si>
  <si>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</si>
  <si>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</si>
  <si>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</si>
  <si>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</si>
  <si>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</si>
  <si>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</si>
  <si>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</si>
  <si>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</si>
  <si>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</si>
  <si>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</si>
  <si>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</si>
  <si>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</si>
  <si>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</si>
  <si>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</si>
  <si>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</si>
  <si>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</si>
  <si>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</si>
  <si>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</si>
  <si>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</si>
  <si>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</si>
  <si>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</si>
  <si>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</si>
  <si>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</si>
  <si>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</si>
  <si>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</si>
  <si>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</si>
  <si>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</si>
  <si>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</si>
  <si>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</si>
  <si>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</si>
  <si>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</si>
  <si>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</si>
  <si>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</si>
  <si>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</si>
  <si>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</si>
  <si>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</si>
  <si>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</si>
  <si>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</si>
  <si>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</si>
  <si>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</si>
  <si>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</si>
  <si>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</si>
  <si>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</si>
  <si>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</si>
  <si>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</si>
  <si>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</si>
  <si>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</si>
  <si>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</si>
  <si>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</si>
  <si>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</si>
  <si>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</si>
  <si>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</si>
  <si>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</si>
  <si>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</si>
  <si>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</si>
  <si>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</si>
  <si>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</si>
  <si>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</si>
  <si>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</si>
  <si>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</si>
  <si>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</si>
  <si>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</si>
  <si>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</si>
  <si>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</si>
  <si>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</si>
  <si>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</si>
  <si>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</si>
  <si>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</si>
  <si>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</si>
  <si>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</si>
  <si>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</si>
  <si>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</si>
  <si>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</si>
  <si>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</si>
  <si>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</si>
  <si>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</si>
  <si>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</si>
  <si>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</si>
  <si>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</si>
  <si>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</si>
  <si>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</si>
  <si>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</si>
  <si>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</si>
  <si>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</si>
  <si>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</si>
  <si>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</si>
  <si>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</si>
  <si>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</si>
  <si>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</si>
  <si>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</si>
  <si>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</si>
  <si>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</si>
  <si>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</si>
  <si>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</si>
  <si>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</si>
  <si>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</si>
  <si>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</si>
  <si>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</si>
  <si>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</si>
  <si>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</si>
  <si>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</si>
  <si>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</si>
  <si>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</si>
  <si>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</si>
  <si>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</si>
  <si>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</si>
  <si>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</si>
  <si>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</si>
  <si>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</si>
  <si>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</si>
  <si>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</si>
  <si>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</si>
  <si>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</si>
  <si>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</si>
  <si>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</si>
  <si>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</si>
  <si>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</si>
  <si>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</si>
  <si>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</si>
  <si>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</si>
  <si>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</si>
  <si>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</si>
  <si>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</si>
  <si>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</si>
  <si>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</si>
  <si>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</si>
  <si>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</si>
  <si>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</si>
  <si>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</si>
  <si>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</si>
  <si>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</si>
  <si>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</si>
  <si>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</si>
  <si>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</si>
  <si>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</si>
  <si>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</si>
  <si>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</si>
  <si>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</si>
  <si>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</si>
  <si>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</si>
  <si>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</si>
  <si>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</si>
  <si>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</si>
  <si>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</si>
  <si>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</si>
  <si>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</si>
  <si>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</si>
  <si>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</si>
  <si>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</si>
  <si>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</si>
  <si>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</si>
  <si>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</si>
  <si>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</si>
  <si>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</si>
  <si>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</si>
  <si>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</si>
  <si>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</si>
  <si>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</si>
  <si>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</si>
  <si>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</si>
  <si>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</si>
  <si>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</si>
  <si>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</si>
  <si>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</si>
  <si>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</si>
  <si>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</si>
  <si>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</si>
  <si>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</si>
  <si>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</si>
  <si>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</si>
  <si>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</si>
  <si>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</si>
  <si>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</si>
  <si>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</si>
  <si>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</si>
  <si>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</si>
  <si>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</si>
  <si>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</si>
  <si>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</si>
  <si>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</si>
  <si>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</si>
  <si>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</si>
  <si>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</si>
  <si>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</si>
  <si>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</si>
  <si>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</si>
  <si>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</si>
  <si>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</si>
  <si>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</si>
  <si>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</si>
  <si>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</si>
  <si>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</si>
  <si>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</si>
  <si>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</si>
  <si>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</si>
  <si>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</si>
  <si>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</si>
  <si>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</si>
  <si>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</si>
  <si>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</si>
  <si>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</si>
  <si>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</si>
  <si>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</si>
  <si>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</si>
  <si>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</si>
  <si>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</si>
  <si>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</si>
  <si>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</si>
  <si>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</si>
  <si>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</si>
  <si>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</si>
  <si>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</si>
  <si>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</si>
  <si>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</si>
  <si>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</si>
  <si>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</si>
  <si>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</si>
  <si>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</si>
  <si>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</si>
  <si>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</si>
  <si>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</si>
  <si>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</si>
  <si>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</si>
  <si>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</si>
  <si>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</si>
  <si>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</si>
  <si>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</si>
  <si>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</si>
  <si>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</si>
  <si>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</si>
  <si>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</si>
  <si>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</si>
  <si>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</si>
  <si>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</si>
  <si>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</si>
  <si>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</si>
  <si>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</si>
  <si>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</si>
  <si>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</si>
  <si>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</si>
  <si>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</si>
  <si>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</si>
  <si>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</si>
  <si>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</si>
  <si>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</si>
  <si>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</si>
  <si>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</si>
  <si>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</si>
  <si>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</si>
  <si>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</si>
  <si>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</si>
  <si>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</si>
  <si>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</si>
  <si>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</si>
  <si>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</si>
  <si>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</si>
  <si>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</si>
  <si>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</si>
  <si>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</si>
  <si>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</si>
  <si>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</si>
  <si>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</si>
  <si>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</si>
  <si>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</si>
  <si>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</si>
  <si>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</si>
  <si>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</si>
  <si>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</si>
  <si>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</si>
  <si>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</si>
  <si>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</si>
  <si>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</si>
  <si>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</si>
  <si>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</si>
  <si>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</si>
  <si>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</si>
  <si>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</si>
  <si>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</si>
  <si>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</si>
  <si>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</si>
  <si>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</si>
  <si>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</si>
  <si>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</si>
  <si>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</si>
  <si>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</si>
  <si>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</si>
  <si>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</si>
  <si>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</si>
  <si>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</si>
  <si>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</si>
  <si>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</si>
  <si>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</si>
  <si>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</si>
  <si>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</si>
  <si>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</si>
  <si>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</si>
  <si>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</si>
  <si>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</si>
  <si>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</si>
  <si>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</si>
  <si>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</si>
  <si>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</si>
  <si>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</si>
  <si>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</si>
  <si>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</si>
  <si>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</si>
  <si>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</si>
  <si>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</si>
  <si>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</si>
  <si>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</si>
  <si>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</si>
  <si>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</si>
  <si>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</si>
  <si>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</si>
  <si>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</si>
  <si>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</si>
  <si>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</si>
  <si>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</si>
  <si>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</si>
  <si>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</si>
  <si>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</si>
  <si>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</si>
  <si>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</si>
  <si>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</si>
  <si>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</si>
  <si>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</si>
  <si>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</si>
  <si>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</si>
  <si>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</si>
  <si>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</si>
  <si>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</si>
  <si>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</si>
  <si>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</si>
  <si>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</si>
  <si>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</si>
  <si>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</si>
  <si>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</si>
  <si>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</si>
  <si>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</si>
  <si>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</si>
  <si>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</si>
  <si>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</si>
  <si>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</si>
  <si>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</si>
  <si>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</si>
  <si>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</si>
  <si>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</si>
  <si>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</si>
  <si>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</si>
  <si>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</si>
  <si>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</si>
  <si>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</si>
  <si>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</si>
  <si>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</si>
  <si>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</si>
  <si>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</si>
  <si>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</si>
  <si>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</si>
  <si>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</si>
  <si>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</si>
  <si>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</si>
  <si>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</si>
  <si>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</si>
  <si>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</si>
  <si>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</si>
  <si>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</si>
  <si>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</si>
  <si>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</si>
  <si>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</si>
  <si>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</si>
  <si>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</si>
  <si>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</si>
  <si>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</si>
  <si>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</si>
  <si>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</si>
  <si>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</si>
  <si>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</si>
  <si>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</si>
  <si>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</si>
  <si>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</si>
  <si>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</si>
  <si>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</si>
  <si>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</si>
  <si>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</si>
  <si>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</si>
  <si>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</si>
  <si>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</si>
  <si>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</si>
  <si>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</si>
  <si>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</si>
  <si>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</si>
  <si>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</si>
  <si>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</si>
  <si>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</si>
  <si>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</si>
  <si>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</si>
  <si>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</si>
  <si>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</si>
  <si>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</si>
  <si>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</si>
  <si>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</si>
  <si>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</si>
  <si>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</si>
  <si>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</si>
  <si>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</si>
  <si>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</si>
  <si>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</si>
  <si>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</si>
  <si>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</si>
  <si>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</si>
  <si>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</si>
  <si>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</si>
  <si>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</si>
  <si>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</si>
  <si>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</si>
  <si>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</si>
  <si>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</si>
  <si>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</si>
  <si>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</si>
  <si>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</si>
  <si>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</si>
  <si>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</si>
  <si>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</si>
  <si>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</si>
  <si>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</si>
  <si>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</si>
  <si>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</si>
  <si>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</si>
  <si>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</si>
  <si>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</si>
  <si>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</si>
  <si>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</si>
  <si>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</si>
  <si>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</si>
  <si>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</si>
  <si>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</si>
  <si>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</si>
  <si>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</si>
  <si>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</si>
  <si>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</si>
  <si>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</si>
  <si>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</si>
  <si>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</si>
  <si>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</si>
  <si>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</si>
  <si>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</si>
  <si>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</si>
  <si>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</si>
  <si>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</si>
  <si>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</si>
  <si>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</si>
  <si>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</si>
  <si>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</si>
  <si>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</si>
  <si>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</si>
  <si>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</si>
  <si>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</si>
  <si>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</si>
  <si>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</si>
  <si>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</si>
  <si>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</si>
  <si>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</si>
  <si>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</si>
  <si>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</si>
  <si>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</si>
  <si>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</si>
  <si>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</si>
  <si>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</si>
  <si>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</si>
  <si>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</si>
  <si>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</si>
  <si>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</si>
  <si>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</si>
  <si>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</si>
  <si>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</si>
  <si>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</si>
  <si>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</si>
  <si>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</si>
  <si>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</si>
  <si>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</si>
  <si>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</si>
  <si>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</si>
  <si>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</si>
  <si>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</si>
  <si>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</si>
  <si>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</si>
  <si>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</si>
  <si>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</si>
  <si>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</si>
  <si>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</si>
  <si>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</si>
  <si>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</si>
  <si>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</si>
  <si>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</si>
  <si>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</si>
  <si>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</si>
  <si>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</si>
  <si>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</si>
  <si>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</si>
  <si>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</si>
  <si>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</si>
  <si>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</si>
  <si>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</si>
  <si>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</si>
  <si>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</si>
  <si>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</si>
  <si>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</si>
  <si>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</si>
  <si>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</si>
  <si>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</si>
  <si>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</si>
  <si>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</si>
  <si>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</si>
  <si>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</si>
  <si>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</si>
  <si>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</si>
  <si>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</si>
  <si>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</si>
  <si>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</si>
  <si>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</si>
  <si>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</si>
  <si>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</si>
  <si>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</si>
  <si>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</si>
  <si>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</si>
  <si>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</si>
  <si>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</si>
  <si>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</si>
  <si>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</si>
  <si>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</si>
  <si>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</si>
  <si>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</si>
  <si>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</si>
  <si>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</si>
  <si>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</si>
  <si>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</si>
  <si>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</si>
  <si>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</si>
  <si>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</si>
  <si>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</si>
  <si>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</si>
  <si>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</si>
  <si>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</si>
  <si>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</si>
  <si>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</si>
  <si>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</si>
  <si>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</si>
  <si>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</si>
  <si>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</si>
  <si>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</si>
  <si>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</si>
  <si>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</si>
  <si>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</si>
  <si>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</si>
  <si>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</si>
  <si>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</si>
  <si>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</si>
  <si>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</si>
  <si>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</si>
  <si>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</si>
  <si>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</si>
  <si>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</si>
  <si>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</si>
  <si>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</si>
  <si>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</si>
  <si>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</si>
  <si>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</si>
  <si>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</si>
  <si>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</si>
  <si>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</si>
  <si>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</si>
  <si>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</si>
  <si>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</si>
  <si>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</si>
  <si>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</si>
  <si>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</si>
  <si>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</si>
  <si>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</si>
  <si>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</si>
  <si>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</si>
  <si>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</si>
  <si>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</si>
  <si>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</si>
  <si>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</si>
  <si>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</si>
  <si>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</si>
  <si>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</si>
  <si>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</si>
  <si>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</si>
  <si>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</si>
  <si>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</si>
  <si>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</si>
  <si>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</si>
  <si>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</si>
  <si>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</si>
  <si>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</si>
  <si>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</si>
  <si>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</si>
  <si>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</si>
  <si>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</si>
  <si>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</si>
  <si>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</si>
  <si>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</si>
  <si>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</si>
  <si>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</si>
  <si>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</si>
  <si>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</si>
  <si>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</si>
  <si>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</si>
  <si>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</si>
  <si>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</si>
  <si>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</si>
  <si>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</si>
  <si>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</si>
  <si>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</si>
  <si>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</si>
  <si>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</si>
  <si>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</si>
  <si>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</si>
  <si>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</si>
  <si>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</si>
  <si>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</si>
  <si>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</si>
  <si>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</si>
  <si>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</si>
  <si>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</si>
  <si>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</si>
  <si>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</si>
  <si>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</si>
  <si>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</si>
  <si>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</si>
  <si>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</si>
  <si>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</si>
  <si>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</si>
  <si>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</si>
  <si>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</si>
  <si>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</si>
  <si>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</si>
  <si>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</si>
  <si>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</si>
  <si>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</si>
  <si>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</si>
  <si>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</si>
  <si>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</si>
  <si>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</si>
  <si>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</si>
  <si>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</si>
  <si>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</si>
  <si>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</si>
  <si>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</si>
  <si>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</si>
  <si>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</si>
  <si>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</si>
  <si>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</si>
  <si>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</si>
  <si>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</si>
  <si>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</si>
  <si>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</si>
  <si>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</si>
  <si>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</si>
  <si>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</si>
  <si>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</si>
  <si>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</si>
  <si>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</si>
  <si>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</si>
  <si>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</si>
  <si>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</si>
  <si>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</si>
  <si>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</si>
  <si>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</si>
  <si>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</si>
  <si>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</si>
  <si>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</si>
  <si>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</si>
  <si>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</si>
  <si>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</si>
  <si>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</si>
  <si>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</si>
  <si>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</si>
  <si>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</si>
  <si>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</si>
  <si>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</si>
  <si>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</si>
  <si>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</si>
  <si>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</si>
  <si>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</si>
  <si>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</si>
  <si>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</si>
  <si>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</si>
  <si>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</si>
  <si>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</si>
  <si>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</si>
  <si>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</si>
  <si>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</si>
  <si>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</si>
  <si>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</si>
  <si>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</si>
  <si>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</si>
  <si>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</si>
  <si>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</si>
  <si>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</si>
  <si>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</si>
  <si>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</si>
  <si>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</si>
  <si>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</si>
  <si>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</si>
  <si>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</si>
  <si>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</si>
  <si>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</si>
  <si>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</si>
  <si>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</si>
  <si>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</si>
  <si>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</si>
  <si>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</si>
  <si>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</si>
  <si>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</si>
  <si>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</si>
  <si>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</si>
  <si>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</si>
  <si>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</si>
  <si>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</si>
  <si>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</si>
  <si>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</si>
  <si>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</si>
  <si>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</si>
  <si>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</si>
  <si>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</si>
  <si>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</si>
  <si>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</si>
  <si>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</si>
  <si>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</si>
  <si>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</si>
  <si>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</si>
  <si>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</si>
  <si>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</si>
  <si>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</si>
  <si>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</si>
  <si>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</si>
  <si>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</si>
  <si>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</si>
  <si>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</si>
  <si>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</si>
  <si>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</si>
  <si>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</si>
  <si>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</si>
  <si>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</si>
  <si>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</si>
  <si>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</si>
  <si>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</si>
  <si>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</si>
  <si>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</si>
  <si>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</si>
  <si>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</si>
  <si>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</si>
  <si>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</si>
  <si>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</si>
  <si>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</si>
  <si>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</si>
  <si>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</si>
  <si>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</si>
  <si>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</si>
  <si>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</si>
  <si>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</si>
  <si>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</si>
  <si>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</si>
  <si>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</si>
  <si>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</si>
  <si>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</si>
  <si>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</si>
  <si>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</si>
  <si>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</si>
  <si>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</si>
  <si>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</si>
  <si>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</si>
  <si>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</si>
  <si>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</si>
  <si>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</si>
  <si>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</si>
  <si>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</si>
  <si>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</si>
  <si>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</si>
  <si>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</si>
  <si>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</si>
  <si>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</si>
  <si>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</si>
  <si>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</si>
  <si>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</si>
  <si>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</si>
  <si>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</si>
  <si>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</si>
  <si>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</si>
  <si>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</si>
  <si>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</si>
  <si>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</si>
  <si>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</si>
  <si>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</si>
  <si>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</si>
  <si>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</si>
  <si>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</si>
  <si>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</si>
  <si>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</si>
  <si>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</si>
  <si>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</si>
  <si>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</si>
  <si>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</si>
  <si>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</si>
  <si>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</si>
  <si>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</si>
  <si>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</si>
  <si>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</si>
  <si>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</si>
  <si>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</si>
  <si>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</si>
  <si>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</si>
  <si>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</si>
  <si>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</si>
  <si>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</si>
  <si>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</si>
  <si>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</si>
  <si>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</si>
  <si>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</si>
  <si>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</si>
  <si>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</si>
  <si>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</si>
  <si>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</si>
  <si>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</si>
  <si>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</si>
  <si>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</si>
  <si>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</si>
  <si>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</si>
  <si>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</si>
  <si>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</si>
  <si>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</si>
  <si>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</si>
  <si>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</si>
  <si>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</si>
  <si>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</si>
  <si>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</si>
  <si>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</si>
  <si>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</si>
  <si>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</si>
  <si>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</si>
  <si>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</si>
  <si>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</si>
  <si>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</si>
  <si>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</si>
  <si>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</si>
  <si>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</si>
  <si>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</si>
  <si>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</si>
  <si>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</si>
  <si>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</si>
  <si>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</si>
  <si>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</si>
  <si>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</si>
  <si>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</si>
  <si>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</si>
  <si>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</si>
  <si>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</si>
  <si>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</si>
  <si>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</si>
  <si>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</si>
  <si>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</si>
  <si>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</si>
  <si>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</si>
  <si>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</si>
  <si>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</si>
  <si>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</si>
  <si>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</si>
  <si>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</si>
  <si>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</si>
  <si>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</si>
  <si>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</si>
  <si>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</si>
  <si>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</si>
  <si>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</si>
  <si>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</si>
  <si>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</si>
  <si>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</si>
  <si>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</si>
  <si>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</si>
  <si>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</si>
  <si>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</si>
  <si>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</si>
  <si>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</si>
  <si>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</si>
  <si>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</si>
  <si>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</si>
  <si>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</si>
  <si>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</si>
  <si>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</si>
  <si>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</si>
  <si>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</si>
  <si>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</si>
  <si>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</si>
  <si>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</si>
  <si>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</si>
  <si>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</si>
  <si>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</si>
  <si>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</si>
  <si>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</si>
  <si>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</si>
  <si>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</si>
  <si>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</si>
  <si>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</si>
  <si>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</si>
  <si>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</si>
  <si>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</si>
  <si>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</si>
  <si>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</si>
  <si>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</si>
  <si>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</si>
  <si>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</si>
  <si>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</si>
  <si>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</si>
  <si>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</si>
  <si>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</si>
  <si>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</si>
  <si>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</si>
  <si>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</si>
  <si>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</si>
  <si>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</si>
  <si>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</si>
  <si>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</si>
  <si>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</si>
  <si>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</si>
  <si>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</si>
  <si>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</si>
  <si>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</si>
  <si>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</si>
  <si>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</si>
  <si>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</si>
  <si>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</si>
  <si>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</si>
  <si>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</si>
  <si>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</si>
  <si>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</si>
  <si>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</si>
  <si>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</si>
  <si>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</si>
  <si>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</si>
  <si>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</si>
  <si>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</si>
  <si>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</si>
  <si>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</si>
  <si>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</si>
  <si>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</si>
  <si>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</si>
  <si>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</si>
  <si>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</si>
  <si>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</si>
  <si>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</si>
  <si>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</si>
  <si>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</si>
  <si>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</si>
  <si>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</si>
  <si>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</si>
  <si>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</si>
  <si>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</si>
  <si>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</si>
  <si>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</si>
  <si>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</si>
  <si>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</si>
  <si>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</si>
  <si>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</si>
  <si>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</si>
  <si>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</si>
  <si>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</si>
  <si>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</si>
  <si>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</si>
  <si>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</si>
  <si>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</si>
  <si>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</si>
  <si>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</si>
  <si>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</si>
  <si>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</si>
  <si>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</si>
  <si>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</si>
  <si>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</si>
  <si>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</si>
  <si>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</si>
  <si>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</si>
  <si>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</si>
  <si>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</si>
  <si>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</si>
  <si>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</si>
  <si>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</si>
  <si>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</si>
  <si>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</si>
  <si>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</si>
  <si>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</si>
  <si>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</si>
  <si>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</si>
  <si>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</si>
  <si>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</si>
  <si>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</si>
  <si>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</si>
  <si>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</si>
  <si>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</si>
  <si>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</si>
  <si>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</si>
  <si>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</si>
  <si>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</si>
  <si>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</si>
  <si>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</si>
  <si>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</si>
  <si>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</si>
  <si>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</si>
  <si>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</si>
  <si>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</si>
  <si>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</si>
  <si>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</si>
  <si>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</si>
  <si>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</si>
  <si>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</si>
  <si>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</si>
  <si>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</si>
  <si>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</si>
  <si>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</si>
  <si>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</si>
  <si>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</si>
  <si>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</si>
  <si>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</si>
  <si>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</si>
  <si>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</si>
  <si>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</si>
  <si>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</si>
  <si>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</si>
  <si>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</si>
  <si>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</si>
  <si>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</si>
  <si>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</si>
  <si>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</si>
  <si>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</si>
  <si>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</si>
  <si>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</si>
  <si>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</si>
  <si>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</si>
  <si>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</si>
  <si>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</si>
  <si>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</si>
  <si>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</si>
  <si>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</si>
  <si>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</si>
  <si>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</si>
  <si>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</si>
  <si>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</si>
  <si>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</si>
  <si>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</si>
  <si>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</si>
  <si>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</si>
  <si>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</si>
  <si>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</si>
  <si>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</si>
  <si>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</si>
  <si>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</si>
  <si>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</si>
  <si>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</si>
  <si>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</si>
  <si>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</si>
  <si>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</si>
  <si>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</si>
  <si>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</si>
  <si>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</si>
  <si>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</si>
  <si>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</si>
  <si>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</si>
  <si>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</si>
  <si>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</si>
  <si>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</si>
  <si>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</si>
  <si>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</si>
  <si>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</si>
  <si>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</si>
  <si>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</si>
  <si>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</si>
  <si>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</si>
  <si>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</si>
  <si>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</si>
  <si>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</si>
  <si>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</si>
  <si>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</si>
  <si>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</si>
  <si>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</si>
  <si>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</si>
  <si>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</si>
  <si>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</si>
  <si>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</si>
  <si>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</si>
  <si>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</si>
  <si>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</si>
  <si>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</si>
  <si>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</si>
  <si>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</si>
  <si>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</si>
  <si>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</si>
  <si>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</si>
  <si>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</si>
  <si>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</si>
  <si>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</si>
  <si>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</si>
  <si>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</si>
  <si>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</si>
  <si>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</si>
  <si>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</si>
  <si>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</si>
  <si>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</si>
  <si>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</si>
  <si>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</si>
  <si>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</si>
  <si>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</si>
  <si>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</si>
  <si>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</si>
  <si>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</si>
  <si>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</si>
  <si>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</si>
  <si>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</si>
  <si>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</si>
  <si>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</si>
  <si>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</si>
  <si>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</si>
  <si>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</si>
  <si>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</si>
  <si>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</si>
  <si>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</si>
  <si>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</si>
  <si>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</si>
  <si>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</si>
  <si>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</si>
  <si>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</si>
  <si>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</si>
  <si>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</si>
  <si>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</si>
  <si>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</si>
  <si>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</si>
  <si>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</si>
  <si>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</si>
  <si>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</si>
  <si>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</si>
  <si>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</si>
  <si>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</si>
  <si>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</si>
  <si>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</si>
  <si>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</si>
  <si>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</si>
  <si>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</si>
  <si>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</si>
  <si>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</si>
  <si>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</si>
  <si>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</si>
  <si>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</si>
  <si>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</si>
  <si>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</si>
  <si>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</si>
  <si>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</si>
  <si>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</si>
  <si>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</si>
  <si>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</si>
  <si>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</si>
  <si>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</si>
  <si>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</si>
  <si>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</si>
  <si>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</si>
  <si>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</si>
  <si>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</si>
  <si>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</si>
  <si>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</si>
  <si>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</si>
  <si>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</si>
  <si>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</si>
  <si>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</si>
  <si>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</si>
  <si>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</si>
  <si>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</si>
  <si>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</si>
  <si>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</si>
  <si>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</si>
  <si>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</si>
  <si>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</si>
  <si>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</si>
  <si>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</si>
  <si>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</si>
  <si>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</si>
  <si>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</si>
  <si>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</si>
  <si>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</si>
  <si>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</si>
  <si>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</si>
  <si>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</si>
  <si>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</si>
  <si>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</si>
  <si>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</si>
  <si>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</si>
  <si>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</si>
  <si>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</si>
  <si>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</si>
  <si>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</si>
  <si>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</si>
  <si>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</si>
  <si>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</si>
  <si>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</si>
  <si>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</si>
  <si>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</si>
  <si>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</si>
  <si>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</si>
  <si>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</si>
  <si>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</si>
  <si>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</si>
  <si>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</si>
  <si>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</si>
  <si>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</si>
  <si>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</si>
  <si>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</si>
  <si>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</si>
  <si>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</si>
  <si>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</si>
  <si>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</si>
  <si>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</si>
  <si>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</si>
  <si>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</si>
  <si>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</si>
  <si>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</si>
  <si>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</si>
  <si>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</si>
  <si>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</si>
  <si>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</si>
  <si>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</si>
  <si>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</si>
  <si>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</si>
  <si>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</si>
  <si>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</si>
  <si>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</si>
  <si>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</si>
  <si>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</si>
  <si>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</si>
  <si>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</si>
  <si>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</si>
  <si>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</si>
  <si>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</si>
  <si>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</si>
  <si>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</si>
  <si>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</si>
  <si>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</si>
  <si>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</si>
  <si>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</si>
  <si>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</si>
  <si>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</si>
  <si>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</si>
  <si>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</si>
  <si>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</si>
  <si>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</si>
  <si>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</si>
  <si>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</si>
  <si>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</si>
  <si>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</si>
  <si>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</si>
  <si>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</si>
  <si>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</si>
  <si>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</si>
  <si>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</si>
  <si>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</si>
  <si>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</si>
  <si>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</si>
  <si>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</si>
  <si>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</si>
  <si>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</si>
  <si>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</si>
  <si>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</si>
  <si>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</si>
  <si>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</si>
  <si>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</si>
  <si>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</si>
  <si>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</si>
  <si>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</si>
  <si>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</si>
  <si>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</si>
  <si>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</si>
  <si>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</si>
  <si>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</si>
  <si>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</si>
  <si>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</si>
  <si>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</si>
  <si>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</si>
  <si>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</si>
  <si>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</si>
  <si>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</si>
  <si>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</si>
  <si>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</si>
  <si>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</si>
  <si>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</si>
  <si>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</si>
  <si>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</si>
  <si>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</si>
  <si>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</si>
  <si>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</si>
  <si>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</si>
  <si>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</si>
  <si>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</si>
  <si>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</si>
  <si>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</si>
  <si>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</si>
  <si>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</si>
  <si>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</si>
  <si>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</si>
  <si>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</si>
  <si>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</si>
  <si>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</si>
  <si>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</si>
  <si>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</si>
  <si>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</si>
  <si>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</si>
  <si>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</si>
  <si>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</si>
  <si>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</si>
  <si>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</si>
  <si>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</si>
  <si>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</si>
  <si>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</si>
  <si>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</si>
  <si>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</si>
  <si>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</si>
  <si>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</si>
  <si>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</si>
  <si>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</si>
  <si>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</si>
  <si>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</si>
  <si>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</si>
  <si>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</si>
  <si>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</si>
  <si>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</si>
  <si>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</si>
  <si>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</si>
  <si>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</si>
  <si>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</si>
  <si>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</si>
  <si>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</si>
  <si>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</si>
  <si>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</si>
  <si>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</si>
  <si>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</si>
  <si>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</si>
  <si>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</si>
  <si>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</si>
  <si>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</si>
  <si>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</si>
  <si>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</si>
  <si>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</si>
  <si>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</si>
  <si>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</si>
  <si>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</si>
  <si>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</si>
  <si>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</si>
  <si>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</si>
  <si>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</si>
  <si>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</si>
  <si>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</si>
  <si>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</si>
  <si>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</si>
  <si>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</si>
  <si>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</si>
  <si>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</si>
  <si>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</si>
  <si>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</si>
  <si>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</si>
  <si>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</si>
  <si>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</si>
  <si>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</si>
  <si>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</si>
  <si>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</si>
  <si>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</si>
  <si>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</si>
  <si>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</si>
  <si>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</si>
  <si>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</si>
  <si>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</si>
  <si>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</si>
  <si>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</si>
  <si>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</si>
  <si>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</si>
  <si>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</si>
  <si>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</si>
  <si>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</si>
  <si>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</si>
  <si>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</si>
  <si>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</si>
  <si>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</si>
  <si>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</si>
  <si>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</si>
  <si>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</si>
  <si>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</si>
  <si>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</si>
  <si>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</si>
  <si>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</si>
  <si>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</si>
  <si>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</si>
  <si>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</si>
  <si>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</si>
  <si>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</si>
  <si>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</si>
  <si>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</si>
  <si>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</si>
  <si>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</si>
  <si>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</si>
  <si>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</si>
  <si>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</si>
  <si>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</si>
  <si>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</si>
  <si>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</si>
  <si>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</si>
  <si>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</si>
  <si>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</si>
  <si>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</si>
  <si>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</si>
  <si>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</si>
  <si>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</si>
  <si>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</si>
  <si>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</si>
  <si>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</si>
  <si>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</si>
  <si>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</si>
  <si>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</si>
  <si>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</si>
  <si>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</si>
  <si>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</si>
  <si>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</si>
  <si>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</si>
  <si>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</si>
  <si>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</si>
  <si>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</si>
  <si>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</si>
  <si>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</si>
  <si>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</si>
  <si>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</si>
  <si>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</si>
  <si>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</si>
  <si>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</si>
  <si>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</si>
  <si>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</si>
  <si>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</si>
  <si>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</si>
  <si>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</si>
  <si>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</si>
  <si>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</si>
  <si>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</si>
  <si>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</si>
  <si>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</si>
  <si>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</si>
  <si>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</si>
  <si>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</si>
  <si>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</si>
  <si>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</si>
  <si>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</si>
  <si>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</si>
  <si>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</si>
  <si>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</si>
  <si>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</si>
  <si>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</si>
  <si>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</si>
  <si>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</si>
  <si>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</si>
  <si>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</si>
  <si>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</si>
  <si>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</si>
  <si>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</si>
  <si>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</si>
  <si>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</si>
  <si>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</si>
  <si>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</si>
  <si>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</si>
  <si>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</si>
  <si>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</si>
  <si>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</si>
  <si>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</si>
  <si>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</si>
  <si>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</si>
  <si>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</si>
  <si>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</si>
  <si>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</si>
  <si>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</si>
  <si>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</si>
  <si>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</si>
  <si>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</si>
  <si>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</si>
  <si>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</si>
  <si>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</si>
  <si>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</si>
  <si>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</si>
  <si>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</si>
  <si>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</si>
  <si>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</si>
  <si>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</si>
  <si>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</si>
  <si>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</si>
  <si>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</si>
  <si>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</si>
  <si>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</si>
  <si>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</si>
  <si>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</si>
  <si>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</si>
  <si>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</si>
  <si>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</si>
  <si>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</si>
  <si>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</si>
  <si>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</si>
  <si>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</si>
  <si>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</si>
  <si>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</si>
  <si>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</si>
  <si>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</si>
  <si>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</si>
  <si>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</si>
  <si>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</si>
  <si>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</si>
  <si>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</si>
  <si>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</si>
  <si>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</si>
  <si>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</si>
  <si>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</si>
  <si>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</si>
  <si>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</si>
  <si>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</si>
  <si>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</si>
  <si>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</si>
  <si>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</si>
  <si>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</si>
  <si>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</si>
  <si>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</si>
  <si>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</si>
  <si>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</si>
  <si>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</si>
  <si>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</si>
  <si>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</si>
  <si>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</si>
  <si>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</si>
  <si>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</si>
  <si>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</si>
  <si>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</si>
  <si>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</si>
  <si>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</si>
  <si>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</si>
  <si>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</si>
  <si>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</si>
  <si>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</si>
  <si>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</si>
  <si>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</si>
  <si>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</si>
  <si>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</si>
  <si>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</si>
  <si>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</si>
  <si>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</si>
  <si>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</si>
  <si>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</si>
  <si>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</si>
  <si>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</si>
  <si>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</si>
  <si>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</si>
  <si>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</si>
  <si>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</si>
  <si>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</si>
  <si>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</si>
  <si>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</si>
  <si>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</si>
  <si>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</si>
  <si>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</si>
  <si>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</si>
  <si>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</si>
  <si>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</si>
  <si>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</si>
  <si>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</si>
  <si>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</si>
  <si>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</si>
  <si>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</si>
  <si>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</si>
  <si>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</si>
  <si>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</si>
  <si>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</si>
  <si>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</si>
  <si>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</si>
  <si>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</si>
  <si>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</si>
  <si>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</si>
  <si>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</si>
  <si>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</si>
  <si>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</si>
  <si>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</si>
  <si>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</si>
  <si>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</si>
  <si>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</si>
  <si>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</si>
  <si>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</si>
  <si>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</si>
  <si>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</si>
  <si>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</si>
  <si>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</si>
  <si>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</si>
  <si>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</si>
  <si>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</si>
  <si>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</si>
  <si>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</si>
  <si>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</si>
  <si>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</si>
  <si>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</si>
  <si>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</si>
  <si>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</si>
  <si>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</si>
  <si>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</si>
  <si>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</si>
  <si>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</si>
  <si>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</si>
  <si>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</si>
  <si>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</si>
  <si>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</si>
  <si>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</si>
  <si>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</si>
  <si>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</si>
  <si>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</si>
  <si>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</si>
  <si>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</si>
  <si>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</si>
  <si>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</si>
  <si>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</si>
  <si>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</si>
  <si>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</si>
  <si>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</si>
  <si>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</si>
  <si>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</si>
  <si>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</si>
  <si>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</si>
  <si>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</si>
  <si>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</si>
  <si>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</si>
  <si>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</si>
  <si>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</si>
  <si>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</si>
  <si>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</si>
  <si>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</si>
  <si>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</si>
  <si>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</si>
  <si>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</si>
  <si>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</si>
  <si>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</si>
  <si>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</si>
  <si>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</si>
  <si>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</si>
  <si>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</si>
  <si>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</si>
  <si>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</si>
  <si>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</si>
  <si>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</si>
  <si>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</si>
  <si>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</si>
  <si>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</si>
  <si>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</si>
  <si>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</si>
  <si>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</si>
  <si>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</si>
  <si>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</si>
  <si>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</si>
  <si>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</si>
  <si>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</si>
  <si>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</si>
  <si>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</si>
  <si>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</si>
  <si>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</si>
  <si>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</si>
  <si>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</si>
  <si>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</si>
  <si>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</si>
  <si>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</si>
  <si>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</si>
  <si>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</si>
  <si>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</si>
  <si>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</si>
  <si>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</si>
  <si>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</si>
  <si>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</si>
  <si>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</si>
  <si>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</si>
  <si>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</si>
  <si>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</si>
  <si>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</si>
  <si>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</si>
  <si>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</si>
  <si>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</si>
  <si>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</si>
  <si>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</si>
  <si>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</si>
  <si>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</si>
  <si>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</si>
  <si>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</si>
  <si>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</si>
  <si>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</si>
  <si>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</si>
  <si>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</si>
  <si>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</si>
  <si>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</si>
  <si>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</si>
  <si>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</si>
  <si>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</si>
  <si>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</si>
  <si>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</si>
  <si>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</si>
  <si>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</si>
  <si>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</si>
  <si>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</si>
  <si>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</si>
  <si>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</si>
  <si>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</si>
  <si>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</si>
  <si>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</si>
  <si>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</si>
  <si>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</si>
  <si>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</si>
  <si>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</si>
  <si>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</si>
  <si>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</si>
  <si>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</si>
  <si>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</si>
  <si>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</si>
  <si>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</si>
  <si>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</si>
  <si>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</si>
  <si>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</si>
  <si>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</si>
  <si>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</si>
  <si>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</si>
  <si>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</si>
  <si>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</si>
  <si>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</si>
  <si>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</si>
  <si>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</si>
  <si>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</si>
  <si>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</si>
  <si>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</si>
  <si>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</si>
  <si>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</si>
  <si>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</si>
  <si>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</si>
  <si>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</si>
  <si>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</si>
  <si>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</si>
  <si>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</si>
  <si>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</si>
  <si>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</si>
  <si>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</si>
  <si>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</si>
  <si>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</si>
  <si>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</si>
  <si>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</si>
  <si>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</si>
  <si>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</si>
  <si>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</si>
  <si>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</si>
  <si>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</si>
  <si>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</si>
  <si>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</si>
  <si>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</si>
  <si>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</si>
  <si>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</si>
  <si>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</si>
  <si>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</si>
  <si>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</si>
  <si>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</si>
  <si>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</si>
  <si>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</si>
  <si>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</si>
  <si>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</si>
  <si>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</si>
  <si>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</si>
  <si>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</si>
  <si>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</si>
  <si>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</si>
  <si>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</si>
  <si>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</si>
  <si>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</si>
  <si>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</si>
  <si>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</si>
  <si>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</si>
  <si>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</si>
  <si>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</si>
  <si>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</si>
  <si>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</si>
  <si>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</si>
  <si>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</si>
  <si>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</si>
  <si>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</si>
  <si>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</si>
  <si>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</si>
  <si>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</si>
  <si>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</si>
  <si>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</si>
  <si>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</si>
  <si>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</si>
  <si>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</si>
  <si>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</si>
  <si>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</si>
  <si>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</si>
  <si>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</si>
  <si>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</si>
  <si>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</si>
  <si>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</si>
  <si>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</si>
  <si>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</si>
  <si>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</si>
  <si>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</si>
  <si>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</si>
  <si>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</si>
  <si>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</si>
  <si>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</si>
  <si>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</si>
  <si>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</si>
  <si>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</si>
  <si>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</si>
  <si>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</si>
  <si>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</si>
  <si>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</si>
  <si>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</si>
  <si>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</si>
  <si>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</si>
  <si>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</si>
  <si>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</si>
  <si>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</si>
  <si>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</si>
  <si>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</si>
  <si>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</si>
  <si>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</si>
  <si>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</si>
  <si>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</si>
  <si>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</si>
  <si>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</si>
  <si>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</si>
  <si>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</si>
  <si>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</si>
  <si>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</si>
  <si>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</si>
  <si>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</si>
  <si>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</si>
  <si>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</si>
  <si>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</si>
  <si>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</si>
  <si>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</si>
  <si>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</si>
  <si>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</si>
  <si>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</si>
  <si>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</si>
  <si>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</si>
  <si>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</si>
  <si>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</si>
  <si>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</si>
  <si>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</si>
  <si>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</si>
  <si>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</si>
  <si>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</si>
  <si>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</si>
  <si>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</si>
  <si>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</si>
  <si>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</si>
  <si>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</si>
  <si>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</si>
  <si>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</si>
  <si>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</si>
  <si>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</si>
  <si>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</si>
  <si>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</si>
  <si>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</si>
  <si>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</si>
  <si>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</si>
  <si>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</si>
  <si>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</si>
  <si>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</si>
  <si>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</si>
  <si>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</si>
  <si>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</si>
  <si>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</si>
  <si>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</si>
  <si>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</si>
  <si>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</si>
  <si>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</si>
  <si>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</si>
  <si>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</si>
  <si>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</si>
  <si>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</si>
  <si>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</si>
  <si>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</si>
  <si>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</si>
  <si>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</si>
  <si>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</si>
  <si>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</si>
  <si>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</si>
  <si>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</si>
  <si>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</si>
  <si>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</si>
  <si>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</si>
  <si>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</si>
  <si>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</si>
  <si>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</si>
  <si>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</si>
  <si>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</si>
  <si>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</si>
  <si>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</si>
  <si>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</si>
  <si>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</si>
  <si>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</si>
  <si>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</si>
  <si>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</si>
  <si>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</si>
  <si>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</si>
  <si>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</si>
  <si>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</si>
  <si>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</si>
  <si>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</si>
  <si>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</si>
  <si>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</si>
  <si>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</si>
  <si>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</si>
  <si>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</si>
  <si>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</si>
  <si>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</si>
  <si>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</si>
  <si>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</si>
  <si>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</si>
  <si>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</si>
  <si>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</si>
  <si>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</si>
  <si>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</si>
  <si>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</si>
  <si>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</si>
  <si>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</si>
  <si>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</si>
  <si>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</si>
  <si>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</si>
  <si>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</si>
  <si>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</si>
  <si>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</si>
  <si>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</si>
  <si>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</si>
  <si>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</si>
  <si>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</si>
  <si>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</si>
  <si>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</si>
  <si>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</si>
  <si>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</si>
  <si>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</si>
  <si>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</si>
  <si>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</si>
  <si>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</si>
  <si>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</si>
  <si>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</si>
  <si>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</si>
  <si>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</si>
  <si>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</si>
  <si>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</si>
  <si>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</si>
  <si>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</si>
  <si>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</si>
  <si>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</si>
  <si>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</si>
  <si>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</si>
  <si>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</si>
  <si>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</si>
  <si>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</si>
  <si>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</si>
  <si>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</si>
  <si>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</si>
  <si>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</si>
  <si>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</si>
  <si>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</si>
  <si>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</si>
  <si>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</si>
  <si>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</si>
  <si>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</si>
  <si>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</si>
  <si>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</si>
  <si>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</si>
  <si>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</si>
  <si>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</si>
  <si>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</si>
  <si>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</si>
  <si>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</si>
  <si>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</si>
  <si>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</si>
  <si>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</si>
  <si>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</si>
  <si>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</si>
  <si>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</si>
  <si>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</si>
  <si>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</si>
  <si>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</si>
  <si>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</si>
  <si>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</si>
  <si>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</si>
  <si>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</si>
  <si>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</si>
  <si>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</si>
  <si>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</si>
  <si>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</si>
  <si>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</si>
  <si>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</si>
  <si>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</si>
  <si>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</si>
  <si>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</si>
  <si>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</si>
  <si>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</si>
  <si>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</si>
  <si>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</si>
  <si>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</si>
  <si>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</si>
  <si>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</si>
  <si>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</si>
  <si>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</si>
  <si>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</si>
  <si>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</si>
  <si>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</si>
  <si>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</si>
  <si>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</si>
  <si>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</si>
  <si>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</si>
  <si>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</si>
  <si>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</si>
  <si>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</si>
  <si>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</si>
  <si>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</si>
  <si>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</si>
  <si>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</si>
  <si>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</si>
  <si>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</si>
  <si>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</si>
  <si>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</si>
  <si>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</si>
  <si>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</si>
  <si>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</si>
  <si>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</si>
  <si>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</si>
  <si>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</si>
  <si>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</si>
  <si>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</si>
  <si>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</si>
  <si>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</si>
  <si>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</si>
  <si>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</si>
  <si>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</si>
  <si>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</si>
  <si>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</si>
  <si>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</si>
  <si>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</si>
  <si>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</si>
  <si>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</si>
  <si>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</si>
  <si>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</si>
  <si>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</si>
  <si>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</si>
  <si>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</si>
  <si>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</si>
  <si>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</si>
  <si>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</si>
  <si>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</si>
  <si>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</si>
  <si>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</si>
  <si>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</si>
  <si>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</si>
  <si>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</si>
  <si>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</si>
  <si>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</si>
  <si>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</si>
  <si>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</si>
  <si>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</si>
  <si>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</si>
  <si>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</si>
  <si>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</si>
  <si>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</si>
  <si>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</si>
  <si>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</si>
  <si>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</si>
  <si>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</si>
  <si>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</si>
  <si>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</si>
  <si>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</si>
  <si>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</si>
  <si>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</si>
  <si>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</si>
  <si>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</si>
  <si>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</si>
  <si>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</si>
  <si>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</si>
  <si>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</si>
  <si>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</si>
  <si>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</si>
  <si>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</si>
  <si>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</si>
  <si>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</si>
  <si>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</si>
  <si>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</si>
  <si>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</si>
  <si>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</si>
  <si>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</si>
  <si>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</si>
  <si>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</si>
  <si>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</si>
  <si>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</si>
  <si>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</si>
  <si>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</si>
  <si>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</si>
  <si>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</si>
  <si>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</si>
  <si>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</si>
  <si>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</si>
  <si>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</si>
  <si>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</si>
  <si>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</si>
  <si>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</si>
  <si>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</si>
  <si>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</si>
  <si>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</si>
  <si>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</si>
  <si>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</si>
  <si>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</si>
  <si>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</si>
  <si>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</si>
  <si>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</si>
  <si>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</si>
  <si>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</si>
  <si>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</si>
  <si>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</si>
  <si>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</si>
  <si>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</si>
  <si>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</si>
  <si>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</si>
  <si>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</si>
  <si>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</si>
  <si>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</si>
  <si>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</si>
  <si>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</si>
  <si>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</si>
  <si>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</si>
  <si>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</si>
  <si>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</si>
  <si>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</si>
  <si>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</si>
  <si>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</si>
  <si>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</si>
  <si>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</si>
  <si>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</si>
  <si>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</si>
  <si>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</si>
  <si>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</si>
  <si>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</si>
  <si>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</si>
  <si>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</si>
  <si>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</si>
  <si>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</si>
  <si>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</si>
  <si>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</si>
  <si>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</si>
  <si>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</si>
  <si>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</si>
  <si>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</si>
  <si>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</si>
  <si>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</si>
  <si>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</si>
  <si>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</si>
  <si>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</si>
  <si>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</si>
  <si>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</si>
  <si>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</si>
  <si>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</si>
  <si>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</si>
  <si>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</si>
  <si>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</si>
  <si>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</si>
  <si>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</si>
  <si>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</si>
  <si>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</si>
  <si>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</si>
  <si>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</si>
  <si>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</si>
  <si>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</si>
  <si>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</si>
  <si>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</si>
  <si>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</si>
  <si>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</si>
  <si>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</si>
  <si>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</si>
  <si>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</si>
  <si>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</si>
  <si>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</si>
  <si>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</si>
  <si>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</si>
  <si>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</si>
  <si>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</si>
  <si>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</si>
  <si>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</si>
  <si>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</si>
  <si>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</si>
  <si>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</si>
  <si>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</si>
  <si>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</si>
  <si>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</si>
  <si>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</si>
  <si>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</si>
  <si>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</si>
  <si>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</si>
  <si>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</si>
  <si>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</si>
  <si>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</si>
  <si>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</si>
  <si>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</si>
  <si>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</si>
  <si>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</si>
  <si>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</si>
  <si>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</si>
  <si>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</si>
  <si>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</si>
  <si>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</si>
  <si>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</si>
  <si>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</si>
  <si>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</si>
  <si>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</si>
  <si>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</si>
  <si>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</si>
  <si>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</si>
  <si>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</si>
  <si>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</si>
  <si>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</si>
  <si>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</si>
  <si>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</si>
  <si>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</si>
  <si>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</si>
  <si>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</si>
  <si>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</si>
  <si>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</si>
  <si>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</si>
  <si>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</si>
  <si>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</si>
  <si>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</si>
  <si>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</si>
  <si>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</si>
  <si>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</si>
  <si>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</si>
  <si>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</si>
  <si>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</si>
  <si>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</si>
  <si>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</si>
  <si>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</si>
  <si>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</si>
  <si>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</si>
  <si>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</si>
  <si>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</si>
  <si>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</si>
  <si>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</si>
  <si>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</si>
  <si>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</si>
  <si>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</si>
  <si>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</si>
  <si>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</si>
  <si>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</si>
  <si>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</si>
  <si>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</si>
  <si>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</si>
  <si>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</si>
  <si>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</si>
  <si>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</si>
  <si>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</si>
  <si>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</si>
  <si>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</si>
  <si>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</si>
  <si>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</si>
  <si>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</si>
  <si>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</si>
  <si>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</si>
  <si>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</si>
  <si>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</si>
  <si>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</si>
  <si>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</si>
  <si>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</si>
  <si>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</si>
  <si>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</si>
  <si>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</si>
  <si>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</si>
  <si>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</si>
  <si>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</si>
  <si>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</si>
  <si>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</si>
  <si>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</si>
  <si>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</si>
  <si>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</si>
  <si>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</si>
  <si>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</si>
  <si>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</si>
  <si>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</si>
  <si>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</si>
  <si>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</si>
  <si>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</si>
  <si>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</si>
  <si>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</si>
  <si>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</si>
  <si>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</si>
  <si>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</si>
  <si>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</si>
  <si>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</si>
  <si>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</si>
  <si>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</si>
  <si>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</si>
  <si>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</si>
  <si>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</si>
  <si>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</si>
  <si>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</si>
  <si>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</si>
  <si>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</si>
  <si>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</si>
  <si>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</si>
  <si>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</si>
  <si>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</si>
  <si>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</si>
  <si>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</si>
  <si>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</si>
  <si>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</si>
  <si>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</si>
  <si>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</si>
  <si>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</si>
  <si>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</si>
  <si>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</si>
  <si>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</si>
  <si>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</si>
  <si>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</si>
  <si>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</si>
  <si>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</si>
  <si>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</si>
  <si>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</si>
  <si>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</si>
  <si>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</si>
  <si>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</si>
  <si>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</si>
  <si>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</si>
  <si>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</si>
  <si>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</si>
  <si>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</si>
  <si>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</si>
  <si>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</si>
  <si>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</si>
  <si>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</si>
  <si>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</si>
  <si>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</si>
  <si>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</si>
  <si>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</si>
  <si>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</si>
  <si>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</si>
  <si>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</si>
  <si>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</si>
  <si>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</si>
  <si>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</si>
  <si>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</si>
  <si>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</si>
  <si>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</si>
  <si>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</si>
  <si>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</si>
  <si>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</si>
  <si>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</si>
  <si>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</si>
  <si>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</si>
  <si>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</si>
  <si>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</si>
  <si>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</si>
  <si>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</si>
  <si>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</si>
  <si>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</si>
  <si>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</si>
  <si>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</si>
  <si>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</si>
  <si>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</si>
  <si>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</si>
  <si>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</si>
  <si>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</si>
  <si>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</si>
  <si>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</si>
  <si>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</si>
  <si>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</si>
  <si>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</si>
  <si>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</si>
  <si>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</si>
  <si>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</si>
  <si>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</si>
  <si>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</si>
  <si>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</si>
  <si>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</si>
  <si>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</si>
  <si>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</si>
  <si>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</si>
  <si>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</si>
  <si>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</si>
  <si>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</si>
  <si>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</si>
  <si>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</si>
  <si>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</si>
  <si>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</si>
  <si>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</si>
  <si>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</si>
  <si>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</si>
  <si>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</si>
  <si>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</si>
  <si>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</si>
  <si>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</si>
  <si>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</si>
  <si>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</si>
  <si>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</si>
  <si>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</si>
  <si>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</si>
  <si>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</si>
  <si>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</si>
  <si>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</si>
  <si>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</si>
  <si>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</si>
  <si>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</si>
  <si>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</si>
  <si>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</si>
  <si>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</si>
  <si>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</si>
  <si>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</si>
  <si>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</si>
  <si>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</si>
  <si>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</si>
  <si>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</si>
  <si>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</si>
  <si>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</si>
  <si>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</si>
  <si>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</si>
  <si>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</si>
  <si>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</si>
  <si>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</si>
  <si>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</si>
  <si>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</si>
  <si>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</si>
  <si>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</si>
  <si>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</si>
  <si>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</si>
  <si>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</si>
  <si>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</si>
  <si>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</si>
  <si>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</si>
  <si>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</si>
  <si>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</si>
  <si>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</si>
  <si>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</si>
  <si>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</si>
  <si>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</si>
  <si>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</si>
  <si>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</si>
  <si>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</si>
  <si>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</si>
  <si>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</si>
  <si>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</si>
  <si>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</si>
  <si>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</si>
  <si>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</si>
  <si>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</si>
  <si>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</si>
  <si>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</si>
  <si>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</si>
  <si>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</si>
  <si>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</si>
  <si>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</si>
  <si>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</si>
  <si>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</si>
  <si>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</si>
  <si>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</si>
  <si>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</si>
  <si>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</si>
  <si>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</si>
  <si>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</si>
  <si>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</si>
  <si>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</si>
  <si>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</si>
  <si>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</si>
  <si>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</si>
  <si>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</si>
  <si>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</si>
  <si>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</si>
  <si>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</si>
  <si>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</si>
  <si>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</si>
  <si>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</si>
  <si>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</si>
  <si>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</si>
  <si>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</si>
  <si>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</si>
  <si>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</si>
  <si>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</si>
  <si>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</si>
  <si>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</si>
  <si>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</si>
  <si>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</si>
  <si>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</si>
  <si>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</si>
  <si>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</si>
  <si>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</si>
  <si>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</si>
  <si>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</si>
  <si>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</si>
  <si>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</si>
  <si>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</si>
  <si>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</si>
  <si>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</si>
  <si>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</si>
  <si>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</si>
  <si>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</si>
  <si>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</si>
  <si>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</si>
  <si>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</si>
  <si>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</si>
  <si>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</si>
  <si>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</si>
  <si>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</si>
  <si>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</si>
  <si>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</si>
  <si>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</si>
  <si>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</si>
  <si>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</si>
  <si>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</si>
  <si>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</si>
  <si>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</si>
  <si>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</si>
  <si>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</si>
  <si>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</si>
  <si>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</si>
  <si>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</si>
  <si>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</si>
  <si>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</si>
  <si>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</si>
  <si>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</si>
  <si>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</si>
  <si>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</si>
  <si>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</si>
  <si>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</si>
  <si>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</si>
  <si>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</si>
  <si>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</si>
  <si>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</si>
  <si>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</si>
  <si>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</si>
  <si>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</si>
  <si>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</si>
  <si>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</si>
  <si>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</si>
  <si>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</si>
  <si>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</si>
  <si>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</si>
  <si>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</si>
  <si>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</si>
  <si>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</si>
  <si>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</si>
  <si>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</si>
  <si>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</si>
  <si>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</si>
  <si>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</si>
  <si>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</si>
  <si>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</si>
  <si>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</si>
  <si>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</si>
  <si>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</si>
  <si>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</si>
  <si>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</si>
  <si>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</si>
  <si>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</si>
  <si>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</si>
  <si>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</si>
  <si>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</si>
  <si>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</si>
  <si>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</si>
  <si>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</si>
  <si>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</si>
  <si>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</si>
  <si>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</si>
  <si>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</si>
  <si>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</si>
  <si>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</si>
  <si>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</si>
  <si>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</si>
  <si>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</si>
  <si>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</si>
  <si>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</si>
  <si>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</si>
  <si>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</si>
  <si>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</si>
  <si>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</si>
  <si>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</si>
  <si>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</si>
  <si>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</si>
  <si>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</si>
  <si>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</si>
  <si>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</si>
  <si>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</si>
  <si>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</si>
  <si>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</si>
  <si>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</si>
  <si>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</si>
  <si>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</si>
  <si>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</si>
  <si>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</si>
  <si>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</si>
  <si>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</si>
  <si>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</si>
  <si>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</si>
  <si>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</si>
  <si>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</si>
  <si>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</si>
  <si>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</si>
  <si>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</si>
  <si>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</si>
  <si>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</si>
  <si>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</si>
  <si>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</si>
  <si>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</si>
  <si>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</si>
  <si>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</si>
  <si>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</si>
  <si>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</si>
  <si>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</si>
  <si>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</si>
  <si>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</si>
  <si>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</si>
  <si>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</si>
  <si>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</si>
  <si>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</si>
  <si>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</si>
  <si>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</si>
  <si>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</si>
  <si>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</si>
  <si>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</si>
  <si>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</si>
  <si>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</si>
  <si>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</si>
  <si>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</si>
  <si>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</si>
  <si>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</si>
  <si>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</si>
  <si>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</si>
  <si>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</si>
  <si>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</si>
  <si>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</si>
  <si>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</si>
  <si>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</si>
  <si>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</si>
  <si>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</si>
  <si>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</si>
  <si>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</si>
  <si>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</si>
  <si>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</si>
  <si>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</si>
  <si>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</si>
  <si>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</si>
  <si>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</si>
  <si>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</si>
  <si>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</si>
  <si>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</si>
  <si>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</si>
  <si>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</si>
  <si>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</si>
  <si>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</si>
  <si>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</si>
  <si>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</si>
  <si>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</si>
  <si>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</si>
  <si>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</si>
  <si>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</si>
  <si>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</si>
  <si>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</si>
  <si>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</si>
  <si>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</si>
  <si>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</si>
  <si>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</si>
  <si>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</si>
  <si>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</si>
  <si>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</si>
  <si>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</si>
  <si>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</si>
  <si>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</si>
  <si>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</si>
  <si>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</si>
  <si>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</si>
  <si>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</si>
  <si>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</si>
  <si>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</si>
  <si>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</si>
  <si>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</si>
  <si>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</si>
  <si>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</si>
  <si>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</si>
  <si>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</si>
  <si>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</si>
  <si>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</si>
  <si>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</si>
  <si>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</si>
  <si>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</si>
  <si>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</si>
  <si>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</si>
  <si>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</si>
  <si>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</si>
  <si>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</si>
  <si>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</si>
  <si>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</si>
  <si>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</si>
  <si>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</si>
  <si>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</si>
  <si>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</si>
  <si>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</si>
  <si>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</si>
  <si>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</si>
  <si>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</si>
  <si>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</si>
  <si>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</si>
  <si>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</si>
  <si>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</si>
  <si>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</si>
  <si>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</si>
  <si>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</si>
  <si>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</si>
  <si>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</si>
  <si>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</si>
  <si>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</si>
  <si>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</si>
  <si>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</si>
  <si>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</si>
  <si>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</si>
  <si>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</si>
  <si>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</si>
  <si>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</si>
  <si>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</si>
  <si>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</si>
  <si>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</si>
  <si>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</si>
  <si>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</si>
  <si>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</si>
  <si>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</si>
  <si>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</si>
  <si>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</si>
  <si>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</si>
  <si>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</si>
  <si>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</si>
  <si>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</si>
  <si>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</si>
  <si>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</si>
  <si>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</si>
  <si>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</si>
  <si>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</si>
  <si>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</si>
  <si>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</si>
  <si>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</si>
  <si>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</si>
  <si>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</si>
  <si>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</si>
  <si>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</si>
  <si>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</si>
  <si>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</si>
  <si>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</si>
  <si>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</si>
  <si>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</si>
  <si>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</si>
  <si>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</si>
  <si>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</si>
  <si>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</si>
  <si>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</si>
  <si>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</si>
  <si>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</si>
  <si>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</si>
  <si>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</si>
  <si>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</si>
  <si>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</si>
  <si>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</si>
  <si>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</si>
  <si>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</si>
  <si>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</si>
  <si>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</si>
  <si>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</si>
  <si>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</si>
  <si>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</si>
  <si>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</si>
  <si>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</si>
  <si>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</si>
  <si>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</si>
  <si>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</si>
  <si>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</si>
  <si>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</si>
  <si>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</si>
  <si>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</si>
  <si>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</si>
  <si>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</si>
  <si>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</si>
  <si>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</si>
  <si>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</si>
  <si>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</si>
  <si>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</si>
  <si>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</si>
  <si>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</si>
  <si>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</si>
  <si>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</si>
  <si>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</si>
  <si>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</si>
  <si>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</si>
  <si>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</si>
  <si>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</si>
  <si>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</si>
  <si>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</si>
  <si>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</si>
  <si>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</si>
  <si>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</si>
  <si>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</si>
  <si>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</si>
  <si>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</si>
  <si>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</si>
  <si>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</si>
  <si>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</si>
  <si>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</si>
  <si>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</si>
  <si>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</si>
  <si>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</si>
  <si>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</si>
  <si>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</si>
  <si>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</si>
  <si>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</si>
  <si>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</si>
  <si>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</si>
  <si>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</si>
  <si>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</si>
  <si>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</si>
  <si>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</si>
  <si>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</si>
  <si>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</si>
  <si>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</si>
  <si>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</si>
  <si>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</si>
  <si>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</si>
  <si>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</si>
  <si>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</si>
  <si>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</si>
  <si>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</si>
  <si>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</si>
  <si>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</si>
  <si>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</si>
  <si>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</si>
  <si>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</si>
  <si>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</si>
  <si>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</si>
  <si>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</si>
  <si>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</si>
  <si>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</si>
  <si>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</si>
  <si>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</si>
  <si>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</si>
  <si>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</si>
  <si>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</si>
  <si>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</si>
  <si>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</si>
  <si>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</si>
  <si>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</si>
  <si>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</si>
  <si>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</si>
  <si>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</si>
  <si>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</si>
  <si>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</si>
  <si>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</si>
  <si>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</si>
  <si>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</si>
  <si>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</si>
  <si>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</si>
  <si>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</si>
  <si>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</si>
  <si>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</si>
  <si>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</si>
  <si>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</si>
  <si>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</si>
  <si>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</si>
  <si>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</si>
  <si>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</si>
  <si>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</si>
  <si>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</si>
  <si>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</si>
  <si>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</si>
  <si>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</si>
  <si>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</si>
  <si>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</si>
  <si>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</si>
  <si>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</si>
  <si>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</si>
  <si>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</si>
  <si>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</si>
  <si>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</si>
  <si>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</si>
  <si>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</si>
  <si>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</si>
  <si>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</si>
  <si>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</si>
  <si>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</si>
  <si>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</si>
  <si>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</si>
  <si>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</si>
  <si>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</si>
  <si>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</si>
  <si>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</si>
  <si>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</si>
  <si>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</si>
  <si>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</si>
  <si>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</si>
  <si>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</si>
  <si>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</si>
  <si>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</si>
  <si>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</si>
  <si>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</si>
  <si>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</si>
  <si>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</si>
  <si>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</si>
  <si>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</si>
  <si>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</si>
  <si>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</si>
  <si>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</si>
  <si>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</si>
  <si>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</si>
  <si>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</si>
  <si>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</si>
  <si>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</si>
  <si>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</si>
  <si>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</si>
  <si>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</si>
  <si>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</si>
  <si>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</si>
  <si>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</si>
  <si>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</si>
  <si>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</si>
  <si>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</si>
  <si>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</si>
  <si>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</si>
  <si>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</si>
  <si>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</si>
  <si>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</si>
  <si>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</si>
  <si>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</si>
  <si>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</si>
  <si>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</si>
  <si>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</si>
  <si>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</si>
  <si>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</si>
  <si>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</si>
  <si>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</si>
  <si>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</si>
  <si>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</si>
  <si>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</si>
  <si>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</si>
  <si>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</si>
  <si>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</si>
  <si>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</si>
  <si>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</si>
  <si>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</si>
  <si>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</si>
  <si>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</si>
  <si>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</si>
  <si>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</si>
  <si>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</si>
  <si>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</si>
  <si>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</si>
  <si>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</si>
  <si>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</si>
  <si>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</si>
  <si>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</si>
  <si>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</si>
  <si>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</si>
  <si>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</si>
  <si>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</si>
  <si>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</si>
  <si>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</si>
  <si>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</si>
  <si>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</si>
  <si>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</si>
  <si>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</si>
  <si>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</si>
  <si>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</si>
  <si>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</si>
  <si>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</si>
  <si>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</si>
  <si>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</si>
  <si>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</si>
  <si>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</si>
  <si>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</si>
  <si>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</si>
  <si>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</si>
  <si>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</si>
  <si>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</si>
  <si>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</si>
  <si>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</si>
  <si>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</si>
  <si>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</si>
  <si>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</si>
  <si>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</si>
  <si>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</si>
  <si>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</si>
  <si>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</si>
  <si>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</si>
  <si>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</si>
  <si>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</si>
  <si>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</si>
  <si>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</si>
  <si>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</si>
  <si>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</si>
  <si>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</si>
  <si>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</si>
  <si>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</si>
  <si>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</si>
  <si>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</si>
  <si>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</si>
  <si>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</si>
  <si>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</si>
  <si>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</si>
  <si>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</si>
  <si>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</si>
  <si>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</si>
  <si>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</si>
  <si>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</si>
  <si>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</si>
  <si>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</si>
  <si>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</si>
  <si>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</si>
  <si>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</si>
  <si>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</si>
  <si>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</si>
  <si>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</si>
  <si>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</si>
  <si>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</si>
  <si>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</si>
  <si>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</si>
  <si>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</si>
  <si>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</si>
  <si>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</si>
  <si>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</si>
  <si>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</si>
  <si>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</si>
  <si>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</si>
  <si>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</si>
  <si>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</si>
  <si>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</si>
  <si>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</si>
  <si>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</si>
  <si>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</si>
  <si>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</si>
  <si>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</si>
  <si>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</si>
  <si>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</si>
  <si>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</si>
  <si>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</si>
  <si>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</si>
  <si>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</si>
  <si>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</si>
  <si>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</si>
  <si>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</si>
  <si>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</si>
  <si>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</si>
  <si>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</si>
  <si>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</si>
  <si>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</si>
  <si>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</si>
  <si>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</si>
  <si>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</si>
  <si>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</si>
  <si>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</si>
  <si>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</si>
  <si>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</si>
  <si>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</si>
  <si>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</si>
  <si>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</si>
  <si>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</si>
  <si>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</si>
  <si>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</si>
  <si>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</si>
  <si>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</si>
  <si>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</si>
  <si>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</si>
  <si>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</si>
  <si>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</si>
  <si>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</si>
  <si>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</si>
  <si>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</si>
  <si>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</si>
  <si>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</si>
  <si>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</si>
  <si>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</si>
  <si>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</si>
  <si>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</si>
  <si>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</si>
  <si>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</si>
  <si>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</si>
  <si>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</si>
  <si>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</si>
  <si>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</si>
  <si>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</si>
  <si>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</si>
  <si>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</si>
  <si>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</si>
  <si>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</si>
  <si>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</si>
  <si>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</si>
  <si>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</si>
  <si>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</si>
  <si>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</si>
  <si>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</si>
  <si>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</si>
  <si>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</si>
  <si>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</si>
  <si>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</si>
  <si>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</si>
  <si>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</si>
  <si>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</si>
  <si>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</si>
  <si>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</si>
  <si>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</si>
  <si>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</si>
  <si>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</si>
  <si>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</si>
  <si>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</si>
  <si>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</si>
  <si>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</si>
  <si>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</si>
  <si>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</si>
  <si>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</si>
  <si>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</si>
  <si>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</si>
  <si>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</si>
  <si>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</si>
  <si>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</si>
  <si>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</si>
  <si>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</si>
  <si>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</si>
  <si>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</si>
  <si>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</si>
  <si>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</si>
  <si>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</si>
  <si>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</si>
  <si>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</si>
  <si>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</si>
  <si>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</si>
  <si>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</si>
  <si>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</si>
  <si>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</si>
  <si>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</si>
  <si>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</si>
  <si>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</si>
  <si>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</si>
  <si>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</si>
  <si>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</si>
  <si>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</si>
  <si>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</si>
  <si>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</si>
  <si>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</si>
  <si>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</si>
  <si>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</si>
  <si>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</si>
  <si>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</si>
  <si>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</si>
  <si>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</si>
  <si>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</si>
  <si>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</si>
  <si>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</si>
  <si>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</si>
  <si>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</si>
  <si>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</si>
  <si>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</si>
  <si>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</si>
  <si>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</si>
  <si>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</si>
  <si>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</si>
  <si>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</si>
  <si>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</si>
  <si>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</si>
  <si>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</si>
  <si>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</si>
  <si>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</si>
  <si>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</si>
  <si>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</si>
  <si>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</si>
  <si>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</si>
  <si>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</si>
  <si>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</si>
  <si>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</si>
  <si>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</si>
  <si>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</si>
  <si>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</si>
  <si>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</si>
  <si>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</si>
  <si>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</si>
  <si>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</si>
  <si>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</si>
  <si>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</si>
  <si>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</si>
  <si>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</si>
  <si>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</si>
  <si>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</si>
  <si>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</si>
  <si>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</si>
  <si>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</si>
  <si>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</si>
  <si>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</si>
  <si>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</si>
  <si>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</si>
  <si>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</si>
  <si>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</si>
  <si>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</si>
  <si>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</si>
  <si>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</si>
  <si>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</si>
  <si>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</si>
  <si>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</si>
  <si>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</si>
  <si>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</si>
  <si>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</si>
  <si>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</si>
  <si>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</si>
  <si>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</si>
  <si>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</si>
  <si>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</si>
  <si>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</si>
  <si>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</si>
  <si>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</si>
  <si>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</si>
  <si>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</si>
  <si>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</si>
  <si>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</si>
  <si>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</si>
  <si>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</si>
  <si>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</si>
  <si>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</si>
  <si>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</si>
  <si>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</si>
  <si>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</si>
  <si>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</si>
  <si>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</si>
  <si>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</si>
  <si>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</si>
  <si>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</si>
  <si>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</si>
  <si>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</si>
  <si>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</si>
  <si>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</si>
  <si>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</si>
  <si>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</si>
  <si>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</si>
  <si>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</si>
  <si>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</si>
  <si>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</si>
  <si>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</si>
  <si>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</si>
  <si>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</si>
  <si>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</si>
  <si>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</si>
  <si>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</si>
  <si>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</si>
  <si>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</si>
  <si>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</si>
  <si>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</si>
  <si>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</si>
  <si>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</si>
  <si>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</si>
  <si>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</si>
  <si>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</si>
  <si>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</si>
  <si>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</si>
  <si>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</si>
  <si>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</si>
  <si>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</si>
  <si>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</si>
  <si>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</si>
  <si>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</si>
  <si>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</si>
  <si>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</si>
  <si>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</si>
  <si>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</si>
  <si>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</si>
  <si>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</si>
  <si>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</si>
  <si>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</si>
  <si>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</si>
  <si>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</si>
  <si>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</si>
  <si>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</si>
  <si>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</si>
  <si>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</si>
  <si>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</si>
  <si>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</si>
  <si>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</si>
  <si>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</si>
  <si>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</si>
  <si>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</si>
  <si>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</si>
  <si>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</si>
  <si>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</si>
  <si>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</si>
  <si>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</si>
  <si>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</si>
  <si>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</si>
  <si>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</si>
  <si>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</si>
  <si>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</si>
  <si>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</si>
  <si>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</si>
  <si>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</si>
  <si>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</si>
  <si>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</si>
  <si>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</si>
  <si>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</si>
  <si>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</si>
  <si>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</si>
  <si>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</si>
  <si>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</si>
  <si>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</si>
  <si>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</si>
  <si>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</si>
  <si>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</si>
  <si>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</si>
  <si>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</si>
  <si>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</si>
  <si>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</si>
  <si>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</si>
  <si>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</si>
  <si>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</si>
  <si>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</si>
  <si>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</si>
  <si>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</si>
  <si>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</si>
  <si>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</si>
  <si>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</si>
  <si>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</si>
  <si>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</si>
  <si>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</si>
  <si>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</si>
  <si>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</si>
  <si>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</si>
  <si>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</si>
  <si>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</si>
  <si>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</si>
  <si>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</si>
  <si>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</si>
  <si>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</si>
  <si>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</si>
  <si>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</si>
  <si>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</si>
  <si>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</si>
  <si>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</si>
  <si>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</si>
  <si>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</si>
  <si>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</si>
  <si>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</si>
  <si>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</si>
  <si>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</si>
  <si>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</si>
  <si>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</si>
  <si>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</si>
  <si>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</si>
  <si>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</si>
  <si>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</si>
  <si>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</si>
  <si>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</si>
  <si>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</si>
  <si>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</si>
  <si>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</si>
  <si>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</si>
  <si>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</si>
  <si>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</si>
  <si>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</si>
  <si>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</si>
  <si>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</si>
  <si>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</si>
  <si>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</si>
  <si>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</si>
  <si>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</si>
  <si>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</si>
  <si>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</si>
  <si>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</si>
  <si>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</si>
  <si>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</si>
  <si>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</si>
  <si>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</si>
  <si>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</si>
  <si>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</si>
  <si>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</si>
  <si>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</si>
  <si>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</si>
  <si>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</si>
  <si>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</si>
  <si>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</si>
  <si>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</si>
  <si>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</si>
  <si>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</si>
  <si>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</si>
  <si>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</si>
  <si>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</si>
  <si>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</si>
  <si>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</si>
  <si>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</si>
  <si>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</si>
  <si>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</si>
  <si>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</si>
  <si>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</si>
  <si>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</si>
  <si>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</si>
  <si>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</si>
  <si>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</si>
  <si>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</si>
  <si>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</si>
  <si>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</si>
  <si>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</si>
  <si>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</si>
  <si>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</si>
  <si>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</si>
  <si>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</si>
  <si>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</si>
  <si>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</si>
  <si>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</si>
  <si>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</si>
  <si>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</si>
  <si>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</si>
  <si>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</si>
  <si>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</si>
  <si>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</si>
  <si>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</si>
  <si>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</si>
  <si>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</si>
  <si>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</si>
  <si>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</si>
  <si>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</si>
  <si>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</si>
  <si>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</si>
  <si>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</si>
  <si>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</si>
  <si>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</si>
  <si>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</si>
  <si>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</si>
  <si>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</si>
  <si>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</si>
  <si>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</si>
  <si>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</si>
  <si>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</si>
  <si>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</si>
  <si>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</si>
  <si>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</si>
  <si>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</si>
  <si>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</si>
  <si>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</si>
  <si>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</si>
  <si>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</si>
  <si>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</si>
  <si>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</si>
  <si>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</si>
  <si>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</si>
  <si>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</si>
  <si>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</si>
  <si>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</si>
  <si>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</si>
  <si>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</si>
  <si>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</si>
  <si>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</si>
  <si>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</si>
  <si>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</si>
  <si>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</si>
  <si>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</si>
  <si>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</si>
  <si>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</si>
  <si>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</si>
  <si>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</si>
  <si>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</si>
  <si>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</si>
  <si>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</si>
  <si>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</si>
  <si>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</si>
  <si>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</si>
  <si>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</si>
  <si>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</si>
  <si>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</si>
  <si>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</si>
  <si>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</si>
  <si>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</si>
  <si>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</si>
  <si>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</si>
  <si>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</si>
  <si>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</si>
  <si>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</si>
  <si>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</si>
  <si>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</si>
  <si>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</si>
  <si>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</si>
  <si>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</si>
  <si>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</si>
  <si>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</si>
  <si>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</si>
  <si>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</si>
  <si>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</si>
  <si>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</si>
  <si>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</si>
  <si>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</si>
  <si>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</si>
  <si>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</si>
  <si>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</si>
  <si>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</si>
  <si>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</si>
  <si>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</si>
  <si>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</si>
  <si>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</si>
  <si>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</si>
  <si>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</si>
  <si>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</si>
  <si>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</si>
  <si>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</si>
  <si>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</si>
  <si>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</si>
  <si>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</si>
  <si>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</si>
  <si>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</si>
  <si>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</si>
  <si>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</si>
  <si>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</si>
  <si>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</si>
  <si>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</si>
  <si>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</si>
  <si>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</si>
  <si>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</si>
  <si>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</si>
  <si>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</si>
  <si>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</si>
  <si>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</si>
  <si>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</si>
  <si>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</si>
  <si>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</si>
  <si>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</si>
  <si>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</si>
  <si>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</si>
  <si>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</si>
  <si>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</si>
  <si>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</si>
  <si>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</si>
  <si>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</si>
  <si>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</si>
  <si>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</si>
  <si>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</si>
  <si>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</si>
  <si>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</si>
  <si>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</si>
  <si>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</si>
  <si>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</si>
  <si>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</si>
  <si>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</si>
  <si>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</si>
  <si>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</si>
  <si>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</si>
  <si>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</si>
  <si>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</si>
  <si>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</si>
  <si>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</si>
  <si>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</si>
  <si>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</si>
  <si>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</si>
  <si>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</si>
  <si>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</si>
  <si>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</si>
  <si>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</si>
  <si>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</si>
  <si>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</si>
  <si>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</si>
  <si>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</si>
  <si>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</si>
  <si>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</si>
  <si>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</si>
  <si>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</si>
  <si>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</si>
  <si>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</si>
  <si>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</si>
  <si>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</si>
  <si>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</si>
  <si>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</si>
  <si>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</si>
  <si>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</si>
  <si>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</si>
  <si>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</si>
  <si>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</si>
  <si>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</si>
  <si>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</si>
  <si>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</si>
  <si>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</si>
  <si>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</si>
  <si>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</si>
  <si>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</si>
  <si>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</si>
  <si>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</si>
  <si>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</si>
  <si>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</si>
  <si>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</si>
  <si>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</si>
  <si>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</si>
  <si>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</si>
  <si>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</si>
  <si>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</si>
  <si>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</si>
  <si>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</si>
  <si>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</si>
  <si>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</si>
  <si>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</si>
  <si>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</si>
  <si>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</si>
  <si>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</si>
  <si>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</si>
  <si>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</si>
  <si>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</si>
  <si>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</si>
  <si>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</si>
  <si>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</si>
  <si>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</si>
  <si>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</si>
  <si>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</si>
  <si>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</si>
  <si>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</si>
  <si>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</si>
  <si>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</si>
  <si>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</si>
  <si>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</si>
  <si>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</si>
  <si>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</si>
  <si>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</si>
  <si>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</si>
  <si>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</si>
  <si>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</si>
  <si>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</si>
  <si>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</si>
  <si>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</si>
  <si>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</si>
  <si>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</si>
  <si>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</si>
  <si>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</si>
  <si>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</si>
  <si>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</si>
  <si>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</si>
  <si>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</si>
  <si>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</si>
  <si>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</si>
  <si>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</si>
  <si>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</si>
  <si>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</si>
  <si>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</si>
  <si>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</si>
  <si>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</si>
  <si>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</si>
  <si>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</si>
  <si>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</si>
  <si>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</si>
  <si>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</si>
  <si>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</si>
  <si>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</si>
  <si>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</si>
  <si>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</si>
  <si>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</si>
  <si>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</si>
  <si>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</si>
  <si>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</si>
  <si>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</si>
  <si>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</si>
  <si>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</si>
  <si>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</si>
  <si>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</si>
  <si>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</si>
  <si>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</si>
  <si>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</si>
  <si>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</si>
  <si>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</si>
  <si>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</si>
  <si>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</si>
  <si>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</si>
  <si>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</si>
  <si>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</si>
  <si>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</si>
  <si>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</si>
  <si>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</si>
  <si>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</si>
  <si>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</si>
  <si>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</si>
  <si>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</si>
  <si>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</si>
  <si>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</si>
  <si>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</si>
  <si>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</si>
  <si>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</si>
  <si>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</si>
  <si>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</si>
  <si>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</si>
  <si>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</si>
  <si>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</si>
  <si>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</si>
  <si>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</si>
  <si>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</si>
  <si>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</si>
  <si>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</si>
  <si>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</si>
  <si>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</si>
  <si>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</si>
  <si>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</si>
  <si>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</si>
  <si>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</si>
  <si>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</si>
  <si>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</si>
  <si>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</si>
  <si>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</si>
  <si>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</si>
  <si>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</si>
  <si>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</si>
  <si>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</si>
  <si>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</si>
  <si>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</si>
  <si>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</si>
  <si>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</si>
  <si>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</si>
  <si>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</si>
  <si>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</si>
  <si>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</si>
  <si>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</si>
  <si>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</si>
  <si>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</si>
  <si>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</si>
  <si>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</si>
  <si>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</si>
  <si>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</si>
  <si>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</si>
  <si>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</si>
  <si>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</si>
  <si>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</si>
  <si>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</si>
  <si>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</si>
  <si>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</si>
  <si>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</si>
  <si>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</si>
  <si>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</si>
  <si>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</si>
  <si>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</si>
  <si>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</si>
  <si>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</si>
  <si>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</si>
  <si>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</si>
  <si>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</si>
  <si>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</si>
  <si>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</si>
  <si>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</si>
  <si>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</si>
  <si>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</si>
  <si>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</si>
  <si>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</si>
  <si>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</si>
  <si>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</si>
  <si>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</si>
  <si>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</si>
  <si>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</si>
  <si>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</si>
  <si>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</si>
  <si>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</si>
  <si>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</si>
  <si>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</si>
  <si>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</si>
  <si>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</si>
  <si>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</si>
  <si>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</si>
  <si>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</si>
  <si>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</si>
  <si>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</si>
  <si>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</si>
  <si>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</si>
  <si>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</si>
  <si>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</si>
  <si>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</si>
  <si>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</si>
  <si>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</si>
  <si>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</si>
  <si>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</si>
  <si>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</si>
  <si>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</si>
  <si>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</si>
  <si>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</si>
  <si>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</si>
  <si>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</si>
  <si>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</si>
  <si>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</si>
  <si>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</si>
  <si>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</si>
  <si>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</si>
  <si>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</si>
  <si>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</si>
  <si>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</si>
  <si>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</si>
  <si>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</si>
  <si>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</si>
  <si>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</si>
  <si>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</si>
  <si>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</si>
  <si>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</si>
  <si>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</si>
  <si>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</si>
  <si>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</si>
  <si>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</si>
  <si>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</si>
  <si>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</si>
  <si>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</si>
  <si>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</si>
  <si>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</si>
  <si>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</si>
  <si>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</si>
  <si>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</si>
  <si>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</si>
  <si>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</si>
  <si>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</si>
  <si>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</si>
  <si>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</si>
  <si>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</si>
  <si>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</si>
  <si>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</si>
  <si>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</si>
  <si>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</si>
  <si>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</si>
  <si>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</si>
  <si>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</si>
  <si>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</si>
  <si>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</si>
  <si>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</si>
  <si>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</si>
  <si>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</si>
  <si>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</si>
  <si>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</si>
  <si>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</si>
  <si>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</si>
  <si>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</si>
  <si>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</si>
  <si>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</si>
  <si>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</si>
  <si>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</si>
  <si>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</si>
  <si>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</si>
  <si>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</si>
  <si>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</si>
  <si>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</si>
  <si>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</si>
  <si>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</si>
  <si>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</si>
  <si>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</si>
  <si>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</si>
  <si>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</si>
  <si>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</si>
  <si>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</si>
  <si>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</si>
  <si>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</si>
  <si>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</si>
  <si>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</si>
  <si>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</si>
  <si>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</si>
  <si>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</si>
  <si>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</si>
  <si>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</si>
  <si>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</si>
  <si>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</si>
  <si>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</si>
  <si>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</si>
  <si>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</si>
  <si>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</si>
  <si>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</si>
  <si>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</si>
  <si>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</si>
  <si>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</si>
  <si>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</si>
  <si>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</si>
  <si>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</si>
  <si>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</si>
  <si>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</si>
  <si>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</si>
  <si>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</si>
  <si>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</si>
  <si>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</si>
  <si>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</si>
  <si>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</si>
  <si>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</si>
  <si>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</si>
  <si>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</si>
  <si>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</si>
  <si>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</si>
  <si>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</si>
  <si>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</si>
  <si>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</si>
  <si>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</si>
  <si>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</si>
  <si>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</si>
  <si>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</si>
  <si>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</si>
  <si>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</si>
  <si>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</si>
  <si>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</si>
  <si>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</si>
  <si>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</si>
  <si>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</si>
  <si>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</si>
  <si>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</si>
  <si>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</si>
  <si>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</si>
  <si>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</si>
  <si>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</si>
  <si>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</si>
  <si>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</si>
  <si>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</si>
  <si>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</si>
  <si>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</si>
  <si>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</si>
  <si>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</si>
  <si>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</si>
  <si>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</si>
  <si>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</si>
  <si>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</si>
  <si>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</si>
  <si>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</si>
  <si>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</si>
  <si>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</si>
  <si>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</si>
  <si>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</si>
  <si>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</si>
  <si>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</si>
  <si>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</si>
  <si>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</si>
  <si>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</si>
  <si>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</si>
  <si>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</si>
  <si>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</si>
  <si>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</si>
  <si>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</si>
  <si>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</si>
  <si>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</si>
  <si>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</si>
  <si>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</si>
  <si>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</si>
  <si>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</si>
  <si>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</si>
  <si>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</si>
  <si>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</si>
  <si>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</si>
  <si>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</si>
  <si>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</si>
  <si>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</si>
  <si>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</si>
  <si>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</si>
  <si>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</si>
  <si>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</si>
  <si>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</si>
  <si>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</si>
  <si>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</si>
  <si>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</si>
  <si>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</si>
  <si>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</si>
  <si>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</si>
  <si>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</si>
  <si>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</si>
  <si>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</si>
  <si>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</si>
  <si>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</si>
  <si>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</si>
  <si>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</si>
  <si>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</si>
  <si>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</si>
  <si>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</si>
  <si>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</si>
  <si>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</si>
  <si>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</si>
  <si>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</si>
  <si>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</si>
  <si>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</si>
  <si>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</si>
  <si>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</si>
  <si>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</si>
  <si>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</si>
  <si>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</si>
  <si>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</si>
  <si>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</si>
  <si>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</si>
  <si>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</si>
  <si>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</si>
  <si>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</si>
  <si>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</si>
  <si>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</si>
  <si>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</si>
  <si>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</si>
  <si>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</si>
  <si>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</si>
  <si>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</si>
  <si>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</si>
  <si>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</si>
  <si>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</si>
  <si>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</si>
  <si>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</si>
  <si>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</si>
  <si>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</si>
  <si>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</si>
  <si>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</si>
  <si>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</si>
  <si>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</si>
  <si>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</si>
  <si>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</si>
  <si>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</si>
  <si>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</si>
  <si>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</si>
  <si>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</si>
  <si>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</si>
  <si>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</si>
  <si>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</si>
  <si>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</si>
  <si>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</si>
  <si>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</si>
  <si>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</si>
  <si>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</si>
  <si>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</si>
  <si>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</si>
  <si>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</si>
  <si>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</si>
  <si>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</si>
  <si>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</si>
  <si>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</si>
  <si>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</si>
  <si>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</si>
  <si>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</si>
  <si>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</si>
  <si>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</si>
  <si>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</si>
  <si>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</si>
  <si>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</si>
  <si>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</si>
  <si>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</si>
  <si>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</si>
  <si>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</si>
  <si>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</si>
  <si>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</si>
  <si>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</si>
  <si>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</si>
  <si>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</si>
  <si>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</si>
  <si>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</si>
  <si>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</si>
  <si>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</si>
  <si>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</si>
  <si>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</si>
  <si>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</si>
  <si>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</si>
  <si>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</si>
  <si>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</si>
  <si>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</si>
  <si>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</si>
  <si>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</si>
  <si>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</si>
  <si>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</si>
  <si>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</si>
  <si>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</si>
  <si>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</si>
  <si>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</si>
  <si>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</si>
  <si>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</si>
  <si>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</si>
  <si>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</si>
  <si>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</si>
  <si>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</si>
  <si>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</si>
  <si>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</si>
  <si>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</si>
  <si>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</si>
  <si>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</si>
  <si>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</si>
  <si>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</si>
  <si>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</si>
  <si>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</si>
  <si>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</si>
  <si>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</si>
  <si>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</si>
  <si>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</si>
  <si>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</si>
  <si>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</si>
  <si>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</si>
  <si>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</si>
  <si>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</si>
  <si>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</si>
  <si>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</si>
  <si>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</si>
  <si>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</si>
  <si>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</si>
  <si>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</si>
  <si>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</si>
  <si>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</si>
  <si>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</si>
  <si>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</si>
  <si>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</si>
  <si>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</si>
  <si>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</si>
  <si>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</si>
  <si>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</si>
  <si>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</si>
  <si>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</si>
  <si>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</si>
  <si>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</si>
  <si>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</si>
  <si>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</si>
  <si>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</si>
  <si>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</si>
  <si>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</si>
  <si>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</si>
  <si>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</si>
  <si>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</si>
  <si>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</si>
  <si>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</si>
  <si>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</si>
  <si>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</si>
  <si>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</si>
  <si>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</si>
  <si>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</si>
  <si>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</si>
  <si>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</si>
  <si>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</si>
  <si>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</si>
  <si>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</si>
  <si>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</si>
  <si>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</si>
  <si>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</si>
  <si>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</si>
  <si>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</si>
  <si>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</si>
  <si>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Less Than 1000</t>
  </si>
  <si>
    <t>Percentage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</si>
</sst>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right"/>
    </xf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7C8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37-418E-B14D-5E334EAE4C5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37-418E-B14D-5E334EAE4C5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37-418E-B14D-5E334EAE4C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4517232"/>
        <c:axId val="1184516400"/>
      </c:lineChart>
      <c:catAx>
        <c:axId val="1184517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4516400"/>
        <c:crosses val="autoZero"/>
        <c:auto val="1"/>
        <c:lblAlgn val="ctr"/>
        <c:lblOffset val="100"/>
        <c:noMultiLvlLbl val="0"/>
      </c:catAx>
      <c:valAx>
        <c:axId val="1184516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4517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1392187351222E-2"/>
          <c:y val="0.16123751416334411"/>
          <c:w val="0.94091309639644272"/>
          <c:h val="0.66239924014170548"/>
        </c:manualLayout>
      </c:layout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52</c:v>
                </c:pt>
                <c:pt idx="3">
                  <c:v>43</c:v>
                </c:pt>
                <c:pt idx="4">
                  <c:v>25</c:v>
                </c:pt>
                <c:pt idx="5">
                  <c:v>75</c:v>
                </c:pt>
                <c:pt idx="6">
                  <c:v>0</c:v>
                </c:pt>
                <c:pt idx="7">
                  <c:v>50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0B8-4FB9-B08C-CAEF821663F5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48</c:v>
                </c:pt>
                <c:pt idx="3">
                  <c:v>57</c:v>
                </c:pt>
                <c:pt idx="4">
                  <c:v>75</c:v>
                </c:pt>
                <c:pt idx="5">
                  <c:v>25</c:v>
                </c:pt>
                <c:pt idx="6">
                  <c:v>100</c:v>
                </c:pt>
                <c:pt idx="7">
                  <c:v>50</c:v>
                </c:pt>
                <c:pt idx="8">
                  <c:v>100</c:v>
                </c:pt>
                <c:pt idx="9">
                  <c:v>0</c:v>
                </c:pt>
                <c:pt idx="10">
                  <c:v>0</c:v>
                </c:pt>
                <c:pt idx="11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0B8-4FB9-B08C-CAEF821663F5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0B8-4FB9-B08C-CAEF821663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4799296"/>
        <c:axId val="119479472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340</c:v>
                      </c:pt>
                      <c:pt idx="2">
                        <c:v>44</c:v>
                      </c:pt>
                      <c:pt idx="3">
                        <c:v>10</c:v>
                      </c:pt>
                      <c:pt idx="4">
                        <c:v>1</c:v>
                      </c:pt>
                      <c:pt idx="5">
                        <c:v>3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10B8-4FB9-B08C-CAEF821663F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128</c:v>
                      </c:pt>
                      <c:pt idx="2">
                        <c:v>41</c:v>
                      </c:pt>
                      <c:pt idx="3">
                        <c:v>13</c:v>
                      </c:pt>
                      <c:pt idx="4">
                        <c:v>3</c:v>
                      </c:pt>
                      <c:pt idx="5">
                        <c:v>1</c:v>
                      </c:pt>
                      <c:pt idx="6">
                        <c:v>2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0B8-4FB9-B08C-CAEF821663F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0B8-4FB9-B08C-CAEF821663F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468</c:v>
                      </c:pt>
                      <c:pt idx="2">
                        <c:v>85</c:v>
                      </c:pt>
                      <c:pt idx="3">
                        <c:v>23</c:v>
                      </c:pt>
                      <c:pt idx="4">
                        <c:v>4</c:v>
                      </c:pt>
                      <c:pt idx="5">
                        <c:v>4</c:v>
                      </c:pt>
                      <c:pt idx="6">
                        <c:v>2</c:v>
                      </c:pt>
                      <c:pt idx="7">
                        <c:v>2</c:v>
                      </c:pt>
                      <c:pt idx="8">
                        <c:v>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0B8-4FB9-B08C-CAEF821663F5}"/>
                  </c:ext>
                </c:extLst>
              </c15:ser>
            </c15:filteredLineSeries>
          </c:ext>
        </c:extLst>
      </c:lineChart>
      <c:catAx>
        <c:axId val="1194799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4794720"/>
        <c:crosses val="autoZero"/>
        <c:auto val="1"/>
        <c:lblAlgn val="ctr"/>
        <c:lblOffset val="100"/>
        <c:noMultiLvlLbl val="0"/>
      </c:catAx>
      <c:valAx>
        <c:axId val="1194794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4799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BC-4F01-ABD6-13E3BE24667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BC-4F01-ABD6-13E3BE24667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BC-4F01-ABD6-13E3BE24667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ABC-4F01-ABD6-13E3BE2466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648592"/>
        <c:axId val="1186663152"/>
      </c:lineChart>
      <c:catAx>
        <c:axId val="1186648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6663152"/>
        <c:crosses val="autoZero"/>
        <c:auto val="1"/>
        <c:lblAlgn val="ctr"/>
        <c:lblOffset val="100"/>
        <c:noMultiLvlLbl val="0"/>
      </c:catAx>
      <c:valAx>
        <c:axId val="1186663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6648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749300</xdr:colOff>
      <xdr:row>3</xdr:row>
      <xdr:rowOff>6350</xdr:rowOff>
    </xdr:from>
    <xdr:to>
      <xdr:col>13</xdr:col>
      <xdr:colOff>301625</xdr:colOff>
      <xdr:row>18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12E870-9AF8-4C3A-9936-515BA1BAF7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228601</xdr:colOff>
      <xdr:row>13</xdr:row>
      <xdr:rowOff>144463</xdr:rowOff>
    </xdr:from>
    <xdr:to>
      <xdr:col>8</xdr:col>
      <xdr:colOff>66675</xdr:colOff>
      <xdr:row>33</xdr:row>
      <xdr:rowOff>66676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510D638-8B71-4521-9CD9-A17A6028E4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3</xdr:row>
      <xdr:rowOff>11112</xdr:rowOff>
    </xdr:from>
    <xdr:to>
      <xdr:col>18</xdr:col>
      <xdr:colOff>0</xdr:colOff>
      <xdr:row>21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87B9FE-58C3-433C-9EE7-BFEBA88AB1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lla Lilien" refreshedDate="44543.373101851852" createdVersion="7" refreshedVersion="7" minRefreshableVersion="3" recordCount="4114" xr:uid="{807180C9-B15E-4686-938A-E1B87C85D23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lla Lilien" refreshedDate="44550.606554513892" createdVersion="7" refreshedVersion="7" minRefreshableVersion="3" recordCount="4114" xr:uid="{62786C78-A5A9-4CD5-8643-0B64FD40DED8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6D8BFF-DA59-4FAC-AFA6-4DE2BB4D2E13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2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x="2"/>
        <item x="3"/>
        <item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ACA279-97D9-447E-9E55-C96363B47DF3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Slipstream">
      <a:dk1>
        <a:sysClr val="windowText" lastClr="000000"/>
      </a:dk1>
      <a:lt1>
        <a:sysClr val="window" lastClr="FFFFFF"/>
      </a:lt1>
      <a:dk2>
        <a:srgbClr val="212745"/>
      </a:dk2>
      <a:lt2>
        <a:srgbClr val="B4DCFA"/>
      </a:lt2>
      <a:accent1>
        <a:srgbClr val="4E67C8"/>
      </a:accent1>
      <a:accent2>
        <a:srgbClr val="5ECCF3"/>
      </a:accent2>
      <a:accent3>
        <a:srgbClr val="A7EA52"/>
      </a:accent3>
      <a:accent4>
        <a:srgbClr val="5DCEAF"/>
      </a:accent4>
      <a:accent5>
        <a:srgbClr val="FF8021"/>
      </a:accent5>
      <a:accent6>
        <a:srgbClr val="F14124"/>
      </a:accent6>
      <a:hlink>
        <a:srgbClr val="56C7AA"/>
      </a:hlink>
      <a:folHlink>
        <a:srgbClr val="59A8D1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E8332-2E24-4591-8E71-15FF678B380B}">
  <sheetPr codeName="Sheet10"/>
  <dimension ref="A1:E18"/>
  <sheetViews>
    <sheetView tabSelected="1" workbookViewId="0">
      <selection activeCell="D10" sqref="D10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8.453125" bestFit="1" customWidth="1"/>
    <col min="5" max="6" width="10.7265625" bestFit="1" customWidth="1"/>
  </cols>
  <sheetData>
    <row r="1" spans="1:5" x14ac:dyDescent="0.35">
      <c r="A1" s="13" t="s">
        <v>8358</v>
      </c>
      <c r="B1" t="s">
        <v>8315</v>
      </c>
    </row>
    <row r="2" spans="1:5" x14ac:dyDescent="0.35">
      <c r="A2" s="13" t="s">
        <v>8379</v>
      </c>
      <c r="B2" t="s">
        <v>8363</v>
      </c>
    </row>
    <row r="4" spans="1:5" x14ac:dyDescent="0.35">
      <c r="A4" s="13" t="s">
        <v>8364</v>
      </c>
      <c r="B4" s="13" t="s">
        <v>8362</v>
      </c>
    </row>
    <row r="5" spans="1:5" x14ac:dyDescent="0.35">
      <c r="A5" s="13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6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5">
      <c r="A7" s="16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5">
      <c r="A8" s="16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5">
      <c r="A9" s="16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5">
      <c r="A10" s="16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5">
      <c r="A11" s="16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5">
      <c r="A12" s="16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5">
      <c r="A13" s="16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5">
      <c r="A14" s="16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5">
      <c r="A15" s="16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35">
      <c r="A16" s="16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5">
      <c r="A17" s="16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5">
      <c r="A18" s="16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AE0EB4-4D9C-4892-A68F-B3A1E12C549D}">
  <sheetPr codeName="Sheet11"/>
  <dimension ref="A1:H13"/>
  <sheetViews>
    <sheetView workbookViewId="0">
      <selection activeCell="F2" sqref="F2"/>
    </sheetView>
  </sheetViews>
  <sheetFormatPr defaultRowHeight="14.5" x14ac:dyDescent="0.35"/>
  <cols>
    <col min="1" max="1" width="17.453125" customWidth="1"/>
    <col min="2" max="2" width="17.90625" customWidth="1"/>
    <col min="3" max="3" width="17.36328125" customWidth="1"/>
    <col min="4" max="4" width="17.6328125" customWidth="1"/>
    <col min="5" max="5" width="13.54296875" customWidth="1"/>
    <col min="6" max="6" width="20.453125" customWidth="1"/>
    <col min="7" max="7" width="17.90625" customWidth="1"/>
    <col min="8" max="8" width="19.36328125" customWidth="1"/>
  </cols>
  <sheetData>
    <row r="1" spans="1:8" x14ac:dyDescent="0.35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8384</v>
      </c>
      <c r="F1" s="1" t="s">
        <v>8399</v>
      </c>
      <c r="G1" s="1" t="s">
        <v>8385</v>
      </c>
      <c r="H1" s="1" t="s">
        <v>8386</v>
      </c>
    </row>
    <row r="2" spans="1:8" x14ac:dyDescent="0.35">
      <c r="A2" t="s">
        <v>8398</v>
      </c>
      <c r="B2">
        <f>COUNTIFS(Kickstarter!$F:$F,"successful", Kickstarter!$D:$D, "&lt;1000", Kickstarter!$R:$R, "plays")</f>
        <v>141</v>
      </c>
      <c r="C2">
        <f>COUNTIFS(Kickstarter!$F:$F,"failed", Kickstarter!$D:$D, "&lt;1000", Kickstarter!$R:$R, "plays")</f>
        <v>45</v>
      </c>
      <c r="D2">
        <f>COUNTIFS(Kickstarter!$F:$F,"canceled", Kickstarter!$D:$D, "&lt;1000", Kickstarter!$R:$R, "plays")</f>
        <v>0</v>
      </c>
      <c r="E2">
        <f>SUM(B2:D2)</f>
        <v>186</v>
      </c>
      <c r="F2" s="17">
        <f>IFERROR(ROUND(B2/E2*100,0),"0")</f>
        <v>76</v>
      </c>
      <c r="G2" s="17">
        <f>IFERROR(ROUND(C2/E2*100,0),"0")</f>
        <v>24</v>
      </c>
      <c r="H2" s="17">
        <f>IFERROR(ROUND(D2/E2*100,0),"0")</f>
        <v>0</v>
      </c>
    </row>
    <row r="3" spans="1:8" x14ac:dyDescent="0.35">
      <c r="A3" t="s">
        <v>8387</v>
      </c>
      <c r="B3">
        <f>COUNTIFS(Kickstarter!$F:$F,"successful", Kickstarter!$D:$D, "&gt;1000", Kickstarter!$D:$D, "&lt;4999",  Kickstarter!$R:$R, "plays")</f>
        <v>340</v>
      </c>
      <c r="C3">
        <f>COUNTIFS(Kickstarter!$F:$F,"failed", Kickstarter!$D:$D, "&gt;1000", Kickstarter!$D:$D, "&lt;4999",  Kickstarter!$R:$R, "plays")</f>
        <v>128</v>
      </c>
      <c r="D3">
        <f>COUNTIFS(Kickstarter!$F:$F,"canceled", Kickstarter!$D:$D, "&gt;1000", Kickstarter!$D:$D, "&lt;4999",  Kickstarter!$R:$R, "plays")</f>
        <v>0</v>
      </c>
      <c r="E3">
        <f t="shared" ref="E3:E13" si="0">SUM(B3:D3)</f>
        <v>468</v>
      </c>
      <c r="F3" s="17">
        <f t="shared" ref="F3:F13" si="1">IFERROR(ROUND(B3/E3*100,0),"0")</f>
        <v>73</v>
      </c>
      <c r="G3" s="17">
        <f t="shared" ref="G3:G13" si="2">IFERROR(ROUND(C3/E3*100,0),"0")</f>
        <v>27</v>
      </c>
      <c r="H3" s="17">
        <f t="shared" ref="H3:H13" si="3">IFERROR(ROUND(D3/E3*100,0),"0")</f>
        <v>0</v>
      </c>
    </row>
    <row r="4" spans="1:8" x14ac:dyDescent="0.35">
      <c r="A4" t="s">
        <v>8388</v>
      </c>
      <c r="B4">
        <f>COUNTIFS(Kickstarter!$F:$F,"successful", Kickstarter!$D:$D, "&gt;5000", Kickstarter!$D:$D, "&lt;9999",  Kickstarter!$R:$R, "plays")</f>
        <v>44</v>
      </c>
      <c r="C4">
        <f>COUNTIFS(Kickstarter!$F:$F,"failed", Kickstarter!$D:$D, "&gt;5000", Kickstarter!$D:$D, "&lt;9999",  Kickstarter!$R:$R, "plays")</f>
        <v>41</v>
      </c>
      <c r="D4">
        <f>COUNTIFS(Kickstarter!$F:$F,"canceled", Kickstarter!$D:$D, "&gt;5000", Kickstarter!$D:$D, "&lt;9999",  Kickstarter!$R:$R, "plays")</f>
        <v>0</v>
      </c>
      <c r="E4">
        <f t="shared" si="0"/>
        <v>85</v>
      </c>
      <c r="F4" s="17">
        <f t="shared" si="1"/>
        <v>52</v>
      </c>
      <c r="G4" s="17">
        <f t="shared" si="2"/>
        <v>48</v>
      </c>
      <c r="H4" s="17">
        <f t="shared" si="3"/>
        <v>0</v>
      </c>
    </row>
    <row r="5" spans="1:8" x14ac:dyDescent="0.35">
      <c r="A5" t="s">
        <v>8389</v>
      </c>
      <c r="B5">
        <f>COUNTIFS(Kickstarter!$F:$F,"successful", Kickstarter!$D:$D, "&gt;10000", Kickstarter!$D:$D, "&lt;14999",  Kickstarter!$R:$R, "plays")</f>
        <v>10</v>
      </c>
      <c r="C5">
        <f>COUNTIFS(Kickstarter!$F:$F,"failed", Kickstarter!$D:$D, "&gt;10000", Kickstarter!$D:$D, "&lt;14999",  Kickstarter!$R:$R, "plays")</f>
        <v>13</v>
      </c>
      <c r="D5">
        <f>COUNTIFS(Kickstarter!$F:$F,"canceled", Kickstarter!$D:$D, "&gt;10000", Kickstarter!$D:$D, "&lt;14999",  Kickstarter!$R:$R, "plays")</f>
        <v>0</v>
      </c>
      <c r="E5">
        <f t="shared" si="0"/>
        <v>23</v>
      </c>
      <c r="F5" s="17">
        <f t="shared" si="1"/>
        <v>43</v>
      </c>
      <c r="G5" s="17">
        <f t="shared" si="2"/>
        <v>57</v>
      </c>
      <c r="H5" s="17">
        <f t="shared" si="3"/>
        <v>0</v>
      </c>
    </row>
    <row r="6" spans="1:8" x14ac:dyDescent="0.35">
      <c r="A6" t="s">
        <v>8390</v>
      </c>
      <c r="B6">
        <f>COUNTIFS(Kickstarter!$F:$F,"successful", Kickstarter!$D:$D, "&gt;15000", Kickstarter!$D:$D, "&lt;19999",  Kickstarter!$R:$R, "plays")</f>
        <v>1</v>
      </c>
      <c r="C6">
        <f>COUNTIFS(Kickstarter!$F:$F,"failed", Kickstarter!$D:$D, "&gt;15000", Kickstarter!$D:$D, "&lt;19999",  Kickstarter!$R:$R, "plays")</f>
        <v>3</v>
      </c>
      <c r="D6">
        <f>COUNTIFS(Kickstarter!$F:$F,"canceled", Kickstarter!$D:$D, "&gt;15000", Kickstarter!$D:$D, "&lt;19999",  Kickstarter!$R:$R, "plays")</f>
        <v>0</v>
      </c>
      <c r="E6">
        <f t="shared" si="0"/>
        <v>4</v>
      </c>
      <c r="F6" s="17">
        <f t="shared" si="1"/>
        <v>25</v>
      </c>
      <c r="G6" s="17">
        <f t="shared" si="2"/>
        <v>75</v>
      </c>
      <c r="H6" s="17">
        <f t="shared" si="3"/>
        <v>0</v>
      </c>
    </row>
    <row r="7" spans="1:8" x14ac:dyDescent="0.35">
      <c r="A7" t="s">
        <v>8391</v>
      </c>
      <c r="B7">
        <f>COUNTIFS(Kickstarter!$F:$F,"successful", Kickstarter!$D:$D, "&gt;20000", Kickstarter!$D:$D, "&lt;24999",  Kickstarter!$R:$R, "plays")</f>
        <v>3</v>
      </c>
      <c r="C7">
        <f>COUNTIFS(Kickstarter!$F:$F,"failed", Kickstarter!$D:$D, "&gt;20000", Kickstarter!$D:$D, "&lt;24999",  Kickstarter!$R:$R, "plays")</f>
        <v>1</v>
      </c>
      <c r="D7">
        <f>COUNTIFS(Kickstarter!$F:$F,"canceled", Kickstarter!$D:$D, "&gt;20000", Kickstarter!$D:$D, "&lt;24999",  Kickstarter!$R:$R, "plays")</f>
        <v>0</v>
      </c>
      <c r="E7">
        <f t="shared" si="0"/>
        <v>4</v>
      </c>
      <c r="F7" s="17">
        <f t="shared" si="1"/>
        <v>75</v>
      </c>
      <c r="G7" s="17">
        <f t="shared" si="2"/>
        <v>25</v>
      </c>
      <c r="H7" s="17">
        <f t="shared" si="3"/>
        <v>0</v>
      </c>
    </row>
    <row r="8" spans="1:8" x14ac:dyDescent="0.35">
      <c r="A8" t="s">
        <v>8392</v>
      </c>
      <c r="B8">
        <f>COUNTIFS(Kickstarter!$F:$F,"successful", Kickstarter!$D:$D, "&gt;25000", Kickstarter!$D:$D, "&lt;29999",  Kickstarter!$R:$R, "plays")</f>
        <v>0</v>
      </c>
      <c r="C8">
        <f>COUNTIFS(Kickstarter!$F:$F,"failed", Kickstarter!$D:$D, "&gt;25000", Kickstarter!$D:$D, "&lt;29999",  Kickstarter!$R:$R, "plays")</f>
        <v>2</v>
      </c>
      <c r="D8">
        <f>COUNTIFS(Kickstarter!$F:$F,"canceled", Kickstarter!$D:$D, "&gt;25000", Kickstarter!$D:$D, "&lt;29999",  Kickstarter!$R:$R, "plays")</f>
        <v>0</v>
      </c>
      <c r="E8">
        <f t="shared" si="0"/>
        <v>2</v>
      </c>
      <c r="F8" s="17">
        <f t="shared" si="1"/>
        <v>0</v>
      </c>
      <c r="G8" s="17">
        <f t="shared" si="2"/>
        <v>100</v>
      </c>
      <c r="H8" s="17">
        <f t="shared" si="3"/>
        <v>0</v>
      </c>
    </row>
    <row r="9" spans="1:8" x14ac:dyDescent="0.35">
      <c r="A9" t="s">
        <v>8393</v>
      </c>
      <c r="B9">
        <f>COUNTIFS(Kickstarter!$F:$F,"successful", Kickstarter!$D:$D, "&gt;30000", Kickstarter!$D:$D, "&lt;34999",  Kickstarter!$R:$R, "plays")</f>
        <v>1</v>
      </c>
      <c r="C9">
        <f>COUNTIFS(Kickstarter!$F:$F,"failed", Kickstarter!$D:$D, "&gt;30000", Kickstarter!$D:$D, "&lt;34999",  Kickstarter!$R:$R, "plays")</f>
        <v>1</v>
      </c>
      <c r="D9">
        <f>COUNTIFS(Kickstarter!$F:$F,"canceled", Kickstarter!$D:$D, "&gt;30000", Kickstarter!$D:$D, "&lt;34999",  Kickstarter!$R:$R, "plays")</f>
        <v>0</v>
      </c>
      <c r="E9">
        <f t="shared" si="0"/>
        <v>2</v>
      </c>
      <c r="F9" s="17">
        <f t="shared" si="1"/>
        <v>50</v>
      </c>
      <c r="G9" s="17">
        <f t="shared" si="2"/>
        <v>50</v>
      </c>
      <c r="H9" s="17">
        <f t="shared" si="3"/>
        <v>0</v>
      </c>
    </row>
    <row r="10" spans="1:8" x14ac:dyDescent="0.35">
      <c r="A10" t="s">
        <v>8394</v>
      </c>
      <c r="B10">
        <f>COUNTIFS(Kickstarter!$F:$F,"successful", Kickstarter!$D:$D, "&gt;35000", Kickstarter!$D:$D, "&lt;39999",  Kickstarter!$R:$R, "plays")</f>
        <v>0</v>
      </c>
      <c r="C10">
        <f>COUNTIFS(Kickstarter!$F:$F,"failed", Kickstarter!$D:$D, "&gt;35000", Kickstarter!$D:$D, "&lt;39999",  Kickstarter!$R:$R, "plays")</f>
        <v>1</v>
      </c>
      <c r="D10">
        <f>COUNTIFS(Kickstarter!$F:$F,"canceled", Kickstarter!$D:$D, "&gt;35000", Kickstarter!$D:$D, "&lt;39999",  Kickstarter!$R:$R, "plays")</f>
        <v>0</v>
      </c>
      <c r="E10">
        <f t="shared" si="0"/>
        <v>1</v>
      </c>
      <c r="F10" s="17">
        <f t="shared" si="1"/>
        <v>0</v>
      </c>
      <c r="G10" s="17">
        <f t="shared" si="2"/>
        <v>100</v>
      </c>
      <c r="H10" s="17">
        <f t="shared" si="3"/>
        <v>0</v>
      </c>
    </row>
    <row r="11" spans="1:8" x14ac:dyDescent="0.35">
      <c r="A11" t="s">
        <v>8395</v>
      </c>
      <c r="B11">
        <f>COUNTIFS(Kickstarter!$F:$F,"successful", Kickstarter!$D:$D, "&gt;40000", Kickstarter!$D:$D, "&lt;44999",  Kickstarter!$R:$R, "plays")</f>
        <v>0</v>
      </c>
      <c r="C11">
        <f>COUNTIFS(Kickstarter!$F:$F,"failed", Kickstarter!$D:$D, "&gt;40000", Kickstarter!$D:$D, "&lt;44999",  Kickstarter!$R:$R, "plays")</f>
        <v>0</v>
      </c>
      <c r="D11">
        <f>COUNTIFS(Kickstarter!$F:$F,"canceled", Kickstarter!$D:$D, "&gt;40000", Kickstarter!$D:$D, "&lt;44999",  Kickstarter!$R:$R, "plays")</f>
        <v>0</v>
      </c>
      <c r="E11">
        <f t="shared" si="0"/>
        <v>0</v>
      </c>
      <c r="F11" s="17" t="str">
        <f t="shared" si="1"/>
        <v>0</v>
      </c>
      <c r="G11" s="17" t="str">
        <f t="shared" si="2"/>
        <v>0</v>
      </c>
      <c r="H11" s="17" t="str">
        <f t="shared" si="3"/>
        <v>0</v>
      </c>
    </row>
    <row r="12" spans="1:8" x14ac:dyDescent="0.35">
      <c r="A12" t="s">
        <v>8396</v>
      </c>
      <c r="B12">
        <f>COUNTIFS(Kickstarter!$F:$F,"successful", Kickstarter!$D:$D, "&gt;45000", Kickstarter!$D:$D, "&lt;49999",  Kickstarter!$R:$R, "plays")</f>
        <v>0</v>
      </c>
      <c r="C12">
        <f>COUNTIFS(Kickstarter!$F:$F,"failed", Kickstarter!$D:$D, "&gt;45000", Kickstarter!$D:$D, "&lt;49999",  Kickstarter!$R:$R, "plays")</f>
        <v>0</v>
      </c>
      <c r="D12">
        <f>COUNTIFS(Kickstarter!$F:$F,"canceled", Kickstarter!$D:$D, "&gt;45000", Kickstarter!$D:$D, "&lt;49999",  Kickstarter!$R:$R, "plays")</f>
        <v>0</v>
      </c>
      <c r="E12">
        <f t="shared" si="0"/>
        <v>0</v>
      </c>
      <c r="F12" s="17" t="str">
        <f t="shared" si="1"/>
        <v>0</v>
      </c>
      <c r="G12" s="17" t="str">
        <f t="shared" si="2"/>
        <v>0</v>
      </c>
      <c r="H12" s="17" t="str">
        <f t="shared" si="3"/>
        <v>0</v>
      </c>
    </row>
    <row r="13" spans="1:8" x14ac:dyDescent="0.35">
      <c r="A13" t="s">
        <v>8397</v>
      </c>
      <c r="B13">
        <f>COUNTIFS(Kickstarter!$F:$F,"successful", Kickstarter!$D:$D, "&gt;50000", Kickstarter!$R:$R, "plays")</f>
        <v>2</v>
      </c>
      <c r="C13">
        <f>COUNTIFS(Kickstarter!$F:$F,"failed", Kickstarter!$D:$D, "&gt;50000", Kickstarter!$R:$R, "plays")</f>
        <v>10</v>
      </c>
      <c r="D13">
        <f>COUNTIFS(Kickstarter!$F:$F,"canceled", Kickstarter!$D:$D, "&gt;50000", Kickstarter!$R:$R, "plays")</f>
        <v>0</v>
      </c>
      <c r="E13">
        <f t="shared" si="0"/>
        <v>12</v>
      </c>
      <c r="F13" s="17">
        <f t="shared" si="1"/>
        <v>17</v>
      </c>
      <c r="G13" s="17">
        <f t="shared" si="2"/>
        <v>83</v>
      </c>
      <c r="H13" s="17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opLeftCell="F1" zoomScale="77" zoomScaleNormal="77" workbookViewId="0">
      <selection activeCell="O124" sqref="O124"/>
    </sheetView>
  </sheetViews>
  <sheetFormatPr defaultColWidth="8.81640625" defaultRowHeight="14.5" x14ac:dyDescent="0.35"/>
  <cols>
    <col min="2" max="2" width="30" style="9" customWidth="1"/>
    <col min="3" max="3" width="30.90625" style="3" customWidth="1"/>
    <col min="4" max="4" width="13" style="5" customWidth="1"/>
    <col min="5" max="5" width="13" style="7" customWidth="1"/>
    <col min="6" max="6" width="11.36328125" customWidth="1"/>
    <col min="7" max="7" width="7.90625" customWidth="1"/>
    <col min="8" max="8" width="8.453125" customWidth="1"/>
    <col min="9" max="9" width="12.08984375" customWidth="1"/>
    <col min="10" max="10" width="15.6328125" customWidth="1"/>
    <col min="11" max="11" width="9.54296875" customWidth="1"/>
    <col min="12" max="12" width="12" customWidth="1"/>
    <col min="13" max="13" width="9.26953125" customWidth="1"/>
    <col min="14" max="14" width="24.6328125" customWidth="1"/>
    <col min="15" max="15" width="16.81640625" customWidth="1"/>
    <col min="16" max="17" width="15.1796875" customWidth="1"/>
    <col min="18" max="18" width="10.6328125" customWidth="1"/>
    <col min="19" max="19" width="21.453125" customWidth="1"/>
    <col min="20" max="20" width="19.90625" customWidth="1"/>
  </cols>
  <sheetData>
    <row r="1" spans="1:21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1" t="s">
        <v>8358</v>
      </c>
      <c r="R1" s="10" t="s">
        <v>8359</v>
      </c>
      <c r="S1" s="10" t="s">
        <v>8365</v>
      </c>
      <c r="T1" s="10" t="s">
        <v>8366</v>
      </c>
      <c r="U1" s="10" t="s">
        <v>8379</v>
      </c>
    </row>
    <row r="2" spans="1:21" ht="43.5" x14ac:dyDescent="0.3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2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29" x14ac:dyDescent="0.3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2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3.5" x14ac:dyDescent="0.3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9" x14ac:dyDescent="0.3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72.5" x14ac:dyDescent="0.3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58" x14ac:dyDescent="0.3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72.5" x14ac:dyDescent="0.3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72.5" x14ac:dyDescent="0.3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29" x14ac:dyDescent="0.3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58" x14ac:dyDescent="0.3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58" x14ac:dyDescent="0.3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72.5" x14ac:dyDescent="0.3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58" x14ac:dyDescent="0.3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3.5" x14ac:dyDescent="0.3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29" x14ac:dyDescent="0.3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58" x14ac:dyDescent="0.3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58" x14ac:dyDescent="0.3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58" x14ac:dyDescent="0.3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58" x14ac:dyDescent="0.3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72.5" x14ac:dyDescent="0.3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58" x14ac:dyDescent="0.3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58" x14ac:dyDescent="0.3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43.5" x14ac:dyDescent="0.3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58" x14ac:dyDescent="0.3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43.5" x14ac:dyDescent="0.3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58" x14ac:dyDescent="0.3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3.5" x14ac:dyDescent="0.3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58" x14ac:dyDescent="0.3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43.5" x14ac:dyDescent="0.3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72.5" x14ac:dyDescent="0.3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58" x14ac:dyDescent="0.3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58" x14ac:dyDescent="0.3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58" x14ac:dyDescent="0.3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58" x14ac:dyDescent="0.3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58" x14ac:dyDescent="0.3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3.5" x14ac:dyDescent="0.3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43.5" x14ac:dyDescent="0.3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72.5" x14ac:dyDescent="0.3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58" x14ac:dyDescent="0.3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58" x14ac:dyDescent="0.3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58" x14ac:dyDescent="0.3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72.5" x14ac:dyDescent="0.3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58" x14ac:dyDescent="0.3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58" x14ac:dyDescent="0.3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72.5" x14ac:dyDescent="0.3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58" x14ac:dyDescent="0.3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58" x14ac:dyDescent="0.3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58" x14ac:dyDescent="0.3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58" x14ac:dyDescent="0.3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29" x14ac:dyDescent="0.3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58" x14ac:dyDescent="0.3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72.5" x14ac:dyDescent="0.3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58" x14ac:dyDescent="0.3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43.5" x14ac:dyDescent="0.3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72.5" x14ac:dyDescent="0.3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58" x14ac:dyDescent="0.3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43.5" x14ac:dyDescent="0.3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58" x14ac:dyDescent="0.3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3.5" x14ac:dyDescent="0.3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58" x14ac:dyDescent="0.3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58" x14ac:dyDescent="0.3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58" x14ac:dyDescent="0.3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58" x14ac:dyDescent="0.3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58" x14ac:dyDescent="0.3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72.5" x14ac:dyDescent="0.3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2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3.5" x14ac:dyDescent="0.3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2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43.5" x14ac:dyDescent="0.3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2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58" x14ac:dyDescent="0.3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2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72.5" x14ac:dyDescent="0.3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2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72.5" x14ac:dyDescent="0.3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2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72.5" x14ac:dyDescent="0.3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2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58" x14ac:dyDescent="0.3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2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58" x14ac:dyDescent="0.3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2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72.5" x14ac:dyDescent="0.3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2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58" x14ac:dyDescent="0.3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2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58" x14ac:dyDescent="0.3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2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58" x14ac:dyDescent="0.3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2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3.5" x14ac:dyDescent="0.3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2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101.5" x14ac:dyDescent="0.3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2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58" x14ac:dyDescent="0.3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2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58" x14ac:dyDescent="0.3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2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58" x14ac:dyDescent="0.3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2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58" x14ac:dyDescent="0.3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2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72.5" x14ac:dyDescent="0.3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2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3.5" x14ac:dyDescent="0.3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2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58" x14ac:dyDescent="0.3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2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72.5" x14ac:dyDescent="0.3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2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58" x14ac:dyDescent="0.3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2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58" x14ac:dyDescent="0.3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2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58" x14ac:dyDescent="0.3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2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9" x14ac:dyDescent="0.3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2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58" x14ac:dyDescent="0.3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2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58" x14ac:dyDescent="0.3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2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58" x14ac:dyDescent="0.3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2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58" x14ac:dyDescent="0.3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2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72.5" x14ac:dyDescent="0.3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2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58" x14ac:dyDescent="0.3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2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58" x14ac:dyDescent="0.3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2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58" x14ac:dyDescent="0.3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2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43.5" x14ac:dyDescent="0.3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2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72.5" x14ac:dyDescent="0.3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2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72.5" x14ac:dyDescent="0.3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2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58" x14ac:dyDescent="0.3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2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3.5" x14ac:dyDescent="0.3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2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43.5" x14ac:dyDescent="0.3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2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58" x14ac:dyDescent="0.3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2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3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2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72.5" x14ac:dyDescent="0.3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2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58" x14ac:dyDescent="0.3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2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58" x14ac:dyDescent="0.3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2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58" x14ac:dyDescent="0.3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2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58" x14ac:dyDescent="0.3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2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58" x14ac:dyDescent="0.3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2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9" x14ac:dyDescent="0.3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2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58" x14ac:dyDescent="0.3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2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29" x14ac:dyDescent="0.3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2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72.5" x14ac:dyDescent="0.3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2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72.5" x14ac:dyDescent="0.3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2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43.5" x14ac:dyDescent="0.3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2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58" x14ac:dyDescent="0.3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2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58" x14ac:dyDescent="0.3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2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72.5" x14ac:dyDescent="0.3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2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43.5" x14ac:dyDescent="0.3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2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58" x14ac:dyDescent="0.3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2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72.5" x14ac:dyDescent="0.3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2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58" x14ac:dyDescent="0.3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2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72.5" x14ac:dyDescent="0.3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2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58" x14ac:dyDescent="0.3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2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29" x14ac:dyDescent="0.3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2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58" x14ac:dyDescent="0.3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2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58" x14ac:dyDescent="0.3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2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3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2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72.5" x14ac:dyDescent="0.3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2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43.5" x14ac:dyDescent="0.3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2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29" x14ac:dyDescent="0.3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2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58" x14ac:dyDescent="0.3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2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72.5" x14ac:dyDescent="0.3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2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72.5" x14ac:dyDescent="0.3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2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58" x14ac:dyDescent="0.3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2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3.5" x14ac:dyDescent="0.3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2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58" x14ac:dyDescent="0.3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2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58" x14ac:dyDescent="0.3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2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72.5" x14ac:dyDescent="0.3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2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58" x14ac:dyDescent="0.3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2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58" x14ac:dyDescent="0.3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2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58" x14ac:dyDescent="0.3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2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72.5" x14ac:dyDescent="0.3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2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29" x14ac:dyDescent="0.3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2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58" x14ac:dyDescent="0.3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2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72.5" x14ac:dyDescent="0.3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2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58" x14ac:dyDescent="0.3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2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72.5" x14ac:dyDescent="0.3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2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43.5" x14ac:dyDescent="0.3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2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58" x14ac:dyDescent="0.3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2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3.5" x14ac:dyDescent="0.3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2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72.5" x14ac:dyDescent="0.3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2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58" x14ac:dyDescent="0.3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2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58" x14ac:dyDescent="0.3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2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58" x14ac:dyDescent="0.3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2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58" x14ac:dyDescent="0.3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2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58" x14ac:dyDescent="0.3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2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58" x14ac:dyDescent="0.3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2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58" x14ac:dyDescent="0.3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2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87" x14ac:dyDescent="0.3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2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58" x14ac:dyDescent="0.3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2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43.5" x14ac:dyDescent="0.3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2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58" x14ac:dyDescent="0.3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2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58" x14ac:dyDescent="0.3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2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58" x14ac:dyDescent="0.3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2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58" x14ac:dyDescent="0.3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2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72.5" x14ac:dyDescent="0.3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2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58" x14ac:dyDescent="0.3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2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58" x14ac:dyDescent="0.3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2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58" x14ac:dyDescent="0.3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2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58" x14ac:dyDescent="0.3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2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58" x14ac:dyDescent="0.3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2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58" x14ac:dyDescent="0.3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2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43.5" x14ac:dyDescent="0.3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2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43.5" x14ac:dyDescent="0.3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2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43.5" x14ac:dyDescent="0.3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2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58" x14ac:dyDescent="0.3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2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58" x14ac:dyDescent="0.3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2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58" x14ac:dyDescent="0.3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2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3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2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58" x14ac:dyDescent="0.3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2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3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2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58" x14ac:dyDescent="0.3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2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3.5" x14ac:dyDescent="0.3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2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72.5" x14ac:dyDescent="0.3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2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72.5" x14ac:dyDescent="0.3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2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t="29" x14ac:dyDescent="0.3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2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58" x14ac:dyDescent="0.3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2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72.5" x14ac:dyDescent="0.3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2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72.5" x14ac:dyDescent="0.3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2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58" x14ac:dyDescent="0.3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2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58" x14ac:dyDescent="0.3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2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58" x14ac:dyDescent="0.3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2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58" x14ac:dyDescent="0.3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2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58" x14ac:dyDescent="0.3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2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58" x14ac:dyDescent="0.3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2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43.5" x14ac:dyDescent="0.3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2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58" x14ac:dyDescent="0.3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2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t="29" x14ac:dyDescent="0.3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2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58" x14ac:dyDescent="0.3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2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58" x14ac:dyDescent="0.3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2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58" x14ac:dyDescent="0.3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2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3.5" x14ac:dyDescent="0.3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2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58" x14ac:dyDescent="0.3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2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58" x14ac:dyDescent="0.3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2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58" x14ac:dyDescent="0.3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2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58" x14ac:dyDescent="0.3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2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72.5" x14ac:dyDescent="0.3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2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43.5" x14ac:dyDescent="0.3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2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3.5" x14ac:dyDescent="0.3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2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72.5" x14ac:dyDescent="0.3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2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72.5" x14ac:dyDescent="0.3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2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58" x14ac:dyDescent="0.3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2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3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2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72.5" x14ac:dyDescent="0.3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2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43.5" x14ac:dyDescent="0.3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2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58" x14ac:dyDescent="0.3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2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29" x14ac:dyDescent="0.3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2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58" x14ac:dyDescent="0.3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2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58" x14ac:dyDescent="0.3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2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72.5" x14ac:dyDescent="0.3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2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58" x14ac:dyDescent="0.3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2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3.5" x14ac:dyDescent="0.3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2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58" x14ac:dyDescent="0.3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2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43.5" x14ac:dyDescent="0.3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2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72.5" x14ac:dyDescent="0.3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2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58" x14ac:dyDescent="0.3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2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58" x14ac:dyDescent="0.3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2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72.5" x14ac:dyDescent="0.3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2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58" x14ac:dyDescent="0.3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2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58" x14ac:dyDescent="0.3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2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3.5" x14ac:dyDescent="0.3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2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58" x14ac:dyDescent="0.3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2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29" x14ac:dyDescent="0.3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2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58" x14ac:dyDescent="0.3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2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58" x14ac:dyDescent="0.3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2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58" x14ac:dyDescent="0.3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2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58" x14ac:dyDescent="0.3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2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58" x14ac:dyDescent="0.3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2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58" x14ac:dyDescent="0.3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2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72.5" x14ac:dyDescent="0.3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2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58" x14ac:dyDescent="0.3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2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58" x14ac:dyDescent="0.3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2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72.5" x14ac:dyDescent="0.3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2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72.5" x14ac:dyDescent="0.3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2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72.5" x14ac:dyDescent="0.3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2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58" x14ac:dyDescent="0.3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2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58" x14ac:dyDescent="0.3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2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58" x14ac:dyDescent="0.3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2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72.5" x14ac:dyDescent="0.3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2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58" x14ac:dyDescent="0.3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2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9" x14ac:dyDescent="0.3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2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58" x14ac:dyDescent="0.3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2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72.5" x14ac:dyDescent="0.3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2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58" x14ac:dyDescent="0.3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2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72.5" x14ac:dyDescent="0.3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2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3.5" x14ac:dyDescent="0.3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2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43.5" x14ac:dyDescent="0.3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2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43.5" x14ac:dyDescent="0.3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2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58" x14ac:dyDescent="0.3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2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72.5" x14ac:dyDescent="0.3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2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72.5" x14ac:dyDescent="0.3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2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72.5" x14ac:dyDescent="0.3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2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58" x14ac:dyDescent="0.3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2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58" x14ac:dyDescent="0.3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2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58" x14ac:dyDescent="0.3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2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58" x14ac:dyDescent="0.3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2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72.5" x14ac:dyDescent="0.3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2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58" x14ac:dyDescent="0.3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2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72.5" x14ac:dyDescent="0.3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2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58" x14ac:dyDescent="0.3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2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58" x14ac:dyDescent="0.3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2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72.5" x14ac:dyDescent="0.3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2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58" x14ac:dyDescent="0.3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2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43.5" x14ac:dyDescent="0.3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2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72.5" x14ac:dyDescent="0.3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2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58" x14ac:dyDescent="0.3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2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58" x14ac:dyDescent="0.3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2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58" x14ac:dyDescent="0.3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2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29" x14ac:dyDescent="0.3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2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58" x14ac:dyDescent="0.3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2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58" x14ac:dyDescent="0.3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2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58" x14ac:dyDescent="0.3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2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43.5" x14ac:dyDescent="0.3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2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72.5" x14ac:dyDescent="0.3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2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58" x14ac:dyDescent="0.3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2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43.5" x14ac:dyDescent="0.3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2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58" x14ac:dyDescent="0.3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2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72.5" x14ac:dyDescent="0.3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2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58" x14ac:dyDescent="0.3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2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87" x14ac:dyDescent="0.3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2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72.5" x14ac:dyDescent="0.3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2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58" x14ac:dyDescent="0.3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2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58" x14ac:dyDescent="0.3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2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29" x14ac:dyDescent="0.3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2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72.5" x14ac:dyDescent="0.3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2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72.5" x14ac:dyDescent="0.3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2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58" x14ac:dyDescent="0.3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2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72.5" x14ac:dyDescent="0.3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2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58" x14ac:dyDescent="0.3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2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43.5" x14ac:dyDescent="0.3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2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3.5" x14ac:dyDescent="0.3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2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43.5" x14ac:dyDescent="0.3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2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3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2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58" x14ac:dyDescent="0.3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2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58" x14ac:dyDescent="0.3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2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72.5" x14ac:dyDescent="0.3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2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58" x14ac:dyDescent="0.3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2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72.5" x14ac:dyDescent="0.3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2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72.5" x14ac:dyDescent="0.3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2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58" x14ac:dyDescent="0.3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2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58" x14ac:dyDescent="0.3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2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43.5" x14ac:dyDescent="0.3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2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3.5" x14ac:dyDescent="0.3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2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58" x14ac:dyDescent="0.3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2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72.5" x14ac:dyDescent="0.3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2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72.5" x14ac:dyDescent="0.3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2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58" x14ac:dyDescent="0.3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2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58" x14ac:dyDescent="0.3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2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58" x14ac:dyDescent="0.3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2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58" x14ac:dyDescent="0.3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2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58" x14ac:dyDescent="0.3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2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58" x14ac:dyDescent="0.3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2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58" x14ac:dyDescent="0.3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2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58" x14ac:dyDescent="0.3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2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58" x14ac:dyDescent="0.3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2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58" x14ac:dyDescent="0.3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2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72.5" x14ac:dyDescent="0.3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2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72.5" x14ac:dyDescent="0.3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2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58" x14ac:dyDescent="0.3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2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72.5" x14ac:dyDescent="0.3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2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58" x14ac:dyDescent="0.3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2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58" x14ac:dyDescent="0.3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2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58" x14ac:dyDescent="0.3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2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58" x14ac:dyDescent="0.3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2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58" x14ac:dyDescent="0.3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2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58" x14ac:dyDescent="0.3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2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72.5" x14ac:dyDescent="0.3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2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43.5" x14ac:dyDescent="0.3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2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72.5" x14ac:dyDescent="0.3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2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58" x14ac:dyDescent="0.3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2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58" x14ac:dyDescent="0.3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2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72.5" x14ac:dyDescent="0.3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2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58" x14ac:dyDescent="0.3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2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72.5" x14ac:dyDescent="0.3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2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3.5" x14ac:dyDescent="0.3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2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58" x14ac:dyDescent="0.3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2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58" x14ac:dyDescent="0.3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2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58" x14ac:dyDescent="0.3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2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72.5" x14ac:dyDescent="0.3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2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58" x14ac:dyDescent="0.3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2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3.5" x14ac:dyDescent="0.3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2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3.5" x14ac:dyDescent="0.3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2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58" x14ac:dyDescent="0.3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2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58" x14ac:dyDescent="0.3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2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58" x14ac:dyDescent="0.3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2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58" x14ac:dyDescent="0.3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2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58" x14ac:dyDescent="0.3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2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72.5" x14ac:dyDescent="0.3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2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72.5" x14ac:dyDescent="0.3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2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58" x14ac:dyDescent="0.3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2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58" x14ac:dyDescent="0.3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2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58" x14ac:dyDescent="0.3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2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58" x14ac:dyDescent="0.3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2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72.5" x14ac:dyDescent="0.3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2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58" x14ac:dyDescent="0.3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2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58" x14ac:dyDescent="0.3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2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58" x14ac:dyDescent="0.3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2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43.5" x14ac:dyDescent="0.3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2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58" x14ac:dyDescent="0.3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2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58" x14ac:dyDescent="0.3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2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58" x14ac:dyDescent="0.3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2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72.5" x14ac:dyDescent="0.3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2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58" x14ac:dyDescent="0.3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2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72.5" x14ac:dyDescent="0.3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2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58" x14ac:dyDescent="0.3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2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72.5" x14ac:dyDescent="0.3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2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58" x14ac:dyDescent="0.3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2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58" x14ac:dyDescent="0.3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2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58" x14ac:dyDescent="0.3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2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58" x14ac:dyDescent="0.3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2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58" x14ac:dyDescent="0.3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2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58" x14ac:dyDescent="0.3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2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72.5" x14ac:dyDescent="0.3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2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58" x14ac:dyDescent="0.3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2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72.5" x14ac:dyDescent="0.3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2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58" x14ac:dyDescent="0.3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2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58" x14ac:dyDescent="0.3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2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58" x14ac:dyDescent="0.3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2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3.5" x14ac:dyDescent="0.3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2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58" x14ac:dyDescent="0.3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2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58" x14ac:dyDescent="0.3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2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72.5" x14ac:dyDescent="0.3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2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72.5" x14ac:dyDescent="0.3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2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58" x14ac:dyDescent="0.3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2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58" x14ac:dyDescent="0.3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2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58" x14ac:dyDescent="0.3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2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72.5" x14ac:dyDescent="0.3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2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58" x14ac:dyDescent="0.3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2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58" x14ac:dyDescent="0.3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2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58" x14ac:dyDescent="0.3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2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3.5" x14ac:dyDescent="0.3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2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72.5" x14ac:dyDescent="0.3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2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58" x14ac:dyDescent="0.3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2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58" x14ac:dyDescent="0.3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2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58" x14ac:dyDescent="0.3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2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58" x14ac:dyDescent="0.3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2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58" x14ac:dyDescent="0.3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2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58" x14ac:dyDescent="0.3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2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58" x14ac:dyDescent="0.3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2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58" x14ac:dyDescent="0.3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2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72.5" x14ac:dyDescent="0.3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2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58" x14ac:dyDescent="0.3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2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58" x14ac:dyDescent="0.3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2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72.5" x14ac:dyDescent="0.3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2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58" x14ac:dyDescent="0.3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2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58" x14ac:dyDescent="0.3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2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58" x14ac:dyDescent="0.3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2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58" x14ac:dyDescent="0.3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2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58" x14ac:dyDescent="0.3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2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58" x14ac:dyDescent="0.3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2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58" x14ac:dyDescent="0.3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2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58" x14ac:dyDescent="0.3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2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72.5" x14ac:dyDescent="0.3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2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43.5" x14ac:dyDescent="0.3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2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72.5" x14ac:dyDescent="0.3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2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58" x14ac:dyDescent="0.3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2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58" x14ac:dyDescent="0.3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2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72.5" x14ac:dyDescent="0.3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2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101.5" x14ac:dyDescent="0.3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2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58" x14ac:dyDescent="0.3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2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72.5" x14ac:dyDescent="0.3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2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58" x14ac:dyDescent="0.3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2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58" x14ac:dyDescent="0.3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2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58" x14ac:dyDescent="0.3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2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58" x14ac:dyDescent="0.3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2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58" x14ac:dyDescent="0.3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2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58" x14ac:dyDescent="0.3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2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3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2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58" x14ac:dyDescent="0.3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2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3.5" x14ac:dyDescent="0.3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2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58" x14ac:dyDescent="0.3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2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58" x14ac:dyDescent="0.3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2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58" x14ac:dyDescent="0.3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2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58" x14ac:dyDescent="0.3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2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58" x14ac:dyDescent="0.3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2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58" x14ac:dyDescent="0.3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2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72.5" x14ac:dyDescent="0.3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2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43.5" x14ac:dyDescent="0.3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2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58" x14ac:dyDescent="0.3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2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58" x14ac:dyDescent="0.3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2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72.5" x14ac:dyDescent="0.3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2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72.5" x14ac:dyDescent="0.3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2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72.5" x14ac:dyDescent="0.3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2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58" x14ac:dyDescent="0.3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2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58" x14ac:dyDescent="0.3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2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29" x14ac:dyDescent="0.3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2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58" x14ac:dyDescent="0.3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2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72.5" x14ac:dyDescent="0.3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2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58" x14ac:dyDescent="0.3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2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43.5" x14ac:dyDescent="0.3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2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29" x14ac:dyDescent="0.3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2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58" x14ac:dyDescent="0.3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2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58" x14ac:dyDescent="0.3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2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58" x14ac:dyDescent="0.3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2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43.5" x14ac:dyDescent="0.3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2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58" x14ac:dyDescent="0.3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2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72.5" x14ac:dyDescent="0.3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2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58" x14ac:dyDescent="0.3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2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58" x14ac:dyDescent="0.3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2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58" x14ac:dyDescent="0.3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2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58" x14ac:dyDescent="0.3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2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29" x14ac:dyDescent="0.3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2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72.5" x14ac:dyDescent="0.3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2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58" x14ac:dyDescent="0.3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2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58" x14ac:dyDescent="0.3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2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58" x14ac:dyDescent="0.3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2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58" x14ac:dyDescent="0.3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2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58" x14ac:dyDescent="0.3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2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58" x14ac:dyDescent="0.3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2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72.5" x14ac:dyDescent="0.3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2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3.5" x14ac:dyDescent="0.3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2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58" x14ac:dyDescent="0.3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2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58" x14ac:dyDescent="0.3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2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3.5" x14ac:dyDescent="0.3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2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58" x14ac:dyDescent="0.3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2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3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2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58" x14ac:dyDescent="0.3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2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58" x14ac:dyDescent="0.3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2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58" x14ac:dyDescent="0.3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2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72.5" x14ac:dyDescent="0.3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2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58" x14ac:dyDescent="0.3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2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43.5" x14ac:dyDescent="0.3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2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3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2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58" x14ac:dyDescent="0.3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2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58" x14ac:dyDescent="0.3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2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72.5" x14ac:dyDescent="0.3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2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58" x14ac:dyDescent="0.3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2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72.5" x14ac:dyDescent="0.3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2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58" x14ac:dyDescent="0.3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2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58" x14ac:dyDescent="0.3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2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58" x14ac:dyDescent="0.3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2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58" x14ac:dyDescent="0.3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2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58" x14ac:dyDescent="0.3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2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72.5" x14ac:dyDescent="0.3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2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58" x14ac:dyDescent="0.3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2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58" x14ac:dyDescent="0.3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2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58" x14ac:dyDescent="0.3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2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58" x14ac:dyDescent="0.3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2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43.5" x14ac:dyDescent="0.3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2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58" x14ac:dyDescent="0.3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2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3.5" x14ac:dyDescent="0.3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2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43.5" x14ac:dyDescent="0.3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2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58" x14ac:dyDescent="0.3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2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72.5" x14ac:dyDescent="0.3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2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58" x14ac:dyDescent="0.3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2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58" x14ac:dyDescent="0.3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2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72.5" x14ac:dyDescent="0.3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2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58" x14ac:dyDescent="0.3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2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58" x14ac:dyDescent="0.3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2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72.5" x14ac:dyDescent="0.3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2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58" x14ac:dyDescent="0.3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2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58" x14ac:dyDescent="0.3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2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72.5" x14ac:dyDescent="0.3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2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2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72.5" x14ac:dyDescent="0.3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2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58" x14ac:dyDescent="0.3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2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72.5" x14ac:dyDescent="0.3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2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58" x14ac:dyDescent="0.3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2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58" x14ac:dyDescent="0.3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2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58" x14ac:dyDescent="0.3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2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3.5" x14ac:dyDescent="0.3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2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72.5" x14ac:dyDescent="0.3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2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58" x14ac:dyDescent="0.3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2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58" x14ac:dyDescent="0.3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2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58" x14ac:dyDescent="0.3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2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72.5" x14ac:dyDescent="0.3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2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58" x14ac:dyDescent="0.3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2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58" x14ac:dyDescent="0.3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2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58" x14ac:dyDescent="0.3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2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58" x14ac:dyDescent="0.3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2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58" x14ac:dyDescent="0.3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2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58" x14ac:dyDescent="0.3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2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58" x14ac:dyDescent="0.3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2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58" x14ac:dyDescent="0.3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2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72.5" x14ac:dyDescent="0.3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2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58" x14ac:dyDescent="0.3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2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72.5" x14ac:dyDescent="0.3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2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58" x14ac:dyDescent="0.3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2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58" x14ac:dyDescent="0.3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2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72.5" x14ac:dyDescent="0.3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2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58" x14ac:dyDescent="0.3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2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43.5" x14ac:dyDescent="0.3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2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58" x14ac:dyDescent="0.3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2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58" x14ac:dyDescent="0.3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2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72.5" x14ac:dyDescent="0.3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2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58" x14ac:dyDescent="0.3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2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58" x14ac:dyDescent="0.3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2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72.5" x14ac:dyDescent="0.3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2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58" x14ac:dyDescent="0.3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2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72.5" x14ac:dyDescent="0.3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2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58" x14ac:dyDescent="0.3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2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58" x14ac:dyDescent="0.3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2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58" x14ac:dyDescent="0.3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2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72.5" x14ac:dyDescent="0.3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2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58" x14ac:dyDescent="0.3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2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43.5" x14ac:dyDescent="0.3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2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72.5" x14ac:dyDescent="0.3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2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72.5" x14ac:dyDescent="0.3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2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58" x14ac:dyDescent="0.3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2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72.5" x14ac:dyDescent="0.3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2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72.5" x14ac:dyDescent="0.3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2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72.5" x14ac:dyDescent="0.3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2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72.5" x14ac:dyDescent="0.3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2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9" x14ac:dyDescent="0.3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2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43.5" x14ac:dyDescent="0.3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2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58" x14ac:dyDescent="0.3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2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58" x14ac:dyDescent="0.3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2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58" x14ac:dyDescent="0.3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2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3.5" x14ac:dyDescent="0.3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2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3.5" x14ac:dyDescent="0.3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2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72.5" x14ac:dyDescent="0.3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2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58" x14ac:dyDescent="0.3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2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87" x14ac:dyDescent="0.3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2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58" x14ac:dyDescent="0.3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2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3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2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72.5" x14ac:dyDescent="0.3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2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58" x14ac:dyDescent="0.3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2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58" x14ac:dyDescent="0.3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2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72.5" x14ac:dyDescent="0.3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2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29" x14ac:dyDescent="0.3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2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58" x14ac:dyDescent="0.3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2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43.5" x14ac:dyDescent="0.3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2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58" x14ac:dyDescent="0.3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2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43.5" x14ac:dyDescent="0.3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2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58" x14ac:dyDescent="0.3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2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43.5" x14ac:dyDescent="0.3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2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58" x14ac:dyDescent="0.3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2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58" x14ac:dyDescent="0.3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2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58" x14ac:dyDescent="0.3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2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72.5" x14ac:dyDescent="0.3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2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29" x14ac:dyDescent="0.3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2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72.5" x14ac:dyDescent="0.3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2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58" x14ac:dyDescent="0.3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2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72.5" x14ac:dyDescent="0.3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2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58" x14ac:dyDescent="0.3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2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58" x14ac:dyDescent="0.3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2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72.5" x14ac:dyDescent="0.3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2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43.5" x14ac:dyDescent="0.3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2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72.5" x14ac:dyDescent="0.3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2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58" x14ac:dyDescent="0.3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2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58" x14ac:dyDescent="0.3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2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72.5" x14ac:dyDescent="0.3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2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72.5" x14ac:dyDescent="0.3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2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72.5" x14ac:dyDescent="0.3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2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43.5" x14ac:dyDescent="0.3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2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58" x14ac:dyDescent="0.3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2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58" x14ac:dyDescent="0.3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2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72.5" x14ac:dyDescent="0.3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2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58" x14ac:dyDescent="0.3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2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58" x14ac:dyDescent="0.3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2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72.5" x14ac:dyDescent="0.3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2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72.5" x14ac:dyDescent="0.3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2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58" x14ac:dyDescent="0.3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2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58" x14ac:dyDescent="0.3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2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58" x14ac:dyDescent="0.3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2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72.5" x14ac:dyDescent="0.3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2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43.5" x14ac:dyDescent="0.3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2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43.5" x14ac:dyDescent="0.3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2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58" x14ac:dyDescent="0.3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2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43.5" x14ac:dyDescent="0.3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2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29" x14ac:dyDescent="0.3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2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3.5" x14ac:dyDescent="0.3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2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58" x14ac:dyDescent="0.3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2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3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2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43.5" x14ac:dyDescent="0.3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2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58" x14ac:dyDescent="0.3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2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58" x14ac:dyDescent="0.3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2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58" x14ac:dyDescent="0.3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2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3.5" x14ac:dyDescent="0.3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2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58" x14ac:dyDescent="0.3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2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43.5" x14ac:dyDescent="0.3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2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72.5" x14ac:dyDescent="0.3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2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72.5" x14ac:dyDescent="0.3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2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29" x14ac:dyDescent="0.3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2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72.5" x14ac:dyDescent="0.3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2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58" x14ac:dyDescent="0.3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2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58" x14ac:dyDescent="0.3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2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72.5" x14ac:dyDescent="0.3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2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72.5" x14ac:dyDescent="0.3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2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58" x14ac:dyDescent="0.3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2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58" x14ac:dyDescent="0.3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2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58" x14ac:dyDescent="0.3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2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72.5" x14ac:dyDescent="0.3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2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72.5" x14ac:dyDescent="0.3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2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3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2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72.5" x14ac:dyDescent="0.3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2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58" x14ac:dyDescent="0.3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2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58" x14ac:dyDescent="0.3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2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58" x14ac:dyDescent="0.3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2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58" x14ac:dyDescent="0.3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2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72.5" x14ac:dyDescent="0.3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2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58" x14ac:dyDescent="0.3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2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58" x14ac:dyDescent="0.3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2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58" x14ac:dyDescent="0.3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2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58" x14ac:dyDescent="0.3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2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72.5" x14ac:dyDescent="0.3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2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58" x14ac:dyDescent="0.3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2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72.5" x14ac:dyDescent="0.3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2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58" x14ac:dyDescent="0.3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2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43.5" x14ac:dyDescent="0.3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2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72.5" x14ac:dyDescent="0.3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2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58" x14ac:dyDescent="0.3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2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72.5" x14ac:dyDescent="0.3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2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58" x14ac:dyDescent="0.3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2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58" x14ac:dyDescent="0.3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2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72.5" x14ac:dyDescent="0.3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2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58" x14ac:dyDescent="0.3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2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58" x14ac:dyDescent="0.3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2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72.5" x14ac:dyDescent="0.3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2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29" x14ac:dyDescent="0.3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2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58" x14ac:dyDescent="0.3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2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58" x14ac:dyDescent="0.3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2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72.5" x14ac:dyDescent="0.3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2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72.5" x14ac:dyDescent="0.3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2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58" x14ac:dyDescent="0.3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2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43.5" x14ac:dyDescent="0.3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2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58" x14ac:dyDescent="0.3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2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72.5" x14ac:dyDescent="0.3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2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58" x14ac:dyDescent="0.3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2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58" x14ac:dyDescent="0.3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2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72.5" x14ac:dyDescent="0.3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2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43.5" x14ac:dyDescent="0.3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2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58" x14ac:dyDescent="0.3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2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58" x14ac:dyDescent="0.3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2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58" x14ac:dyDescent="0.3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2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72.5" x14ac:dyDescent="0.3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2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72.5" x14ac:dyDescent="0.3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2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58" x14ac:dyDescent="0.3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2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58" x14ac:dyDescent="0.3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2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58" x14ac:dyDescent="0.3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2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29" x14ac:dyDescent="0.3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2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58" x14ac:dyDescent="0.3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2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58" x14ac:dyDescent="0.3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2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58" x14ac:dyDescent="0.3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2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43.5" x14ac:dyDescent="0.3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2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43.5" x14ac:dyDescent="0.3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2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72.5" x14ac:dyDescent="0.3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2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72.5" x14ac:dyDescent="0.3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2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58" x14ac:dyDescent="0.3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2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58" x14ac:dyDescent="0.3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2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72.5" x14ac:dyDescent="0.3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2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58" x14ac:dyDescent="0.3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2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29" x14ac:dyDescent="0.3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2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58" x14ac:dyDescent="0.3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2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58" x14ac:dyDescent="0.3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2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58" x14ac:dyDescent="0.3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2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58" x14ac:dyDescent="0.3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2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72.5" x14ac:dyDescent="0.3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2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43.5" x14ac:dyDescent="0.3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2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58" x14ac:dyDescent="0.3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2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58" x14ac:dyDescent="0.3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2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58" x14ac:dyDescent="0.3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2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72.5" x14ac:dyDescent="0.3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2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3.5" x14ac:dyDescent="0.3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2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58" x14ac:dyDescent="0.3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2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29" x14ac:dyDescent="0.3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2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58" x14ac:dyDescent="0.3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2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58" x14ac:dyDescent="0.3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2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72.5" x14ac:dyDescent="0.3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2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3.5" x14ac:dyDescent="0.3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2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58" x14ac:dyDescent="0.3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2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72.5" x14ac:dyDescent="0.3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2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72.5" x14ac:dyDescent="0.3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2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43.5" x14ac:dyDescent="0.3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2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72.5" x14ac:dyDescent="0.3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2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72.5" x14ac:dyDescent="0.3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2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29" x14ac:dyDescent="0.3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2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58" x14ac:dyDescent="0.3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2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58" x14ac:dyDescent="0.3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2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3.5" x14ac:dyDescent="0.3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2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58" x14ac:dyDescent="0.3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2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29" x14ac:dyDescent="0.3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2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58" x14ac:dyDescent="0.3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2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58" x14ac:dyDescent="0.3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2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58" x14ac:dyDescent="0.3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2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58" x14ac:dyDescent="0.3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2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58" x14ac:dyDescent="0.3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2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72.5" x14ac:dyDescent="0.3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2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58" x14ac:dyDescent="0.3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2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72.5" x14ac:dyDescent="0.3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2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58" x14ac:dyDescent="0.3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2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58" x14ac:dyDescent="0.3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2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58" x14ac:dyDescent="0.3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2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43.5" x14ac:dyDescent="0.3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2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58" x14ac:dyDescent="0.3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2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72.5" x14ac:dyDescent="0.3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2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58" x14ac:dyDescent="0.3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2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58" x14ac:dyDescent="0.3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2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58" x14ac:dyDescent="0.3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2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58" x14ac:dyDescent="0.3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2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58" x14ac:dyDescent="0.3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2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58" x14ac:dyDescent="0.3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2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87" x14ac:dyDescent="0.3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2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58" x14ac:dyDescent="0.3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2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72.5" x14ac:dyDescent="0.3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2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58" x14ac:dyDescent="0.3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2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58" x14ac:dyDescent="0.3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2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72.5" x14ac:dyDescent="0.3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2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58" x14ac:dyDescent="0.3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2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58" x14ac:dyDescent="0.3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2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58" x14ac:dyDescent="0.3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2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58" x14ac:dyDescent="0.3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2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72.5" x14ac:dyDescent="0.3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2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58" x14ac:dyDescent="0.3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2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72.5" x14ac:dyDescent="0.3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2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3.5" x14ac:dyDescent="0.3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2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58" x14ac:dyDescent="0.3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2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58" x14ac:dyDescent="0.3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2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58" x14ac:dyDescent="0.3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2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72.5" x14ac:dyDescent="0.3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2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72.5" x14ac:dyDescent="0.3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2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58" x14ac:dyDescent="0.3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2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58" x14ac:dyDescent="0.3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2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58" x14ac:dyDescent="0.3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2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58" x14ac:dyDescent="0.3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2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72.5" x14ac:dyDescent="0.3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2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58" x14ac:dyDescent="0.3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2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29" x14ac:dyDescent="0.3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2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58" x14ac:dyDescent="0.3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2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58" x14ac:dyDescent="0.3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2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58" x14ac:dyDescent="0.3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2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58" x14ac:dyDescent="0.3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2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58" x14ac:dyDescent="0.3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2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58" x14ac:dyDescent="0.3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2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58" x14ac:dyDescent="0.3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2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58" x14ac:dyDescent="0.3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2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58" x14ac:dyDescent="0.3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2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72.5" x14ac:dyDescent="0.3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2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58" x14ac:dyDescent="0.3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2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58" x14ac:dyDescent="0.3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2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58" x14ac:dyDescent="0.3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2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29" x14ac:dyDescent="0.3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2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29" x14ac:dyDescent="0.3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2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58" x14ac:dyDescent="0.3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2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3.5" x14ac:dyDescent="0.3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2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58" x14ac:dyDescent="0.3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2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43.5" x14ac:dyDescent="0.3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2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58" x14ac:dyDescent="0.3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2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43.5" x14ac:dyDescent="0.3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2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58" x14ac:dyDescent="0.3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2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29" x14ac:dyDescent="0.3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2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43.5" x14ac:dyDescent="0.3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2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58" x14ac:dyDescent="0.3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2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58" x14ac:dyDescent="0.3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2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29" x14ac:dyDescent="0.3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2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58" x14ac:dyDescent="0.3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2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58" x14ac:dyDescent="0.3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2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3.5" x14ac:dyDescent="0.3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2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58" x14ac:dyDescent="0.3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2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72.5" x14ac:dyDescent="0.3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2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43.5" x14ac:dyDescent="0.3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2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58" x14ac:dyDescent="0.3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2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72.5" x14ac:dyDescent="0.3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2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58" x14ac:dyDescent="0.3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2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72.5" x14ac:dyDescent="0.3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2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58" x14ac:dyDescent="0.3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2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43.5" x14ac:dyDescent="0.3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2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58" x14ac:dyDescent="0.3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2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x14ac:dyDescent="0.3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2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72.5" x14ac:dyDescent="0.3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2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58" x14ac:dyDescent="0.3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2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t="29" x14ac:dyDescent="0.3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2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3.5" x14ac:dyDescent="0.3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2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58" x14ac:dyDescent="0.3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2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58" x14ac:dyDescent="0.3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2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3.5" x14ac:dyDescent="0.3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2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72.5" x14ac:dyDescent="0.3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2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58" x14ac:dyDescent="0.3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2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72.5" x14ac:dyDescent="0.3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2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72.5" x14ac:dyDescent="0.3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2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58" x14ac:dyDescent="0.3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2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3.5" x14ac:dyDescent="0.3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2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29" x14ac:dyDescent="0.3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2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58" x14ac:dyDescent="0.3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2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58" x14ac:dyDescent="0.3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2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58" x14ac:dyDescent="0.3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2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3.5" x14ac:dyDescent="0.3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2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43.5" x14ac:dyDescent="0.3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2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58" x14ac:dyDescent="0.3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2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3.5" x14ac:dyDescent="0.3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2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43.5" x14ac:dyDescent="0.3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2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72.5" x14ac:dyDescent="0.3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2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3.5" x14ac:dyDescent="0.3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2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72.5" x14ac:dyDescent="0.3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2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3.5" x14ac:dyDescent="0.3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2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58" x14ac:dyDescent="0.3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2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58" x14ac:dyDescent="0.3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2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58" x14ac:dyDescent="0.3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2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3.5" x14ac:dyDescent="0.3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2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58" x14ac:dyDescent="0.3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2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58" x14ac:dyDescent="0.3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2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58" x14ac:dyDescent="0.3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2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72.5" x14ac:dyDescent="0.3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2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72.5" x14ac:dyDescent="0.3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2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58" x14ac:dyDescent="0.3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2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58" x14ac:dyDescent="0.3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2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72.5" x14ac:dyDescent="0.3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2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58" x14ac:dyDescent="0.3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2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43.5" x14ac:dyDescent="0.3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2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58" x14ac:dyDescent="0.3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2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72.5" x14ac:dyDescent="0.3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2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29" x14ac:dyDescent="0.3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2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58" x14ac:dyDescent="0.3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2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58" x14ac:dyDescent="0.3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2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58" x14ac:dyDescent="0.3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2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58" x14ac:dyDescent="0.3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2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3.5" x14ac:dyDescent="0.3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2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58" x14ac:dyDescent="0.3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2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58" x14ac:dyDescent="0.3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2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3.5" x14ac:dyDescent="0.3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2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58" x14ac:dyDescent="0.3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2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72.5" x14ac:dyDescent="0.3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2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58" x14ac:dyDescent="0.3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2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72.5" x14ac:dyDescent="0.3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2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58" x14ac:dyDescent="0.3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2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58" x14ac:dyDescent="0.3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2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58" x14ac:dyDescent="0.3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2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58" x14ac:dyDescent="0.3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2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58" x14ac:dyDescent="0.3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2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72.5" x14ac:dyDescent="0.3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2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72.5" x14ac:dyDescent="0.3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2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58" x14ac:dyDescent="0.3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2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72.5" x14ac:dyDescent="0.3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2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58" x14ac:dyDescent="0.3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2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58" x14ac:dyDescent="0.3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2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43.5" x14ac:dyDescent="0.3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2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72.5" x14ac:dyDescent="0.3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2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72.5" x14ac:dyDescent="0.3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2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58" x14ac:dyDescent="0.3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2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58" x14ac:dyDescent="0.3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2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58" x14ac:dyDescent="0.3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2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43.5" x14ac:dyDescent="0.3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2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43.5" x14ac:dyDescent="0.3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2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3.5" x14ac:dyDescent="0.3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2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58" x14ac:dyDescent="0.3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2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58" x14ac:dyDescent="0.3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2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58" x14ac:dyDescent="0.3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2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58" x14ac:dyDescent="0.3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2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72.5" x14ac:dyDescent="0.3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2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58" x14ac:dyDescent="0.3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2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3.5" x14ac:dyDescent="0.3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2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3.5" x14ac:dyDescent="0.3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2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72.5" x14ac:dyDescent="0.3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2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72.5" x14ac:dyDescent="0.3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2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t="29" x14ac:dyDescent="0.3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2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58" x14ac:dyDescent="0.3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2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58" x14ac:dyDescent="0.3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2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58" x14ac:dyDescent="0.3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2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72.5" x14ac:dyDescent="0.3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2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58" x14ac:dyDescent="0.3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2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58" x14ac:dyDescent="0.3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2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72.5" x14ac:dyDescent="0.3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2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29" x14ac:dyDescent="0.3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2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58" x14ac:dyDescent="0.3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2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58" x14ac:dyDescent="0.3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2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72.5" x14ac:dyDescent="0.3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2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58" x14ac:dyDescent="0.3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2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43.5" x14ac:dyDescent="0.3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2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58" x14ac:dyDescent="0.3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2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58" x14ac:dyDescent="0.3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2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72.5" x14ac:dyDescent="0.3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2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3.5" x14ac:dyDescent="0.3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2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58" x14ac:dyDescent="0.3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2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3.5" x14ac:dyDescent="0.3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2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58" x14ac:dyDescent="0.3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2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58" x14ac:dyDescent="0.3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2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58" x14ac:dyDescent="0.3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2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72.5" x14ac:dyDescent="0.3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2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43.5" x14ac:dyDescent="0.3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2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58" x14ac:dyDescent="0.3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2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58" x14ac:dyDescent="0.3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2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3.5" x14ac:dyDescent="0.3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2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58" x14ac:dyDescent="0.3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2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58" x14ac:dyDescent="0.3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2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58" x14ac:dyDescent="0.3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2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58" x14ac:dyDescent="0.3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2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t="29" x14ac:dyDescent="0.3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2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43.5" x14ac:dyDescent="0.3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2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58" x14ac:dyDescent="0.3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2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58" x14ac:dyDescent="0.3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2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58" x14ac:dyDescent="0.3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2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87" x14ac:dyDescent="0.3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2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43.5" x14ac:dyDescent="0.3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2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72.5" x14ac:dyDescent="0.3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2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58" x14ac:dyDescent="0.3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2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58" x14ac:dyDescent="0.3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2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3.5" x14ac:dyDescent="0.3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2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72.5" x14ac:dyDescent="0.3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2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43.5" x14ac:dyDescent="0.3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2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58" x14ac:dyDescent="0.3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2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58" x14ac:dyDescent="0.3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2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58" x14ac:dyDescent="0.3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2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58" x14ac:dyDescent="0.3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2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58" x14ac:dyDescent="0.3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2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29" x14ac:dyDescent="0.3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2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72.5" x14ac:dyDescent="0.3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2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58" x14ac:dyDescent="0.3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2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58" x14ac:dyDescent="0.3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2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72.5" x14ac:dyDescent="0.3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2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58" x14ac:dyDescent="0.3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2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72.5" x14ac:dyDescent="0.3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2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58" x14ac:dyDescent="0.3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2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72.5" x14ac:dyDescent="0.3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2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58" x14ac:dyDescent="0.3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2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58" x14ac:dyDescent="0.3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2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72.5" x14ac:dyDescent="0.3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2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72.5" x14ac:dyDescent="0.3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2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58" x14ac:dyDescent="0.3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2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72.5" x14ac:dyDescent="0.3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2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87" x14ac:dyDescent="0.3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2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58" x14ac:dyDescent="0.3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2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58" x14ac:dyDescent="0.3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2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58" x14ac:dyDescent="0.3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2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58" x14ac:dyDescent="0.3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2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29" x14ac:dyDescent="0.3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2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58" x14ac:dyDescent="0.3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2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87" x14ac:dyDescent="0.3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2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3.5" x14ac:dyDescent="0.3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2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58" x14ac:dyDescent="0.3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2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87" x14ac:dyDescent="0.3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2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58" x14ac:dyDescent="0.3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2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43.5" x14ac:dyDescent="0.3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2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43.5" x14ac:dyDescent="0.3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2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3.5" x14ac:dyDescent="0.3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2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3.5" x14ac:dyDescent="0.3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2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58" x14ac:dyDescent="0.3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2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72.5" x14ac:dyDescent="0.3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2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58" x14ac:dyDescent="0.3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2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3.5" x14ac:dyDescent="0.3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2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43.5" x14ac:dyDescent="0.3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2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3.5" x14ac:dyDescent="0.3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2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58" x14ac:dyDescent="0.3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2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58" x14ac:dyDescent="0.3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2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72.5" x14ac:dyDescent="0.3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2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72.5" x14ac:dyDescent="0.3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2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72.5" x14ac:dyDescent="0.3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2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58" x14ac:dyDescent="0.3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2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72.5" x14ac:dyDescent="0.3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2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58" x14ac:dyDescent="0.3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2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43.5" x14ac:dyDescent="0.3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2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43.5" x14ac:dyDescent="0.3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2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58" x14ac:dyDescent="0.3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2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72.5" x14ac:dyDescent="0.3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2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58" x14ac:dyDescent="0.3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2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58" x14ac:dyDescent="0.3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2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58" x14ac:dyDescent="0.3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2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58" x14ac:dyDescent="0.3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2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43.5" x14ac:dyDescent="0.3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2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58" x14ac:dyDescent="0.3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2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58" x14ac:dyDescent="0.3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2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43.5" x14ac:dyDescent="0.3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2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72.5" x14ac:dyDescent="0.3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2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72.5" x14ac:dyDescent="0.3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2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58" x14ac:dyDescent="0.3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2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43.5" x14ac:dyDescent="0.3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2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29" x14ac:dyDescent="0.3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2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58" x14ac:dyDescent="0.3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2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t="29" x14ac:dyDescent="0.3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2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72.5" x14ac:dyDescent="0.3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2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58" x14ac:dyDescent="0.3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2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58" x14ac:dyDescent="0.3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2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3.5" x14ac:dyDescent="0.3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2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72.5" x14ac:dyDescent="0.3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2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58" x14ac:dyDescent="0.3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2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58" x14ac:dyDescent="0.3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2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58" x14ac:dyDescent="0.3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2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3.5" x14ac:dyDescent="0.3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2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58" x14ac:dyDescent="0.3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2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3.5" x14ac:dyDescent="0.3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2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72.5" x14ac:dyDescent="0.3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2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58" x14ac:dyDescent="0.3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2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58" x14ac:dyDescent="0.3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2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58" x14ac:dyDescent="0.3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2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72.5" x14ac:dyDescent="0.3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2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3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2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29" x14ac:dyDescent="0.3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2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58" x14ac:dyDescent="0.3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2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72.5" x14ac:dyDescent="0.3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2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58" x14ac:dyDescent="0.3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2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72.5" x14ac:dyDescent="0.3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2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58" x14ac:dyDescent="0.3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2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58" x14ac:dyDescent="0.3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2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58" x14ac:dyDescent="0.3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2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58" x14ac:dyDescent="0.3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2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3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2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58" x14ac:dyDescent="0.3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2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43.5" x14ac:dyDescent="0.3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2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29" x14ac:dyDescent="0.3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2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72.5" x14ac:dyDescent="0.3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2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58" x14ac:dyDescent="0.3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2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58" x14ac:dyDescent="0.3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2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58" x14ac:dyDescent="0.3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2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58" x14ac:dyDescent="0.3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2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58" x14ac:dyDescent="0.3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2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3.5" x14ac:dyDescent="0.3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2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58" x14ac:dyDescent="0.3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2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58" x14ac:dyDescent="0.3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2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58" x14ac:dyDescent="0.3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2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43.5" x14ac:dyDescent="0.3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2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58" x14ac:dyDescent="0.3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2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43.5" x14ac:dyDescent="0.3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2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58" x14ac:dyDescent="0.3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2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58" x14ac:dyDescent="0.3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2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58" x14ac:dyDescent="0.3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2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58" x14ac:dyDescent="0.3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2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58" x14ac:dyDescent="0.3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2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58" x14ac:dyDescent="0.3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2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3.5" x14ac:dyDescent="0.3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2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58" x14ac:dyDescent="0.3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2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t="29" x14ac:dyDescent="0.3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2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3.5" x14ac:dyDescent="0.3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2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3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2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58" x14ac:dyDescent="0.3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2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43.5" x14ac:dyDescent="0.3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2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43.5" x14ac:dyDescent="0.3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2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58" x14ac:dyDescent="0.3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2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58" x14ac:dyDescent="0.3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2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72.5" x14ac:dyDescent="0.3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2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58" x14ac:dyDescent="0.3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2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58" x14ac:dyDescent="0.3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2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58" x14ac:dyDescent="0.3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2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58" x14ac:dyDescent="0.3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2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58" x14ac:dyDescent="0.3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2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43.5" x14ac:dyDescent="0.3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2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58" x14ac:dyDescent="0.3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2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58" x14ac:dyDescent="0.3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2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43.5" x14ac:dyDescent="0.3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2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58" x14ac:dyDescent="0.3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2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58" x14ac:dyDescent="0.3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2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58" x14ac:dyDescent="0.3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2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72.5" x14ac:dyDescent="0.3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2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58" x14ac:dyDescent="0.3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2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72.5" x14ac:dyDescent="0.3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2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72.5" x14ac:dyDescent="0.3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2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58" x14ac:dyDescent="0.3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2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58" x14ac:dyDescent="0.3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2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72.5" x14ac:dyDescent="0.3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2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58" x14ac:dyDescent="0.3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2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72.5" x14ac:dyDescent="0.3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2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72.5" x14ac:dyDescent="0.3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2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72.5" x14ac:dyDescent="0.3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2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3.5" x14ac:dyDescent="0.3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2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58" x14ac:dyDescent="0.3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2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72.5" x14ac:dyDescent="0.3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2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72.5" x14ac:dyDescent="0.3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2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58" x14ac:dyDescent="0.3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2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58" x14ac:dyDescent="0.3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2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72.5" x14ac:dyDescent="0.3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2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58" x14ac:dyDescent="0.3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2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58" x14ac:dyDescent="0.3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2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58" x14ac:dyDescent="0.3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2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3.5" x14ac:dyDescent="0.3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2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72.5" x14ac:dyDescent="0.3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2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3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2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58" x14ac:dyDescent="0.3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2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58" x14ac:dyDescent="0.3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2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58" x14ac:dyDescent="0.3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2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58" x14ac:dyDescent="0.3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2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58" x14ac:dyDescent="0.3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2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58" x14ac:dyDescent="0.3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2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58" x14ac:dyDescent="0.3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2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58" x14ac:dyDescent="0.3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2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58" x14ac:dyDescent="0.3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2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58" x14ac:dyDescent="0.3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2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58" x14ac:dyDescent="0.3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2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58" x14ac:dyDescent="0.3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2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3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2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72.5" x14ac:dyDescent="0.3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2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58" x14ac:dyDescent="0.3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2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58" x14ac:dyDescent="0.3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2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3.5" x14ac:dyDescent="0.3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2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3.5" x14ac:dyDescent="0.3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2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72.5" x14ac:dyDescent="0.3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2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43.5" x14ac:dyDescent="0.3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2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29" x14ac:dyDescent="0.3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2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43.5" x14ac:dyDescent="0.3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2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72.5" x14ac:dyDescent="0.3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2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t="29" x14ac:dyDescent="0.3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2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43.5" x14ac:dyDescent="0.3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2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58" x14ac:dyDescent="0.3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2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58" x14ac:dyDescent="0.3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2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58" x14ac:dyDescent="0.3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2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58" x14ac:dyDescent="0.3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2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58" x14ac:dyDescent="0.3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2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58" x14ac:dyDescent="0.3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2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58" x14ac:dyDescent="0.3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2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58" x14ac:dyDescent="0.3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2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72.5" x14ac:dyDescent="0.3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2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58" x14ac:dyDescent="0.3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2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87" x14ac:dyDescent="0.3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2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58" x14ac:dyDescent="0.3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2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58" x14ac:dyDescent="0.3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2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3.5" x14ac:dyDescent="0.3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2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58" x14ac:dyDescent="0.3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2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58" x14ac:dyDescent="0.3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2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58" x14ac:dyDescent="0.3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2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3.5" x14ac:dyDescent="0.3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2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29" x14ac:dyDescent="0.3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2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58" x14ac:dyDescent="0.3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2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3.5" x14ac:dyDescent="0.3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2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58" x14ac:dyDescent="0.3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2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72.5" x14ac:dyDescent="0.3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2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58" x14ac:dyDescent="0.3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2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58" x14ac:dyDescent="0.3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2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58" x14ac:dyDescent="0.3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2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3.5" x14ac:dyDescent="0.3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2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29" x14ac:dyDescent="0.3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2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72.5" x14ac:dyDescent="0.3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2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58" x14ac:dyDescent="0.3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2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72.5" x14ac:dyDescent="0.3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2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72.5" x14ac:dyDescent="0.3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2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58" x14ac:dyDescent="0.3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2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72.5" x14ac:dyDescent="0.3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2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58" x14ac:dyDescent="0.3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2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58" x14ac:dyDescent="0.3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2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43.5" x14ac:dyDescent="0.3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2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58" x14ac:dyDescent="0.3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2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43.5" x14ac:dyDescent="0.3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2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58" x14ac:dyDescent="0.3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2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58" x14ac:dyDescent="0.3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2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87" x14ac:dyDescent="0.3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2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43.5" x14ac:dyDescent="0.3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2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72.5" x14ac:dyDescent="0.3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2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58" x14ac:dyDescent="0.3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2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58" x14ac:dyDescent="0.3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2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58" x14ac:dyDescent="0.3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2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58" x14ac:dyDescent="0.3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2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72.5" x14ac:dyDescent="0.3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2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58" x14ac:dyDescent="0.3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2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58" x14ac:dyDescent="0.3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2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58" x14ac:dyDescent="0.3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2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72.5" x14ac:dyDescent="0.3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2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29" x14ac:dyDescent="0.3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2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58" x14ac:dyDescent="0.3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2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58" x14ac:dyDescent="0.3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2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29" x14ac:dyDescent="0.3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2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58" x14ac:dyDescent="0.3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2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72.5" x14ac:dyDescent="0.3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2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72.5" x14ac:dyDescent="0.3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2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72.5" x14ac:dyDescent="0.3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2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58" x14ac:dyDescent="0.3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2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29" x14ac:dyDescent="0.3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2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58" x14ac:dyDescent="0.3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2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58" x14ac:dyDescent="0.3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2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43.5" x14ac:dyDescent="0.3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2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58" x14ac:dyDescent="0.3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2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58" x14ac:dyDescent="0.3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2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29" x14ac:dyDescent="0.3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2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3.5" x14ac:dyDescent="0.3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2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43.5" x14ac:dyDescent="0.3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2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58" x14ac:dyDescent="0.3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2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58" x14ac:dyDescent="0.3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2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72.5" x14ac:dyDescent="0.3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2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3.5" x14ac:dyDescent="0.3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2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72.5" x14ac:dyDescent="0.3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2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58" x14ac:dyDescent="0.3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2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58" x14ac:dyDescent="0.3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2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58" x14ac:dyDescent="0.3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2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72.5" x14ac:dyDescent="0.3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2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58" x14ac:dyDescent="0.3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2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72.5" x14ac:dyDescent="0.3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2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29" x14ac:dyDescent="0.3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2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72.5" x14ac:dyDescent="0.3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2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58" x14ac:dyDescent="0.3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2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29" x14ac:dyDescent="0.3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2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3.5" x14ac:dyDescent="0.3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2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58" x14ac:dyDescent="0.3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2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72.5" x14ac:dyDescent="0.3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2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58" x14ac:dyDescent="0.3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2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3.5" x14ac:dyDescent="0.3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2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58" x14ac:dyDescent="0.3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2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72.5" x14ac:dyDescent="0.3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2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43.5" x14ac:dyDescent="0.3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2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3.5" x14ac:dyDescent="0.3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2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58" x14ac:dyDescent="0.3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2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72.5" x14ac:dyDescent="0.3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2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43.5" x14ac:dyDescent="0.3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2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58" x14ac:dyDescent="0.3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2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72.5" x14ac:dyDescent="0.3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2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72.5" x14ac:dyDescent="0.3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2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58" x14ac:dyDescent="0.3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2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72.5" x14ac:dyDescent="0.3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2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58" x14ac:dyDescent="0.3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2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58" x14ac:dyDescent="0.3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2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3.5" x14ac:dyDescent="0.3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2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58" x14ac:dyDescent="0.3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2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3.5" x14ac:dyDescent="0.3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2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72.5" x14ac:dyDescent="0.3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2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43.5" x14ac:dyDescent="0.3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2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58" x14ac:dyDescent="0.3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2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72.5" x14ac:dyDescent="0.3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2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43.5" x14ac:dyDescent="0.3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2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58" x14ac:dyDescent="0.3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2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43.5" x14ac:dyDescent="0.3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2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72.5" x14ac:dyDescent="0.3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2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43.5" x14ac:dyDescent="0.3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2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58" x14ac:dyDescent="0.3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2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72.5" x14ac:dyDescent="0.3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2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3.5" x14ac:dyDescent="0.3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2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58" x14ac:dyDescent="0.3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2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58" x14ac:dyDescent="0.3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2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43.5" x14ac:dyDescent="0.3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2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72.5" x14ac:dyDescent="0.3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2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58" x14ac:dyDescent="0.3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2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58" x14ac:dyDescent="0.3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2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58" x14ac:dyDescent="0.3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2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58" x14ac:dyDescent="0.3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2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58" x14ac:dyDescent="0.3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2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3.5" x14ac:dyDescent="0.3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2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58" x14ac:dyDescent="0.3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2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58" x14ac:dyDescent="0.3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2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58" x14ac:dyDescent="0.3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2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87" x14ac:dyDescent="0.3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2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72.5" x14ac:dyDescent="0.3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2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58" x14ac:dyDescent="0.3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2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29" x14ac:dyDescent="0.3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2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58" x14ac:dyDescent="0.3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2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72.5" x14ac:dyDescent="0.3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2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72.5" x14ac:dyDescent="0.3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2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58" x14ac:dyDescent="0.3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2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72.5" x14ac:dyDescent="0.3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2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58" x14ac:dyDescent="0.3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2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58" x14ac:dyDescent="0.3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2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58" x14ac:dyDescent="0.3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2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58" x14ac:dyDescent="0.3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2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58" x14ac:dyDescent="0.3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2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58" x14ac:dyDescent="0.3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2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58" x14ac:dyDescent="0.3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2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29" x14ac:dyDescent="0.3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2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58" x14ac:dyDescent="0.3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2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58" x14ac:dyDescent="0.3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2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72.5" x14ac:dyDescent="0.3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2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29" x14ac:dyDescent="0.3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2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29" x14ac:dyDescent="0.3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2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58" x14ac:dyDescent="0.3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2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3.5" x14ac:dyDescent="0.3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2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72.5" x14ac:dyDescent="0.3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2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58" x14ac:dyDescent="0.3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2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58" x14ac:dyDescent="0.3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2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72.5" x14ac:dyDescent="0.3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2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43.5" x14ac:dyDescent="0.3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2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58" x14ac:dyDescent="0.3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2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72.5" x14ac:dyDescent="0.3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2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58" x14ac:dyDescent="0.3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2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58" x14ac:dyDescent="0.3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2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58" x14ac:dyDescent="0.3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2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72.5" x14ac:dyDescent="0.3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2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72.5" x14ac:dyDescent="0.3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2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72.5" x14ac:dyDescent="0.3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2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58" x14ac:dyDescent="0.3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2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58" x14ac:dyDescent="0.3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2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58" x14ac:dyDescent="0.3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2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58" x14ac:dyDescent="0.3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2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58" x14ac:dyDescent="0.3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2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58" x14ac:dyDescent="0.3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2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58" x14ac:dyDescent="0.3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2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58" x14ac:dyDescent="0.3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2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72.5" x14ac:dyDescent="0.3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2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58" x14ac:dyDescent="0.3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2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58" x14ac:dyDescent="0.3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2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72.5" x14ac:dyDescent="0.3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2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72.5" x14ac:dyDescent="0.3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2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58" x14ac:dyDescent="0.3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2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58" x14ac:dyDescent="0.3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2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29" x14ac:dyDescent="0.3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2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58" x14ac:dyDescent="0.3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2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72.5" x14ac:dyDescent="0.3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2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58" x14ac:dyDescent="0.3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2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72.5" x14ac:dyDescent="0.3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2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58" x14ac:dyDescent="0.3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2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58" x14ac:dyDescent="0.3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2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58" x14ac:dyDescent="0.3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2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72.5" x14ac:dyDescent="0.3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2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58" x14ac:dyDescent="0.3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2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58" x14ac:dyDescent="0.3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2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58" x14ac:dyDescent="0.3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2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43.5" x14ac:dyDescent="0.3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2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72.5" x14ac:dyDescent="0.3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2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3.5" x14ac:dyDescent="0.3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2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58" x14ac:dyDescent="0.3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2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72.5" x14ac:dyDescent="0.3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2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72.5" x14ac:dyDescent="0.3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2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58" x14ac:dyDescent="0.3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2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58" x14ac:dyDescent="0.3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2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58" x14ac:dyDescent="0.3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2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43.5" x14ac:dyDescent="0.3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2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58" x14ac:dyDescent="0.3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2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3.5" x14ac:dyDescent="0.3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2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72.5" x14ac:dyDescent="0.3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2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72.5" x14ac:dyDescent="0.3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2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58" x14ac:dyDescent="0.3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2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t="29" x14ac:dyDescent="0.3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2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58" x14ac:dyDescent="0.3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2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58" x14ac:dyDescent="0.3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2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58" x14ac:dyDescent="0.3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2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43.5" x14ac:dyDescent="0.3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2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58" x14ac:dyDescent="0.3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2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29" x14ac:dyDescent="0.3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2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43.5" x14ac:dyDescent="0.3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2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58" x14ac:dyDescent="0.3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2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58" x14ac:dyDescent="0.3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2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43.5" x14ac:dyDescent="0.3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2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58" x14ac:dyDescent="0.3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2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t="29" x14ac:dyDescent="0.3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2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29" x14ac:dyDescent="0.3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2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3.5" x14ac:dyDescent="0.3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2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72.5" x14ac:dyDescent="0.3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2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58" x14ac:dyDescent="0.3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2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72.5" x14ac:dyDescent="0.3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2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58" x14ac:dyDescent="0.3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2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58" x14ac:dyDescent="0.3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2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43.5" x14ac:dyDescent="0.3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2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58" x14ac:dyDescent="0.3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2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72.5" x14ac:dyDescent="0.3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2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43.5" x14ac:dyDescent="0.3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2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58" x14ac:dyDescent="0.3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2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3.5" x14ac:dyDescent="0.3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2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58" x14ac:dyDescent="0.3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2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29" x14ac:dyDescent="0.3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2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58" x14ac:dyDescent="0.3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2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29" x14ac:dyDescent="0.3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2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58" x14ac:dyDescent="0.3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2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72.5" x14ac:dyDescent="0.3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2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58" x14ac:dyDescent="0.3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2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58" x14ac:dyDescent="0.3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2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58" x14ac:dyDescent="0.3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2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72.5" x14ac:dyDescent="0.3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2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58" x14ac:dyDescent="0.3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2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58" x14ac:dyDescent="0.3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2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58" x14ac:dyDescent="0.3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2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29" x14ac:dyDescent="0.3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2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29" x14ac:dyDescent="0.3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2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58" x14ac:dyDescent="0.3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2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58" x14ac:dyDescent="0.3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2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58" x14ac:dyDescent="0.3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2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72.5" x14ac:dyDescent="0.3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2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72.5" x14ac:dyDescent="0.3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2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43.5" x14ac:dyDescent="0.3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2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58" x14ac:dyDescent="0.3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2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58" x14ac:dyDescent="0.3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2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72.5" x14ac:dyDescent="0.3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2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58" x14ac:dyDescent="0.3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2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58" x14ac:dyDescent="0.3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2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58" x14ac:dyDescent="0.3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2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72.5" x14ac:dyDescent="0.3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2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29" x14ac:dyDescent="0.3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2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58" x14ac:dyDescent="0.3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2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58" x14ac:dyDescent="0.3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2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72.5" x14ac:dyDescent="0.3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2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58" x14ac:dyDescent="0.3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2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72.5" x14ac:dyDescent="0.3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2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72.5" x14ac:dyDescent="0.3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2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72.5" x14ac:dyDescent="0.3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2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58" x14ac:dyDescent="0.3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2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3.5" x14ac:dyDescent="0.3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2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58" x14ac:dyDescent="0.3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2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72.5" x14ac:dyDescent="0.3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2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72.5" x14ac:dyDescent="0.3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2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58" x14ac:dyDescent="0.3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2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58" x14ac:dyDescent="0.3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2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3.5" x14ac:dyDescent="0.3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2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58" x14ac:dyDescent="0.3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2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72.5" x14ac:dyDescent="0.3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2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58" x14ac:dyDescent="0.3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2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58" x14ac:dyDescent="0.3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2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58" x14ac:dyDescent="0.3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2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58" x14ac:dyDescent="0.3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2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58" x14ac:dyDescent="0.3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2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58" x14ac:dyDescent="0.3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2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3.5" x14ac:dyDescent="0.3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2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72.5" x14ac:dyDescent="0.3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2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58" x14ac:dyDescent="0.3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2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29" x14ac:dyDescent="0.3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2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72.5" x14ac:dyDescent="0.3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2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58" x14ac:dyDescent="0.3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2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72.5" x14ac:dyDescent="0.3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2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3.5" x14ac:dyDescent="0.3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2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43.5" x14ac:dyDescent="0.3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2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58" x14ac:dyDescent="0.3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2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72.5" x14ac:dyDescent="0.3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2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72.5" x14ac:dyDescent="0.3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2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29" x14ac:dyDescent="0.3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2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29" x14ac:dyDescent="0.3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2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58" x14ac:dyDescent="0.3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2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58" x14ac:dyDescent="0.3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2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58" x14ac:dyDescent="0.3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2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43.5" x14ac:dyDescent="0.3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2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43.5" x14ac:dyDescent="0.3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2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58" x14ac:dyDescent="0.3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2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3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2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58" x14ac:dyDescent="0.3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2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58" x14ac:dyDescent="0.3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2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43.5" x14ac:dyDescent="0.3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2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58" x14ac:dyDescent="0.3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2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3.5" x14ac:dyDescent="0.3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2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72.5" x14ac:dyDescent="0.3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2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58" x14ac:dyDescent="0.3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2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72.5" x14ac:dyDescent="0.3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2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3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2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58" x14ac:dyDescent="0.3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2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58" x14ac:dyDescent="0.3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2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43.5" x14ac:dyDescent="0.3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2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58" x14ac:dyDescent="0.3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2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72.5" x14ac:dyDescent="0.3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2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72.5" x14ac:dyDescent="0.3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2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58" x14ac:dyDescent="0.3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2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58" x14ac:dyDescent="0.3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2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58" x14ac:dyDescent="0.3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2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58" x14ac:dyDescent="0.3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2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t="29" x14ac:dyDescent="0.3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2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58" x14ac:dyDescent="0.3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2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72.5" x14ac:dyDescent="0.3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2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58" x14ac:dyDescent="0.3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2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58" x14ac:dyDescent="0.3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2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58" x14ac:dyDescent="0.3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2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58" x14ac:dyDescent="0.3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2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3.5" x14ac:dyDescent="0.3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2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58" x14ac:dyDescent="0.3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2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58" x14ac:dyDescent="0.3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2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58" x14ac:dyDescent="0.3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2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43.5" x14ac:dyDescent="0.3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2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58" x14ac:dyDescent="0.3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2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58" x14ac:dyDescent="0.3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2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58" x14ac:dyDescent="0.3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2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58" x14ac:dyDescent="0.3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2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72.5" x14ac:dyDescent="0.3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2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43.5" x14ac:dyDescent="0.3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2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58" x14ac:dyDescent="0.3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2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72.5" x14ac:dyDescent="0.3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2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3.5" x14ac:dyDescent="0.3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2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72.5" x14ac:dyDescent="0.3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2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58" x14ac:dyDescent="0.3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2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58" x14ac:dyDescent="0.3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2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58" x14ac:dyDescent="0.3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2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58" x14ac:dyDescent="0.3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2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58" x14ac:dyDescent="0.3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2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72.5" x14ac:dyDescent="0.3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2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72.5" x14ac:dyDescent="0.3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2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58" x14ac:dyDescent="0.3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2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58" x14ac:dyDescent="0.3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2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72.5" x14ac:dyDescent="0.3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2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58" x14ac:dyDescent="0.3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2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58" x14ac:dyDescent="0.3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2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43.5" x14ac:dyDescent="0.3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2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58" x14ac:dyDescent="0.3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2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43.5" x14ac:dyDescent="0.3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2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58" x14ac:dyDescent="0.3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2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72.5" x14ac:dyDescent="0.3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2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72.5" x14ac:dyDescent="0.3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2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58" x14ac:dyDescent="0.3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2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72.5" x14ac:dyDescent="0.3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2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72.5" x14ac:dyDescent="0.3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2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3.5" x14ac:dyDescent="0.3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2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43.5" x14ac:dyDescent="0.3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2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43.5" x14ac:dyDescent="0.3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2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72.5" x14ac:dyDescent="0.3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2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58" x14ac:dyDescent="0.3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2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58" x14ac:dyDescent="0.3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2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3.5" x14ac:dyDescent="0.3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2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58" x14ac:dyDescent="0.3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2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58" x14ac:dyDescent="0.3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2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72.5" x14ac:dyDescent="0.3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2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3.5" x14ac:dyDescent="0.3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2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58" x14ac:dyDescent="0.3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2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58" x14ac:dyDescent="0.3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2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72.5" x14ac:dyDescent="0.3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2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58" x14ac:dyDescent="0.3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2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58" x14ac:dyDescent="0.3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2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58" x14ac:dyDescent="0.3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2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58" x14ac:dyDescent="0.3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2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3.5" x14ac:dyDescent="0.3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2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58" x14ac:dyDescent="0.3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2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58" x14ac:dyDescent="0.3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2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43.5" x14ac:dyDescent="0.3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2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58" x14ac:dyDescent="0.3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2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58" x14ac:dyDescent="0.3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2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72.5" x14ac:dyDescent="0.3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2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58" x14ac:dyDescent="0.3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2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58" x14ac:dyDescent="0.3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2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72.5" x14ac:dyDescent="0.3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2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58" x14ac:dyDescent="0.3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2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58" x14ac:dyDescent="0.3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2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58" x14ac:dyDescent="0.3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2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3.5" x14ac:dyDescent="0.3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2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43.5" x14ac:dyDescent="0.3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2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58" x14ac:dyDescent="0.3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2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58" x14ac:dyDescent="0.3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2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58" x14ac:dyDescent="0.3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2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58" x14ac:dyDescent="0.3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2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58" x14ac:dyDescent="0.3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2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72.5" x14ac:dyDescent="0.3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2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58" x14ac:dyDescent="0.3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2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58" x14ac:dyDescent="0.3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2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58" x14ac:dyDescent="0.3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2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3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2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43.5" x14ac:dyDescent="0.3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2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72.5" x14ac:dyDescent="0.3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2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72.5" x14ac:dyDescent="0.3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2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72.5" x14ac:dyDescent="0.3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2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58" x14ac:dyDescent="0.3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2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72.5" x14ac:dyDescent="0.3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2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43.5" x14ac:dyDescent="0.3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2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72.5" x14ac:dyDescent="0.3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2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72.5" x14ac:dyDescent="0.3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2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43.5" x14ac:dyDescent="0.3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2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58" x14ac:dyDescent="0.3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2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58" x14ac:dyDescent="0.3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2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29" x14ac:dyDescent="0.3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2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58" x14ac:dyDescent="0.3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2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58" x14ac:dyDescent="0.3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2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58" x14ac:dyDescent="0.3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2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29" x14ac:dyDescent="0.3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2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72.5" x14ac:dyDescent="0.3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2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29" x14ac:dyDescent="0.3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2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3.5" x14ac:dyDescent="0.3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2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t="29" x14ac:dyDescent="0.3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2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58" x14ac:dyDescent="0.3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2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43.5" x14ac:dyDescent="0.3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2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43.5" x14ac:dyDescent="0.3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2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43.5" x14ac:dyDescent="0.3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2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58" x14ac:dyDescent="0.3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2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3.5" x14ac:dyDescent="0.3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2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58" x14ac:dyDescent="0.3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2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58" x14ac:dyDescent="0.3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2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58" x14ac:dyDescent="0.3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2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58" x14ac:dyDescent="0.3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2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3.5" x14ac:dyDescent="0.3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2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58" x14ac:dyDescent="0.3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2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58" x14ac:dyDescent="0.3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2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72.5" x14ac:dyDescent="0.3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2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58" x14ac:dyDescent="0.3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2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58" x14ac:dyDescent="0.3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2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58" x14ac:dyDescent="0.3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2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43.5" x14ac:dyDescent="0.3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2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58" x14ac:dyDescent="0.3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2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29" x14ac:dyDescent="0.3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2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t="29" x14ac:dyDescent="0.3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2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3.5" x14ac:dyDescent="0.3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2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72.5" x14ac:dyDescent="0.3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2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58" x14ac:dyDescent="0.3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2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3.5" x14ac:dyDescent="0.3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2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58" x14ac:dyDescent="0.3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2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43.5" x14ac:dyDescent="0.3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2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3.5" x14ac:dyDescent="0.3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2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72.5" x14ac:dyDescent="0.3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2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43.5" x14ac:dyDescent="0.3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2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58" x14ac:dyDescent="0.3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2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58" x14ac:dyDescent="0.3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2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72.5" x14ac:dyDescent="0.3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2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3.5" x14ac:dyDescent="0.3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2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72.5" x14ac:dyDescent="0.3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2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58" x14ac:dyDescent="0.3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2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58" x14ac:dyDescent="0.3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2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29" x14ac:dyDescent="0.3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2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29" x14ac:dyDescent="0.3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2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58" x14ac:dyDescent="0.3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2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58" x14ac:dyDescent="0.3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2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58" x14ac:dyDescent="0.3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2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72.5" x14ac:dyDescent="0.3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2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3.5" x14ac:dyDescent="0.3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2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58" x14ac:dyDescent="0.3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2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58" x14ac:dyDescent="0.3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2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58" x14ac:dyDescent="0.3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2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43.5" x14ac:dyDescent="0.3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2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58" x14ac:dyDescent="0.3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2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72.5" x14ac:dyDescent="0.3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2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29" x14ac:dyDescent="0.3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2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58" x14ac:dyDescent="0.3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2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43.5" x14ac:dyDescent="0.3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2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72.5" x14ac:dyDescent="0.3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2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58" x14ac:dyDescent="0.3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2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72.5" x14ac:dyDescent="0.3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2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58" x14ac:dyDescent="0.3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2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58" x14ac:dyDescent="0.3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2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58" x14ac:dyDescent="0.3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2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3.5" x14ac:dyDescent="0.3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2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58" x14ac:dyDescent="0.3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2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72.5" x14ac:dyDescent="0.3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2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58" x14ac:dyDescent="0.3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2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58" x14ac:dyDescent="0.3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2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43.5" x14ac:dyDescent="0.3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2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58" x14ac:dyDescent="0.3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2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58" x14ac:dyDescent="0.3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2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72.5" x14ac:dyDescent="0.3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2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58" x14ac:dyDescent="0.3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2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58" x14ac:dyDescent="0.3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2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72.5" x14ac:dyDescent="0.3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2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72.5" x14ac:dyDescent="0.3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2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3.5" x14ac:dyDescent="0.3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2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58" x14ac:dyDescent="0.3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2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58" x14ac:dyDescent="0.3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2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58" x14ac:dyDescent="0.3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2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58" x14ac:dyDescent="0.3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2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58" x14ac:dyDescent="0.3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2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58" x14ac:dyDescent="0.3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2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72.5" x14ac:dyDescent="0.3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2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43.5" x14ac:dyDescent="0.3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2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3.5" x14ac:dyDescent="0.3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2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58" x14ac:dyDescent="0.3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2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58" x14ac:dyDescent="0.3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2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43.5" x14ac:dyDescent="0.3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2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43.5" x14ac:dyDescent="0.3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2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58" x14ac:dyDescent="0.3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2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3.5" x14ac:dyDescent="0.3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2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72.5" x14ac:dyDescent="0.3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2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43.5" x14ac:dyDescent="0.3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2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58" x14ac:dyDescent="0.3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2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3.5" x14ac:dyDescent="0.3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2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58" x14ac:dyDescent="0.3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2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43.5" x14ac:dyDescent="0.3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2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58" x14ac:dyDescent="0.3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2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58" x14ac:dyDescent="0.3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2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72.5" x14ac:dyDescent="0.3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2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58" x14ac:dyDescent="0.3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2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29" x14ac:dyDescent="0.3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2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58" x14ac:dyDescent="0.3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2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72.5" x14ac:dyDescent="0.3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2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58" x14ac:dyDescent="0.3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2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58" x14ac:dyDescent="0.3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2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58" x14ac:dyDescent="0.3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2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72.5" x14ac:dyDescent="0.3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2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58" x14ac:dyDescent="0.3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2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58" x14ac:dyDescent="0.3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2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2.5" x14ac:dyDescent="0.3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2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58" x14ac:dyDescent="0.3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2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58" x14ac:dyDescent="0.3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2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58" x14ac:dyDescent="0.3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2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29" x14ac:dyDescent="0.3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2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58" x14ac:dyDescent="0.3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2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3.5" x14ac:dyDescent="0.3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2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58" x14ac:dyDescent="0.3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2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58" x14ac:dyDescent="0.3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2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72.5" x14ac:dyDescent="0.3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2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58" x14ac:dyDescent="0.3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2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58" x14ac:dyDescent="0.3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2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43.5" x14ac:dyDescent="0.3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2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58" x14ac:dyDescent="0.3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2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72.5" x14ac:dyDescent="0.3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2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58" x14ac:dyDescent="0.3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2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72.5" x14ac:dyDescent="0.3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2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58" x14ac:dyDescent="0.3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2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72.5" x14ac:dyDescent="0.3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2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3.5" x14ac:dyDescent="0.3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2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3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2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58" x14ac:dyDescent="0.3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2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58" x14ac:dyDescent="0.3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2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58" x14ac:dyDescent="0.3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2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58" x14ac:dyDescent="0.3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2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72.5" x14ac:dyDescent="0.3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2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58" x14ac:dyDescent="0.3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2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58" x14ac:dyDescent="0.3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2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43.5" x14ac:dyDescent="0.3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2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72.5" x14ac:dyDescent="0.3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2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58" x14ac:dyDescent="0.3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2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58" x14ac:dyDescent="0.3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2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58" x14ac:dyDescent="0.3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2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29" x14ac:dyDescent="0.3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2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58" x14ac:dyDescent="0.3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2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72.5" x14ac:dyDescent="0.3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2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58" x14ac:dyDescent="0.3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2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58" x14ac:dyDescent="0.3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2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43.5" x14ac:dyDescent="0.3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2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58" x14ac:dyDescent="0.3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2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43.5" x14ac:dyDescent="0.3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2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58" x14ac:dyDescent="0.3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2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58" x14ac:dyDescent="0.3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2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43.5" x14ac:dyDescent="0.3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2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58" x14ac:dyDescent="0.3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2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58" x14ac:dyDescent="0.3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2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58" x14ac:dyDescent="0.3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2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72.5" x14ac:dyDescent="0.3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2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58" x14ac:dyDescent="0.3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2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58" x14ac:dyDescent="0.3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2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43.5" x14ac:dyDescent="0.3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2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43.5" x14ac:dyDescent="0.3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2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72.5" x14ac:dyDescent="0.3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2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43.5" x14ac:dyDescent="0.3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2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43.5" x14ac:dyDescent="0.3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2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58" x14ac:dyDescent="0.3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2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58" x14ac:dyDescent="0.3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2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58" x14ac:dyDescent="0.3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2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58" x14ac:dyDescent="0.3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2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43.5" x14ac:dyDescent="0.3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2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58" x14ac:dyDescent="0.3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2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29" x14ac:dyDescent="0.3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2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72.5" x14ac:dyDescent="0.3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2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43.5" x14ac:dyDescent="0.3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2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29" x14ac:dyDescent="0.3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2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72.5" x14ac:dyDescent="0.3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2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58" x14ac:dyDescent="0.3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2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72.5" x14ac:dyDescent="0.3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2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43.5" x14ac:dyDescent="0.3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2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43.5" x14ac:dyDescent="0.3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2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58" x14ac:dyDescent="0.3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2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58" x14ac:dyDescent="0.3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2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72.5" x14ac:dyDescent="0.3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2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58" x14ac:dyDescent="0.3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2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58" x14ac:dyDescent="0.3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2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58" x14ac:dyDescent="0.3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2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58" x14ac:dyDescent="0.3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2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58" x14ac:dyDescent="0.3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2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58" x14ac:dyDescent="0.3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2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72.5" x14ac:dyDescent="0.3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2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58" x14ac:dyDescent="0.3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2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58" x14ac:dyDescent="0.3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2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58" x14ac:dyDescent="0.3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2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72.5" x14ac:dyDescent="0.3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2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58" x14ac:dyDescent="0.3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2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58" x14ac:dyDescent="0.3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2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58" x14ac:dyDescent="0.3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2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58" x14ac:dyDescent="0.3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2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58" x14ac:dyDescent="0.3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2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58" x14ac:dyDescent="0.3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2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3.5" x14ac:dyDescent="0.3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2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58" x14ac:dyDescent="0.3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2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58" x14ac:dyDescent="0.3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2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43.5" x14ac:dyDescent="0.3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2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43.5" x14ac:dyDescent="0.3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2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58" x14ac:dyDescent="0.3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2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72.5" x14ac:dyDescent="0.3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2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58" x14ac:dyDescent="0.3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2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72.5" x14ac:dyDescent="0.3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2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58" x14ac:dyDescent="0.3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2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58" x14ac:dyDescent="0.3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2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43.5" x14ac:dyDescent="0.3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2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58" x14ac:dyDescent="0.3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2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72.5" x14ac:dyDescent="0.3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2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3.5" x14ac:dyDescent="0.3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2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58" x14ac:dyDescent="0.3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2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58" x14ac:dyDescent="0.3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2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72.5" x14ac:dyDescent="0.3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2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58" x14ac:dyDescent="0.3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2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29" x14ac:dyDescent="0.3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2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58" x14ac:dyDescent="0.3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2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58" x14ac:dyDescent="0.3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2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3.5" x14ac:dyDescent="0.3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2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58" x14ac:dyDescent="0.3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2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72.5" x14ac:dyDescent="0.3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2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58" x14ac:dyDescent="0.3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2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58" x14ac:dyDescent="0.3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2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58" x14ac:dyDescent="0.3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2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58" x14ac:dyDescent="0.3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2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43.5" x14ac:dyDescent="0.3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2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43.5" x14ac:dyDescent="0.3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2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58" x14ac:dyDescent="0.3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2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72.5" x14ac:dyDescent="0.3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2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58" x14ac:dyDescent="0.3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2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43.5" x14ac:dyDescent="0.3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2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58" x14ac:dyDescent="0.3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2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3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2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58" x14ac:dyDescent="0.3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2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29" x14ac:dyDescent="0.3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2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72.5" x14ac:dyDescent="0.3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2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72.5" x14ac:dyDescent="0.3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2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58" x14ac:dyDescent="0.3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2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58" x14ac:dyDescent="0.3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2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58" x14ac:dyDescent="0.3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2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58" x14ac:dyDescent="0.3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2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58" x14ac:dyDescent="0.3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2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29" x14ac:dyDescent="0.3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2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87" x14ac:dyDescent="0.3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2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29" x14ac:dyDescent="0.3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2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72.5" x14ac:dyDescent="0.3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2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58" x14ac:dyDescent="0.3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2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58" x14ac:dyDescent="0.3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2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72.5" x14ac:dyDescent="0.3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2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43.5" x14ac:dyDescent="0.3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2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58" x14ac:dyDescent="0.3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2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72.5" x14ac:dyDescent="0.3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2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58" x14ac:dyDescent="0.3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2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101.5" x14ac:dyDescent="0.3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2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58" x14ac:dyDescent="0.3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2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58" x14ac:dyDescent="0.3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2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58" x14ac:dyDescent="0.3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2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43.5" x14ac:dyDescent="0.3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2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58" x14ac:dyDescent="0.3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2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72.5" x14ac:dyDescent="0.3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2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58" x14ac:dyDescent="0.3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2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58" x14ac:dyDescent="0.3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2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58" x14ac:dyDescent="0.3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2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58" x14ac:dyDescent="0.3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2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58" x14ac:dyDescent="0.3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2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58" x14ac:dyDescent="0.3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2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72.5" x14ac:dyDescent="0.3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2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29" x14ac:dyDescent="0.3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2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58" x14ac:dyDescent="0.3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2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72.5" x14ac:dyDescent="0.3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2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58" x14ac:dyDescent="0.3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2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58" x14ac:dyDescent="0.3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2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72.5" x14ac:dyDescent="0.3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2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72.5" x14ac:dyDescent="0.3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2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58" x14ac:dyDescent="0.3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2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72.5" x14ac:dyDescent="0.3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2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72.5" x14ac:dyDescent="0.3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2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58" x14ac:dyDescent="0.3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2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58" x14ac:dyDescent="0.3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2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72.5" x14ac:dyDescent="0.3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2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58" x14ac:dyDescent="0.3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2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58" x14ac:dyDescent="0.3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2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72.5" x14ac:dyDescent="0.3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2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3.5" x14ac:dyDescent="0.3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2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58" x14ac:dyDescent="0.3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2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3.5" x14ac:dyDescent="0.3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2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72.5" x14ac:dyDescent="0.3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2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58" x14ac:dyDescent="0.3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2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43.5" x14ac:dyDescent="0.3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2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58" x14ac:dyDescent="0.3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2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58" x14ac:dyDescent="0.3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2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58" x14ac:dyDescent="0.3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2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58" x14ac:dyDescent="0.3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2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58" x14ac:dyDescent="0.3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2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72.5" x14ac:dyDescent="0.3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2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58" x14ac:dyDescent="0.3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2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72.5" x14ac:dyDescent="0.3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2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58" x14ac:dyDescent="0.3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2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58" x14ac:dyDescent="0.3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2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72.5" x14ac:dyDescent="0.3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2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58" x14ac:dyDescent="0.3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2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58" x14ac:dyDescent="0.3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2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29" x14ac:dyDescent="0.3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2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72.5" x14ac:dyDescent="0.3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2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58" x14ac:dyDescent="0.3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2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58" x14ac:dyDescent="0.3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2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58" x14ac:dyDescent="0.3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2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72.5" x14ac:dyDescent="0.3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2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72.5" x14ac:dyDescent="0.3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2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58" x14ac:dyDescent="0.3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2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58" x14ac:dyDescent="0.3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2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58" x14ac:dyDescent="0.3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2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58" x14ac:dyDescent="0.3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2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72.5" x14ac:dyDescent="0.3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2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58" x14ac:dyDescent="0.3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2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58" x14ac:dyDescent="0.3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2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58" x14ac:dyDescent="0.3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2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72.5" x14ac:dyDescent="0.3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2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58" x14ac:dyDescent="0.3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2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58" x14ac:dyDescent="0.3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2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58" x14ac:dyDescent="0.3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2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43.5" x14ac:dyDescent="0.3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2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72.5" x14ac:dyDescent="0.3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2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58" x14ac:dyDescent="0.3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2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43.5" x14ac:dyDescent="0.3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2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29" x14ac:dyDescent="0.3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2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58" x14ac:dyDescent="0.3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2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58" x14ac:dyDescent="0.3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2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3.5" x14ac:dyDescent="0.3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2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29" x14ac:dyDescent="0.3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2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58" x14ac:dyDescent="0.3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2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3.5" x14ac:dyDescent="0.3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2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72.5" x14ac:dyDescent="0.3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2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3.5" x14ac:dyDescent="0.3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2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72.5" x14ac:dyDescent="0.3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2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t="29" x14ac:dyDescent="0.3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2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43.5" x14ac:dyDescent="0.3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2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58" x14ac:dyDescent="0.3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2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43.5" x14ac:dyDescent="0.3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2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3.5" x14ac:dyDescent="0.3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2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58" x14ac:dyDescent="0.3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2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58" x14ac:dyDescent="0.3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2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58" x14ac:dyDescent="0.3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2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72.5" x14ac:dyDescent="0.3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2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58" x14ac:dyDescent="0.3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2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58" x14ac:dyDescent="0.3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2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58" x14ac:dyDescent="0.3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2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58" x14ac:dyDescent="0.3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2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58" x14ac:dyDescent="0.3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2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72.5" x14ac:dyDescent="0.3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2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72.5" x14ac:dyDescent="0.3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2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58" x14ac:dyDescent="0.3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2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58" x14ac:dyDescent="0.3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2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58" x14ac:dyDescent="0.3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2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72.5" x14ac:dyDescent="0.3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2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72.5" x14ac:dyDescent="0.3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2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43.5" x14ac:dyDescent="0.3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2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58" x14ac:dyDescent="0.3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2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58" x14ac:dyDescent="0.3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2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58" x14ac:dyDescent="0.3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2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58" x14ac:dyDescent="0.3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2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58" x14ac:dyDescent="0.3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2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29" x14ac:dyDescent="0.3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2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72.5" x14ac:dyDescent="0.3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2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58" x14ac:dyDescent="0.3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2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29" x14ac:dyDescent="0.3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2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58" x14ac:dyDescent="0.3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2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58" x14ac:dyDescent="0.3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2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58" x14ac:dyDescent="0.3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2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58" x14ac:dyDescent="0.3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2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72.5" x14ac:dyDescent="0.3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2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58" x14ac:dyDescent="0.3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2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58" x14ac:dyDescent="0.3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2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58" x14ac:dyDescent="0.3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2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58" x14ac:dyDescent="0.3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2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72.5" x14ac:dyDescent="0.3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2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43.5" x14ac:dyDescent="0.3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2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72.5" x14ac:dyDescent="0.3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2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58" x14ac:dyDescent="0.3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2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58" x14ac:dyDescent="0.3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2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58" x14ac:dyDescent="0.3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2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58" x14ac:dyDescent="0.3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2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72.5" x14ac:dyDescent="0.3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2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43.5" x14ac:dyDescent="0.3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2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29" x14ac:dyDescent="0.3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2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3.5" x14ac:dyDescent="0.3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2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58" x14ac:dyDescent="0.3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2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58" x14ac:dyDescent="0.3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2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43.5" x14ac:dyDescent="0.3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2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58" x14ac:dyDescent="0.3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2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58" x14ac:dyDescent="0.3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2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58" x14ac:dyDescent="0.3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2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72.5" x14ac:dyDescent="0.3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2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72.5" x14ac:dyDescent="0.3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2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58" x14ac:dyDescent="0.3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2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43.5" x14ac:dyDescent="0.3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2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3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2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58" x14ac:dyDescent="0.3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2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58" x14ac:dyDescent="0.3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2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43.5" x14ac:dyDescent="0.3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2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29" x14ac:dyDescent="0.3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2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58" x14ac:dyDescent="0.3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2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58" x14ac:dyDescent="0.3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2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58" x14ac:dyDescent="0.3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2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72.5" x14ac:dyDescent="0.3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2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58" x14ac:dyDescent="0.3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2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72.5" x14ac:dyDescent="0.3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2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3.5" x14ac:dyDescent="0.3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2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72.5" x14ac:dyDescent="0.3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2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3.5" x14ac:dyDescent="0.3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2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58" x14ac:dyDescent="0.3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2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72.5" x14ac:dyDescent="0.3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2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58" x14ac:dyDescent="0.3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2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58" x14ac:dyDescent="0.3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2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72.5" x14ac:dyDescent="0.3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2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72.5" x14ac:dyDescent="0.3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2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58" x14ac:dyDescent="0.3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2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58" x14ac:dyDescent="0.3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2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43.5" x14ac:dyDescent="0.3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2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58" x14ac:dyDescent="0.3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2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58" x14ac:dyDescent="0.3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2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58" x14ac:dyDescent="0.3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2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58" x14ac:dyDescent="0.3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2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58" x14ac:dyDescent="0.3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2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43.5" x14ac:dyDescent="0.3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2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58" x14ac:dyDescent="0.3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2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72.5" x14ac:dyDescent="0.3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2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72.5" x14ac:dyDescent="0.3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2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72.5" x14ac:dyDescent="0.3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2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72.5" x14ac:dyDescent="0.3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2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58" x14ac:dyDescent="0.3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2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72.5" x14ac:dyDescent="0.3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2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58" x14ac:dyDescent="0.3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2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58" x14ac:dyDescent="0.3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2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29" x14ac:dyDescent="0.3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2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58" x14ac:dyDescent="0.3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2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29" x14ac:dyDescent="0.3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2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3.5" x14ac:dyDescent="0.3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2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58" x14ac:dyDescent="0.3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2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3.5" x14ac:dyDescent="0.3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2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58" x14ac:dyDescent="0.3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2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72.5" x14ac:dyDescent="0.3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2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72.5" x14ac:dyDescent="0.3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2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58" x14ac:dyDescent="0.3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2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58" x14ac:dyDescent="0.3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2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58" x14ac:dyDescent="0.3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2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58" x14ac:dyDescent="0.3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2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43.5" x14ac:dyDescent="0.3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2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43.5" x14ac:dyDescent="0.3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2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58" x14ac:dyDescent="0.3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2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58" x14ac:dyDescent="0.3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2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58" x14ac:dyDescent="0.3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2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58" x14ac:dyDescent="0.3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2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72.5" x14ac:dyDescent="0.3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2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58" x14ac:dyDescent="0.3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2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58" x14ac:dyDescent="0.3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2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58" x14ac:dyDescent="0.3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2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t="29" x14ac:dyDescent="0.3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2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72.5" x14ac:dyDescent="0.3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2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58" x14ac:dyDescent="0.3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2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58" x14ac:dyDescent="0.3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2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58" x14ac:dyDescent="0.3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2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58" x14ac:dyDescent="0.3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2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58" x14ac:dyDescent="0.3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2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58" x14ac:dyDescent="0.3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2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58" x14ac:dyDescent="0.3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2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29" x14ac:dyDescent="0.3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2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72.5" x14ac:dyDescent="0.3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2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58" x14ac:dyDescent="0.3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2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58" x14ac:dyDescent="0.3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2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72.5" x14ac:dyDescent="0.3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2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43.5" x14ac:dyDescent="0.3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2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58" x14ac:dyDescent="0.3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2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58" x14ac:dyDescent="0.3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2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58" x14ac:dyDescent="0.3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2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3.5" x14ac:dyDescent="0.3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2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58" x14ac:dyDescent="0.3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2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72.5" x14ac:dyDescent="0.3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2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58" x14ac:dyDescent="0.3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2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58" x14ac:dyDescent="0.3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2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72.5" x14ac:dyDescent="0.3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2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58" x14ac:dyDescent="0.3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2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43.5" x14ac:dyDescent="0.3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2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58" x14ac:dyDescent="0.3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2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43.5" x14ac:dyDescent="0.3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2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58" x14ac:dyDescent="0.3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2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58" x14ac:dyDescent="0.3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2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72.5" x14ac:dyDescent="0.3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2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58" x14ac:dyDescent="0.3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2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58" x14ac:dyDescent="0.3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2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72.5" x14ac:dyDescent="0.3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2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58" x14ac:dyDescent="0.3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2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58" x14ac:dyDescent="0.3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2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72.5" x14ac:dyDescent="0.3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2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3.5" x14ac:dyDescent="0.3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2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72.5" x14ac:dyDescent="0.3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2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58" x14ac:dyDescent="0.3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2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43.5" x14ac:dyDescent="0.3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2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72.5" x14ac:dyDescent="0.3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2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72.5" x14ac:dyDescent="0.3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2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58" x14ac:dyDescent="0.3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2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58" x14ac:dyDescent="0.3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2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72.5" x14ac:dyDescent="0.3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2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58" x14ac:dyDescent="0.3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2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58" x14ac:dyDescent="0.3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2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58" x14ac:dyDescent="0.3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2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58" x14ac:dyDescent="0.3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2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3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2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58" x14ac:dyDescent="0.3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2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58" x14ac:dyDescent="0.3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2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58" x14ac:dyDescent="0.3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2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29" x14ac:dyDescent="0.3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2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58" x14ac:dyDescent="0.3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2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3.5" x14ac:dyDescent="0.3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2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58" x14ac:dyDescent="0.3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2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58" x14ac:dyDescent="0.3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2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58" x14ac:dyDescent="0.3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2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3.5" x14ac:dyDescent="0.3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2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43.5" x14ac:dyDescent="0.3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2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58" x14ac:dyDescent="0.3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2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58" x14ac:dyDescent="0.3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2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29" x14ac:dyDescent="0.3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2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58" x14ac:dyDescent="0.3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2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58" x14ac:dyDescent="0.3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2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58" x14ac:dyDescent="0.3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2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58" x14ac:dyDescent="0.3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2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43.5" x14ac:dyDescent="0.3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2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3.5" x14ac:dyDescent="0.3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2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3.5" x14ac:dyDescent="0.3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2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58" x14ac:dyDescent="0.3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2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3.5" x14ac:dyDescent="0.3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2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87" x14ac:dyDescent="0.3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2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72.5" x14ac:dyDescent="0.3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2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3.5" x14ac:dyDescent="0.3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2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58" x14ac:dyDescent="0.3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2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29" x14ac:dyDescent="0.3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2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58" x14ac:dyDescent="0.3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2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58" x14ac:dyDescent="0.3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2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43.5" x14ac:dyDescent="0.3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2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58" x14ac:dyDescent="0.3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2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72.5" x14ac:dyDescent="0.3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2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58" x14ac:dyDescent="0.3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2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58" x14ac:dyDescent="0.3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2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58" x14ac:dyDescent="0.3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2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58" x14ac:dyDescent="0.3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2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58" x14ac:dyDescent="0.3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2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43.5" x14ac:dyDescent="0.3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2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72.5" x14ac:dyDescent="0.3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2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72.5" x14ac:dyDescent="0.3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2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72.5" x14ac:dyDescent="0.3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2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72.5" x14ac:dyDescent="0.3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2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58" x14ac:dyDescent="0.3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2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3.5" x14ac:dyDescent="0.3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2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58" x14ac:dyDescent="0.3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2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72.5" x14ac:dyDescent="0.3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2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t="29" x14ac:dyDescent="0.3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2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58" x14ac:dyDescent="0.3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2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72.5" x14ac:dyDescent="0.3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2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t="29" x14ac:dyDescent="0.3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2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58" x14ac:dyDescent="0.3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2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58" x14ac:dyDescent="0.3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2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58" x14ac:dyDescent="0.3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2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43.5" x14ac:dyDescent="0.3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2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58" x14ac:dyDescent="0.3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2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3.5" x14ac:dyDescent="0.3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2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29" x14ac:dyDescent="0.3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2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58" x14ac:dyDescent="0.3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2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72.5" x14ac:dyDescent="0.3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2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58" x14ac:dyDescent="0.3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2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29" x14ac:dyDescent="0.3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2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58" x14ac:dyDescent="0.3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2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58" x14ac:dyDescent="0.3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2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29" x14ac:dyDescent="0.3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2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72.5" x14ac:dyDescent="0.3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2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72.5" x14ac:dyDescent="0.3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2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43.5" x14ac:dyDescent="0.3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2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43.5" x14ac:dyDescent="0.3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2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72.5" x14ac:dyDescent="0.3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2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58" x14ac:dyDescent="0.3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2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3.5" x14ac:dyDescent="0.3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2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58" x14ac:dyDescent="0.3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2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58" x14ac:dyDescent="0.3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2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58" x14ac:dyDescent="0.3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2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58" x14ac:dyDescent="0.3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2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58" x14ac:dyDescent="0.3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2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2.5" x14ac:dyDescent="0.3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2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58" x14ac:dyDescent="0.3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2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3.5" x14ac:dyDescent="0.3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2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43.5" x14ac:dyDescent="0.3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2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58" x14ac:dyDescent="0.3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2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58" x14ac:dyDescent="0.3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2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58" x14ac:dyDescent="0.3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2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72.5" x14ac:dyDescent="0.3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2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72.5" x14ac:dyDescent="0.3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2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58" x14ac:dyDescent="0.3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2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58" x14ac:dyDescent="0.3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2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58" x14ac:dyDescent="0.3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2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58" x14ac:dyDescent="0.3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2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58" x14ac:dyDescent="0.3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2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72.5" x14ac:dyDescent="0.3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2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72.5" x14ac:dyDescent="0.3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2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58" x14ac:dyDescent="0.3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2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72.5" x14ac:dyDescent="0.3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2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43.5" x14ac:dyDescent="0.3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2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29" x14ac:dyDescent="0.3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2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58" x14ac:dyDescent="0.3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2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58" x14ac:dyDescent="0.3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2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29" x14ac:dyDescent="0.3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2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58" x14ac:dyDescent="0.3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2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58" x14ac:dyDescent="0.3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2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43.5" x14ac:dyDescent="0.3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2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58" x14ac:dyDescent="0.3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2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58" x14ac:dyDescent="0.3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2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58" x14ac:dyDescent="0.3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2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58" x14ac:dyDescent="0.3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2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58" x14ac:dyDescent="0.3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2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58" x14ac:dyDescent="0.3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2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43.5" x14ac:dyDescent="0.3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2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58" x14ac:dyDescent="0.3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2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72.5" x14ac:dyDescent="0.3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2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58" x14ac:dyDescent="0.3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2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72.5" x14ac:dyDescent="0.3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2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3.5" x14ac:dyDescent="0.3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2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29" x14ac:dyDescent="0.3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2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58" x14ac:dyDescent="0.3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2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58" x14ac:dyDescent="0.3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2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58" x14ac:dyDescent="0.3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2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58" x14ac:dyDescent="0.3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2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58" x14ac:dyDescent="0.3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2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58" x14ac:dyDescent="0.3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2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58" x14ac:dyDescent="0.3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2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72.5" x14ac:dyDescent="0.3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2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58" x14ac:dyDescent="0.3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2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72.5" x14ac:dyDescent="0.3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2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58" x14ac:dyDescent="0.3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2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58" x14ac:dyDescent="0.3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2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72.5" x14ac:dyDescent="0.3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2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58" x14ac:dyDescent="0.3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2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72.5" x14ac:dyDescent="0.3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2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58" x14ac:dyDescent="0.3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2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58" x14ac:dyDescent="0.3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2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58" x14ac:dyDescent="0.3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2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58" x14ac:dyDescent="0.3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2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43.5" x14ac:dyDescent="0.3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2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3.5" x14ac:dyDescent="0.3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2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58" x14ac:dyDescent="0.3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2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43.5" x14ac:dyDescent="0.3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2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43.5" x14ac:dyDescent="0.3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2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58" x14ac:dyDescent="0.3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2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58" x14ac:dyDescent="0.3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2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43.5" x14ac:dyDescent="0.3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2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72.5" x14ac:dyDescent="0.3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2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58" x14ac:dyDescent="0.3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2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58" x14ac:dyDescent="0.3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2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58" x14ac:dyDescent="0.3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2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43.5" x14ac:dyDescent="0.3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2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58" x14ac:dyDescent="0.3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2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58" x14ac:dyDescent="0.3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2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58" x14ac:dyDescent="0.3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2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58" x14ac:dyDescent="0.3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2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58" x14ac:dyDescent="0.3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2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72.5" x14ac:dyDescent="0.3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2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3.5" x14ac:dyDescent="0.3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2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43.5" x14ac:dyDescent="0.3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2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58" x14ac:dyDescent="0.3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2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72.5" x14ac:dyDescent="0.3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2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43.5" x14ac:dyDescent="0.3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2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58" x14ac:dyDescent="0.3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2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58" x14ac:dyDescent="0.3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2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72.5" x14ac:dyDescent="0.3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2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3.5" x14ac:dyDescent="0.3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2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58" x14ac:dyDescent="0.3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2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72.5" x14ac:dyDescent="0.3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2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58" x14ac:dyDescent="0.3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2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58" x14ac:dyDescent="0.3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2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58" x14ac:dyDescent="0.3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2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72.5" x14ac:dyDescent="0.3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2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58" x14ac:dyDescent="0.3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2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58" x14ac:dyDescent="0.3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2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58" x14ac:dyDescent="0.3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2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58" x14ac:dyDescent="0.3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2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58" x14ac:dyDescent="0.3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2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72.5" x14ac:dyDescent="0.3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2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58" x14ac:dyDescent="0.3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2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58" x14ac:dyDescent="0.3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2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58" x14ac:dyDescent="0.3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2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43.5" x14ac:dyDescent="0.3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2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58" x14ac:dyDescent="0.3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2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72.5" x14ac:dyDescent="0.3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2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58" x14ac:dyDescent="0.3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2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43.5" x14ac:dyDescent="0.3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2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58" x14ac:dyDescent="0.3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2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29" x14ac:dyDescent="0.3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2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58" x14ac:dyDescent="0.3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2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58" x14ac:dyDescent="0.3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2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58" x14ac:dyDescent="0.3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2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58" x14ac:dyDescent="0.3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2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58" x14ac:dyDescent="0.3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2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58" x14ac:dyDescent="0.3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2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58" x14ac:dyDescent="0.3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2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58" x14ac:dyDescent="0.3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2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43.5" x14ac:dyDescent="0.3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2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58" x14ac:dyDescent="0.3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2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58" x14ac:dyDescent="0.3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2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58" x14ac:dyDescent="0.3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2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43.5" x14ac:dyDescent="0.3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2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3.5" x14ac:dyDescent="0.3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2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3.5" x14ac:dyDescent="0.3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2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58" x14ac:dyDescent="0.3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2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43.5" x14ac:dyDescent="0.3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2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58" x14ac:dyDescent="0.3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2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58" x14ac:dyDescent="0.3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2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58" x14ac:dyDescent="0.3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2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58" x14ac:dyDescent="0.3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2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58" x14ac:dyDescent="0.3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2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58" x14ac:dyDescent="0.3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2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72.5" x14ac:dyDescent="0.3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2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58" x14ac:dyDescent="0.3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2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72.5" x14ac:dyDescent="0.3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2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58" x14ac:dyDescent="0.3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2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3.5" x14ac:dyDescent="0.3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2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43.5" x14ac:dyDescent="0.3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2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72.5" x14ac:dyDescent="0.3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2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3.5" x14ac:dyDescent="0.3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2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72.5" x14ac:dyDescent="0.3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2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58" x14ac:dyDescent="0.3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2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72.5" x14ac:dyDescent="0.3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2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58" x14ac:dyDescent="0.3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2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58" x14ac:dyDescent="0.3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2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58" x14ac:dyDescent="0.3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2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58" x14ac:dyDescent="0.3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2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58" x14ac:dyDescent="0.3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2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3.5" x14ac:dyDescent="0.3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2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58" x14ac:dyDescent="0.3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2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72.5" x14ac:dyDescent="0.3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2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43.5" x14ac:dyDescent="0.3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2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72.5" x14ac:dyDescent="0.3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2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58" x14ac:dyDescent="0.3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2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72.5" x14ac:dyDescent="0.3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2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58" x14ac:dyDescent="0.3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2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72.5" x14ac:dyDescent="0.3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2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58" x14ac:dyDescent="0.3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2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58" x14ac:dyDescent="0.3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2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58" x14ac:dyDescent="0.3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2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58" x14ac:dyDescent="0.3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2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43.5" x14ac:dyDescent="0.3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2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58" x14ac:dyDescent="0.3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2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58" x14ac:dyDescent="0.3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2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58" x14ac:dyDescent="0.3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2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58" x14ac:dyDescent="0.3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2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58" x14ac:dyDescent="0.3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2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72.5" x14ac:dyDescent="0.3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2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72.5" x14ac:dyDescent="0.3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2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58" x14ac:dyDescent="0.3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2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58" x14ac:dyDescent="0.3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2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3.5" x14ac:dyDescent="0.3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2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58" x14ac:dyDescent="0.3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2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58" x14ac:dyDescent="0.3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2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3.5" x14ac:dyDescent="0.3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2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29" x14ac:dyDescent="0.3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2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58" x14ac:dyDescent="0.3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2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58" x14ac:dyDescent="0.3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2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3.5" x14ac:dyDescent="0.3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2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58" x14ac:dyDescent="0.3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2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43.5" x14ac:dyDescent="0.3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2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3.5" x14ac:dyDescent="0.3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2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3.5" x14ac:dyDescent="0.3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2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58" x14ac:dyDescent="0.3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2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58" x14ac:dyDescent="0.3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2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72.5" x14ac:dyDescent="0.3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2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3.5" x14ac:dyDescent="0.3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2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58" x14ac:dyDescent="0.3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2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43.5" x14ac:dyDescent="0.3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2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58" x14ac:dyDescent="0.3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2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58" x14ac:dyDescent="0.3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2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58" x14ac:dyDescent="0.3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2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58" x14ac:dyDescent="0.3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2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58" x14ac:dyDescent="0.3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2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58" x14ac:dyDescent="0.3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2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58" x14ac:dyDescent="0.3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2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58" x14ac:dyDescent="0.3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2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43.5" x14ac:dyDescent="0.3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2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72.5" x14ac:dyDescent="0.3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2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72.5" x14ac:dyDescent="0.3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2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58" x14ac:dyDescent="0.3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2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58" x14ac:dyDescent="0.3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2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3.5" x14ac:dyDescent="0.3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2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43.5" x14ac:dyDescent="0.3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2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58" x14ac:dyDescent="0.3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2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58" x14ac:dyDescent="0.3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2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72.5" x14ac:dyDescent="0.3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2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58" x14ac:dyDescent="0.3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2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72.5" x14ac:dyDescent="0.3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2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58" x14ac:dyDescent="0.3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2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58" x14ac:dyDescent="0.3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2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72.5" x14ac:dyDescent="0.3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2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58" x14ac:dyDescent="0.3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2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72.5" x14ac:dyDescent="0.3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2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58" x14ac:dyDescent="0.3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2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29" x14ac:dyDescent="0.3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2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72.5" x14ac:dyDescent="0.3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2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58" x14ac:dyDescent="0.3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2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58" x14ac:dyDescent="0.3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2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58" x14ac:dyDescent="0.3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2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58" x14ac:dyDescent="0.3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2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72.5" x14ac:dyDescent="0.3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2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58" x14ac:dyDescent="0.3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2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58" x14ac:dyDescent="0.3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2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58" x14ac:dyDescent="0.3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2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58" x14ac:dyDescent="0.3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2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29" x14ac:dyDescent="0.3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2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58" x14ac:dyDescent="0.3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2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58" x14ac:dyDescent="0.3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2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3.5" x14ac:dyDescent="0.3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2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58" x14ac:dyDescent="0.3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2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58" x14ac:dyDescent="0.3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2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3.5" x14ac:dyDescent="0.3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2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3.5" x14ac:dyDescent="0.3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2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58" x14ac:dyDescent="0.3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2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72.5" x14ac:dyDescent="0.3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2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58" x14ac:dyDescent="0.3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2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58" x14ac:dyDescent="0.3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2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58" x14ac:dyDescent="0.3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2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58" x14ac:dyDescent="0.3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2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58" x14ac:dyDescent="0.3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2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58" x14ac:dyDescent="0.3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2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t="29" x14ac:dyDescent="0.3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2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72.5" x14ac:dyDescent="0.3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2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58" x14ac:dyDescent="0.3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2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29" x14ac:dyDescent="0.3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2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29" x14ac:dyDescent="0.3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2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58" x14ac:dyDescent="0.3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2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43.5" x14ac:dyDescent="0.3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2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58" x14ac:dyDescent="0.3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2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58" x14ac:dyDescent="0.3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2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43.5" x14ac:dyDescent="0.3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2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43.5" x14ac:dyDescent="0.3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2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72.5" x14ac:dyDescent="0.3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2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58" x14ac:dyDescent="0.3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2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43.5" x14ac:dyDescent="0.3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2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58" x14ac:dyDescent="0.3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2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58" x14ac:dyDescent="0.3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2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58" x14ac:dyDescent="0.3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2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58" x14ac:dyDescent="0.3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2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72.5" x14ac:dyDescent="0.3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2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58" x14ac:dyDescent="0.3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2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58" x14ac:dyDescent="0.3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2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72.5" x14ac:dyDescent="0.3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2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43.5" x14ac:dyDescent="0.3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2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29" x14ac:dyDescent="0.3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2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43.5" x14ac:dyDescent="0.3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2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72.5" x14ac:dyDescent="0.3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2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72.5" x14ac:dyDescent="0.3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2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58" x14ac:dyDescent="0.3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2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72.5" x14ac:dyDescent="0.3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2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72.5" x14ac:dyDescent="0.3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2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58" x14ac:dyDescent="0.3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2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58" x14ac:dyDescent="0.3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2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72.5" x14ac:dyDescent="0.3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2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58" x14ac:dyDescent="0.3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2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58" x14ac:dyDescent="0.3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2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58" x14ac:dyDescent="0.3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2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58" x14ac:dyDescent="0.3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2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58" x14ac:dyDescent="0.3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2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58" x14ac:dyDescent="0.3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2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58" x14ac:dyDescent="0.3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2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72.5" x14ac:dyDescent="0.3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2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72.5" x14ac:dyDescent="0.3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2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58" x14ac:dyDescent="0.3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2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58" x14ac:dyDescent="0.3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2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58" x14ac:dyDescent="0.3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2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29" x14ac:dyDescent="0.3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2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58" x14ac:dyDescent="0.3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2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43.5" x14ac:dyDescent="0.3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2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58" x14ac:dyDescent="0.3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2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58" x14ac:dyDescent="0.3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2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3.5" x14ac:dyDescent="0.3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2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58" x14ac:dyDescent="0.3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2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58" x14ac:dyDescent="0.3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2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58" x14ac:dyDescent="0.3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2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72.5" x14ac:dyDescent="0.3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2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58" x14ac:dyDescent="0.3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2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72.5" x14ac:dyDescent="0.3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2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43.5" x14ac:dyDescent="0.3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2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58" x14ac:dyDescent="0.3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2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43.5" x14ac:dyDescent="0.3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2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72.5" x14ac:dyDescent="0.3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2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43.5" x14ac:dyDescent="0.3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2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58" x14ac:dyDescent="0.3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2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58" x14ac:dyDescent="0.3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2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58" x14ac:dyDescent="0.3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2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3.5" x14ac:dyDescent="0.3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2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72.5" x14ac:dyDescent="0.3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2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58" x14ac:dyDescent="0.3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2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72.5" x14ac:dyDescent="0.3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2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58" x14ac:dyDescent="0.3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2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72.5" x14ac:dyDescent="0.3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2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58" x14ac:dyDescent="0.3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2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58" x14ac:dyDescent="0.3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2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58" x14ac:dyDescent="0.3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2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43.5" x14ac:dyDescent="0.3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2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58" x14ac:dyDescent="0.3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2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58" x14ac:dyDescent="0.3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2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58" x14ac:dyDescent="0.3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2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43.5" x14ac:dyDescent="0.3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2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58" x14ac:dyDescent="0.3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2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58" x14ac:dyDescent="0.3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2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58" x14ac:dyDescent="0.3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2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58" x14ac:dyDescent="0.3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2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58" x14ac:dyDescent="0.3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2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58" x14ac:dyDescent="0.3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2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72.5" x14ac:dyDescent="0.3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2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43.5" x14ac:dyDescent="0.3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2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87" x14ac:dyDescent="0.3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2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72.5" x14ac:dyDescent="0.3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2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t="29" x14ac:dyDescent="0.3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2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72.5" x14ac:dyDescent="0.3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2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58" x14ac:dyDescent="0.3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2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58" x14ac:dyDescent="0.3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2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58" x14ac:dyDescent="0.3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2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58" x14ac:dyDescent="0.3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2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72.5" x14ac:dyDescent="0.3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2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58" x14ac:dyDescent="0.3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2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58" x14ac:dyDescent="0.3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2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58" x14ac:dyDescent="0.3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2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58" x14ac:dyDescent="0.3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2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58" x14ac:dyDescent="0.3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2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43.5" x14ac:dyDescent="0.3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2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72.5" x14ac:dyDescent="0.3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2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72.5" x14ac:dyDescent="0.3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2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72.5" x14ac:dyDescent="0.3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2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58" x14ac:dyDescent="0.3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2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43.5" x14ac:dyDescent="0.3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2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58" x14ac:dyDescent="0.3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2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58" x14ac:dyDescent="0.3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2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58" x14ac:dyDescent="0.3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2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58" x14ac:dyDescent="0.3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2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29" x14ac:dyDescent="0.3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2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58" x14ac:dyDescent="0.3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2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72.5" x14ac:dyDescent="0.3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2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58" x14ac:dyDescent="0.3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2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58" x14ac:dyDescent="0.3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2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72.5" x14ac:dyDescent="0.3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2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3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2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58" x14ac:dyDescent="0.3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2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58" x14ac:dyDescent="0.3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2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43.5" x14ac:dyDescent="0.3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2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72.5" x14ac:dyDescent="0.3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2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72.5" x14ac:dyDescent="0.3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2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72.5" x14ac:dyDescent="0.3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2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58" x14ac:dyDescent="0.3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2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72.5" x14ac:dyDescent="0.3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2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58" x14ac:dyDescent="0.3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2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58" x14ac:dyDescent="0.3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2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58" x14ac:dyDescent="0.3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2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58" x14ac:dyDescent="0.3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2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58" x14ac:dyDescent="0.3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2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58" x14ac:dyDescent="0.3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2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72.5" x14ac:dyDescent="0.3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2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58" x14ac:dyDescent="0.3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2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72.5" x14ac:dyDescent="0.3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2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58" x14ac:dyDescent="0.3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2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72.5" x14ac:dyDescent="0.3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2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72.5" x14ac:dyDescent="0.3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2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58" x14ac:dyDescent="0.3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2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43.5" x14ac:dyDescent="0.3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2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3.5" x14ac:dyDescent="0.3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2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58" x14ac:dyDescent="0.3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2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58" x14ac:dyDescent="0.3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2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58" x14ac:dyDescent="0.3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2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72.5" x14ac:dyDescent="0.3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2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29" x14ac:dyDescent="0.3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2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58" x14ac:dyDescent="0.3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2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58" x14ac:dyDescent="0.3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2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58" x14ac:dyDescent="0.3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2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58" x14ac:dyDescent="0.3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2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58" x14ac:dyDescent="0.3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2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58" x14ac:dyDescent="0.3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2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58" x14ac:dyDescent="0.3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2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58" x14ac:dyDescent="0.3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2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58" x14ac:dyDescent="0.3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2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58" x14ac:dyDescent="0.3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2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58" x14ac:dyDescent="0.3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2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58" x14ac:dyDescent="0.3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2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29" x14ac:dyDescent="0.3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2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58" x14ac:dyDescent="0.3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2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72.5" x14ac:dyDescent="0.3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2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58" x14ac:dyDescent="0.3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2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58" x14ac:dyDescent="0.3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2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58" x14ac:dyDescent="0.3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2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29" x14ac:dyDescent="0.3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2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58" x14ac:dyDescent="0.3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2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43.5" x14ac:dyDescent="0.3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2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58" x14ac:dyDescent="0.3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2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43.5" x14ac:dyDescent="0.3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2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58" x14ac:dyDescent="0.3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2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72.5" x14ac:dyDescent="0.3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2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58" x14ac:dyDescent="0.3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2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58" x14ac:dyDescent="0.3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2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58" x14ac:dyDescent="0.3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2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58" x14ac:dyDescent="0.3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2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72.5" x14ac:dyDescent="0.3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2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58" x14ac:dyDescent="0.3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2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29" x14ac:dyDescent="0.3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2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58" x14ac:dyDescent="0.3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2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58" x14ac:dyDescent="0.3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2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3.5" x14ac:dyDescent="0.3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2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43.5" x14ac:dyDescent="0.3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2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3.5" x14ac:dyDescent="0.3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2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72.5" x14ac:dyDescent="0.3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2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58" x14ac:dyDescent="0.3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2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43.5" x14ac:dyDescent="0.3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2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58" x14ac:dyDescent="0.3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2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58" x14ac:dyDescent="0.3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2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72.5" x14ac:dyDescent="0.3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2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58" x14ac:dyDescent="0.3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2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58" x14ac:dyDescent="0.3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2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58" x14ac:dyDescent="0.3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2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3.5" x14ac:dyDescent="0.3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2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72.5" x14ac:dyDescent="0.3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2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58" x14ac:dyDescent="0.3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2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58" x14ac:dyDescent="0.3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2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58" x14ac:dyDescent="0.3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2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58" x14ac:dyDescent="0.3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2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58" x14ac:dyDescent="0.3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2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58" x14ac:dyDescent="0.3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2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43.5" x14ac:dyDescent="0.3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2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72.5" x14ac:dyDescent="0.3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2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58" x14ac:dyDescent="0.3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2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58" x14ac:dyDescent="0.3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2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58" x14ac:dyDescent="0.3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2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58" x14ac:dyDescent="0.3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2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58" x14ac:dyDescent="0.3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2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72.5" x14ac:dyDescent="0.3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2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58" x14ac:dyDescent="0.3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2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58" x14ac:dyDescent="0.3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2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3.5" x14ac:dyDescent="0.3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2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43.5" x14ac:dyDescent="0.3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2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58" x14ac:dyDescent="0.3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2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3.5" x14ac:dyDescent="0.3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2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3.5" x14ac:dyDescent="0.3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2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58" x14ac:dyDescent="0.3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2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58" x14ac:dyDescent="0.3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2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72.5" x14ac:dyDescent="0.3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2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72.5" x14ac:dyDescent="0.3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2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43.5" x14ac:dyDescent="0.3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2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58" x14ac:dyDescent="0.3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2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72.5" x14ac:dyDescent="0.3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2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87" x14ac:dyDescent="0.3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2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43.5" x14ac:dyDescent="0.3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2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87" x14ac:dyDescent="0.3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2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72.5" x14ac:dyDescent="0.3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2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58" x14ac:dyDescent="0.3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2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58" x14ac:dyDescent="0.3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2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58" x14ac:dyDescent="0.3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2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58" x14ac:dyDescent="0.3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2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72.5" x14ac:dyDescent="0.3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2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29" x14ac:dyDescent="0.3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2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58" x14ac:dyDescent="0.3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2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58" x14ac:dyDescent="0.3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2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58" x14ac:dyDescent="0.3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2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58" x14ac:dyDescent="0.3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2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58" x14ac:dyDescent="0.3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2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3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2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43.5" x14ac:dyDescent="0.3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2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58" x14ac:dyDescent="0.3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2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58" x14ac:dyDescent="0.3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2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3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2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72.5" x14ac:dyDescent="0.3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2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58" x14ac:dyDescent="0.3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2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72.5" x14ac:dyDescent="0.3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2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58" x14ac:dyDescent="0.3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2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58" x14ac:dyDescent="0.3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2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72.5" x14ac:dyDescent="0.3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2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72.5" x14ac:dyDescent="0.3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2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72.5" x14ac:dyDescent="0.3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2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29" x14ac:dyDescent="0.3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2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58" x14ac:dyDescent="0.3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2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72.5" x14ac:dyDescent="0.3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2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58" x14ac:dyDescent="0.3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2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58" x14ac:dyDescent="0.3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2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58" x14ac:dyDescent="0.3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2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72.5" x14ac:dyDescent="0.3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2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58" x14ac:dyDescent="0.3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2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58" x14ac:dyDescent="0.3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2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58" x14ac:dyDescent="0.3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2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72.5" x14ac:dyDescent="0.3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2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72.5" x14ac:dyDescent="0.3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2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3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2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58" x14ac:dyDescent="0.3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2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58" x14ac:dyDescent="0.3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2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72.5" x14ac:dyDescent="0.3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2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58" x14ac:dyDescent="0.3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2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58" x14ac:dyDescent="0.3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2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58" x14ac:dyDescent="0.3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2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58" x14ac:dyDescent="0.3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2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29" x14ac:dyDescent="0.3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2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58" x14ac:dyDescent="0.3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2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72.5" x14ac:dyDescent="0.3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2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43.5" x14ac:dyDescent="0.3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2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58" x14ac:dyDescent="0.3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2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58" x14ac:dyDescent="0.3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2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58" x14ac:dyDescent="0.3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2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3.5" x14ac:dyDescent="0.3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2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58" x14ac:dyDescent="0.3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2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58" x14ac:dyDescent="0.3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2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58" x14ac:dyDescent="0.3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2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58" x14ac:dyDescent="0.3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2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58" x14ac:dyDescent="0.3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2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58" x14ac:dyDescent="0.3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2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58" x14ac:dyDescent="0.3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2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43.5" x14ac:dyDescent="0.3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2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58" x14ac:dyDescent="0.3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2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29" x14ac:dyDescent="0.3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2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58" x14ac:dyDescent="0.3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2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58" x14ac:dyDescent="0.3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2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58" x14ac:dyDescent="0.3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2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58" x14ac:dyDescent="0.3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2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43.5" x14ac:dyDescent="0.3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2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72.5" x14ac:dyDescent="0.3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2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72.5" x14ac:dyDescent="0.3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2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58" x14ac:dyDescent="0.3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2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43.5" x14ac:dyDescent="0.3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2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58" x14ac:dyDescent="0.3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2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87" x14ac:dyDescent="0.3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2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72.5" x14ac:dyDescent="0.3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2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58" x14ac:dyDescent="0.3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2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58" x14ac:dyDescent="0.3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2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58" x14ac:dyDescent="0.3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2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58" x14ac:dyDescent="0.3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2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72.5" x14ac:dyDescent="0.3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2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58" x14ac:dyDescent="0.3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2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58" x14ac:dyDescent="0.3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2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3.5" x14ac:dyDescent="0.3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2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t="29" x14ac:dyDescent="0.3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2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58" x14ac:dyDescent="0.3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2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29" x14ac:dyDescent="0.3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2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43.5" x14ac:dyDescent="0.3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2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58" x14ac:dyDescent="0.3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2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58" x14ac:dyDescent="0.3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2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58" x14ac:dyDescent="0.3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2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72.5" x14ac:dyDescent="0.3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2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72.5" x14ac:dyDescent="0.3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2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72.5" x14ac:dyDescent="0.3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2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72.5" x14ac:dyDescent="0.3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2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58" x14ac:dyDescent="0.3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2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58" x14ac:dyDescent="0.3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2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58" x14ac:dyDescent="0.3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2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3.5" x14ac:dyDescent="0.3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2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29" x14ac:dyDescent="0.3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2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58" x14ac:dyDescent="0.3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2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58" x14ac:dyDescent="0.3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2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72.5" x14ac:dyDescent="0.3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2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58" x14ac:dyDescent="0.3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2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72.5" x14ac:dyDescent="0.3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2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58" x14ac:dyDescent="0.3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2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58" x14ac:dyDescent="0.3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2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29" x14ac:dyDescent="0.3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2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58" x14ac:dyDescent="0.3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2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72.5" x14ac:dyDescent="0.3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2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72.5" x14ac:dyDescent="0.3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2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58" x14ac:dyDescent="0.3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2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58" x14ac:dyDescent="0.3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2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3.5" x14ac:dyDescent="0.3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2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58" x14ac:dyDescent="0.3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2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29" x14ac:dyDescent="0.3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2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72.5" x14ac:dyDescent="0.3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2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58" x14ac:dyDescent="0.3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2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58" x14ac:dyDescent="0.3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2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43.5" x14ac:dyDescent="0.3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2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58" x14ac:dyDescent="0.3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2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43.5" x14ac:dyDescent="0.3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2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58" x14ac:dyDescent="0.3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2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3.5" x14ac:dyDescent="0.3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2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58" x14ac:dyDescent="0.3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2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58" x14ac:dyDescent="0.3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2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58" x14ac:dyDescent="0.3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2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58" x14ac:dyDescent="0.3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2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58" x14ac:dyDescent="0.3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2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72.5" x14ac:dyDescent="0.3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2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58" x14ac:dyDescent="0.3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2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3.5" x14ac:dyDescent="0.3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2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58" x14ac:dyDescent="0.3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2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58" x14ac:dyDescent="0.3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2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72.5" x14ac:dyDescent="0.3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2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58" x14ac:dyDescent="0.3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2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72.5" x14ac:dyDescent="0.3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2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58" x14ac:dyDescent="0.3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2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43.5" x14ac:dyDescent="0.3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2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3.5" x14ac:dyDescent="0.3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2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43.5" x14ac:dyDescent="0.3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2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58" x14ac:dyDescent="0.3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2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58" x14ac:dyDescent="0.3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2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58" x14ac:dyDescent="0.3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2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43.5" x14ac:dyDescent="0.3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2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58" x14ac:dyDescent="0.3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2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58" x14ac:dyDescent="0.3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2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29" x14ac:dyDescent="0.3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2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58" x14ac:dyDescent="0.3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2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72.5" x14ac:dyDescent="0.3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2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72.5" x14ac:dyDescent="0.3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2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72.5" x14ac:dyDescent="0.3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2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72.5" x14ac:dyDescent="0.3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2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58" x14ac:dyDescent="0.3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2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58" x14ac:dyDescent="0.3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2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58" x14ac:dyDescent="0.3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2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72.5" x14ac:dyDescent="0.3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2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72.5" x14ac:dyDescent="0.3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2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58" x14ac:dyDescent="0.3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2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58" x14ac:dyDescent="0.3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2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58" x14ac:dyDescent="0.3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2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58" x14ac:dyDescent="0.3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2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58" x14ac:dyDescent="0.3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2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72.5" x14ac:dyDescent="0.3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2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58" x14ac:dyDescent="0.3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2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29" x14ac:dyDescent="0.3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2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58" x14ac:dyDescent="0.3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2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72.5" x14ac:dyDescent="0.3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2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58" x14ac:dyDescent="0.3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2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58" x14ac:dyDescent="0.3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2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58" x14ac:dyDescent="0.3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2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58" x14ac:dyDescent="0.3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2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58" x14ac:dyDescent="0.3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2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58" x14ac:dyDescent="0.3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2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58" x14ac:dyDescent="0.3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2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72.5" x14ac:dyDescent="0.3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2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58" x14ac:dyDescent="0.3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2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58" x14ac:dyDescent="0.3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2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58" x14ac:dyDescent="0.3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2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72.5" x14ac:dyDescent="0.3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2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58" x14ac:dyDescent="0.3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2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72.5" x14ac:dyDescent="0.3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2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3.5" x14ac:dyDescent="0.3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2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58" x14ac:dyDescent="0.3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2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58" x14ac:dyDescent="0.3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2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58" x14ac:dyDescent="0.3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2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58" x14ac:dyDescent="0.3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2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58" x14ac:dyDescent="0.3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2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43.5" x14ac:dyDescent="0.3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2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3.5" x14ac:dyDescent="0.3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2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72.5" x14ac:dyDescent="0.3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2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ht="29" x14ac:dyDescent="0.3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2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58" x14ac:dyDescent="0.3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2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58" x14ac:dyDescent="0.3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2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58" x14ac:dyDescent="0.3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2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72.5" x14ac:dyDescent="0.3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2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58" x14ac:dyDescent="0.3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2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72.5" x14ac:dyDescent="0.3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2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72.5" x14ac:dyDescent="0.3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2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72.5" x14ac:dyDescent="0.3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2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58" x14ac:dyDescent="0.3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2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72.5" x14ac:dyDescent="0.3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2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58" x14ac:dyDescent="0.3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2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58" x14ac:dyDescent="0.3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2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72.5" x14ac:dyDescent="0.3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2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58" x14ac:dyDescent="0.3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2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72.5" x14ac:dyDescent="0.3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2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58" x14ac:dyDescent="0.3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2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58" x14ac:dyDescent="0.3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2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58" x14ac:dyDescent="0.3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2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58" x14ac:dyDescent="0.3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2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58" x14ac:dyDescent="0.3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2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58" x14ac:dyDescent="0.3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2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72.5" x14ac:dyDescent="0.3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2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58" x14ac:dyDescent="0.3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2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72.5" x14ac:dyDescent="0.3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2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58" x14ac:dyDescent="0.3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2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3.5" x14ac:dyDescent="0.3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2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58" x14ac:dyDescent="0.3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2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58" x14ac:dyDescent="0.3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2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58" x14ac:dyDescent="0.3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2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72.5" x14ac:dyDescent="0.3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2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3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2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58" x14ac:dyDescent="0.3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2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58" x14ac:dyDescent="0.3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2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72.5" x14ac:dyDescent="0.3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2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72.5" x14ac:dyDescent="0.3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2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72.5" x14ac:dyDescent="0.3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2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58" x14ac:dyDescent="0.3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2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58" x14ac:dyDescent="0.3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2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3.5" x14ac:dyDescent="0.3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2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58" x14ac:dyDescent="0.3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2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58" x14ac:dyDescent="0.3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2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72.5" x14ac:dyDescent="0.3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2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58" x14ac:dyDescent="0.3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2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72.5" x14ac:dyDescent="0.3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2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58" x14ac:dyDescent="0.3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2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58" x14ac:dyDescent="0.3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2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58" x14ac:dyDescent="0.3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2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58" x14ac:dyDescent="0.3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2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58" x14ac:dyDescent="0.3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2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72.5" x14ac:dyDescent="0.3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2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43.5" x14ac:dyDescent="0.3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2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43.5" x14ac:dyDescent="0.3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2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58" x14ac:dyDescent="0.3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2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58" x14ac:dyDescent="0.3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2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72.5" x14ac:dyDescent="0.3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2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58" x14ac:dyDescent="0.3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2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58" x14ac:dyDescent="0.3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2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58" x14ac:dyDescent="0.3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2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58" x14ac:dyDescent="0.3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2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29" x14ac:dyDescent="0.3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2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29" x14ac:dyDescent="0.3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2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58" x14ac:dyDescent="0.3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2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3.5" x14ac:dyDescent="0.3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2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58" x14ac:dyDescent="0.3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2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58" x14ac:dyDescent="0.3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2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58" x14ac:dyDescent="0.3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2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72.5" x14ac:dyDescent="0.3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2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58" x14ac:dyDescent="0.3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2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3.5" x14ac:dyDescent="0.3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2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72.5" x14ac:dyDescent="0.3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2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58" x14ac:dyDescent="0.3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2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58" x14ac:dyDescent="0.3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2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72.5" x14ac:dyDescent="0.3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2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58" x14ac:dyDescent="0.3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2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58" x14ac:dyDescent="0.3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2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72.5" x14ac:dyDescent="0.3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2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58" x14ac:dyDescent="0.3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2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58" x14ac:dyDescent="0.3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2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58" x14ac:dyDescent="0.3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2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58" x14ac:dyDescent="0.3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2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43.5" x14ac:dyDescent="0.3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2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58" x14ac:dyDescent="0.3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2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3.5" x14ac:dyDescent="0.3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2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58" x14ac:dyDescent="0.3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2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58" x14ac:dyDescent="0.3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2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58" x14ac:dyDescent="0.3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2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58" x14ac:dyDescent="0.3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2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43.5" x14ac:dyDescent="0.3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2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58" x14ac:dyDescent="0.3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2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58" x14ac:dyDescent="0.3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2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58" x14ac:dyDescent="0.3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2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58" x14ac:dyDescent="0.3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2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58" x14ac:dyDescent="0.3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2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58" x14ac:dyDescent="0.3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2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29" x14ac:dyDescent="0.3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2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58" x14ac:dyDescent="0.3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2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72.5" x14ac:dyDescent="0.3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2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72.5" x14ac:dyDescent="0.3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2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58" x14ac:dyDescent="0.3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2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72.5" x14ac:dyDescent="0.3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2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58" x14ac:dyDescent="0.3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2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58" x14ac:dyDescent="0.3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2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58" x14ac:dyDescent="0.3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2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43.5" x14ac:dyDescent="0.3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2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58" x14ac:dyDescent="0.3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2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72.5" x14ac:dyDescent="0.3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2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58" x14ac:dyDescent="0.3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2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58" x14ac:dyDescent="0.3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2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58" x14ac:dyDescent="0.3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2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58" x14ac:dyDescent="0.3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2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58" x14ac:dyDescent="0.3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2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58" x14ac:dyDescent="0.3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2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58" x14ac:dyDescent="0.3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2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58" x14ac:dyDescent="0.3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2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72.5" x14ac:dyDescent="0.3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2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58" x14ac:dyDescent="0.3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2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58" x14ac:dyDescent="0.3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2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72.5" x14ac:dyDescent="0.3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2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72.5" x14ac:dyDescent="0.3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2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58" x14ac:dyDescent="0.3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2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58" x14ac:dyDescent="0.3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2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43.5" x14ac:dyDescent="0.3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2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58" x14ac:dyDescent="0.3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2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58" x14ac:dyDescent="0.3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2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58" x14ac:dyDescent="0.3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2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72.5" x14ac:dyDescent="0.3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2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58" x14ac:dyDescent="0.3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2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58" x14ac:dyDescent="0.3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2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58" x14ac:dyDescent="0.3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2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72.5" x14ac:dyDescent="0.3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2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58" x14ac:dyDescent="0.3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2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58" x14ac:dyDescent="0.3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2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58" x14ac:dyDescent="0.3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2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58" x14ac:dyDescent="0.3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2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43.5" x14ac:dyDescent="0.3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2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58" x14ac:dyDescent="0.3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2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58" x14ac:dyDescent="0.3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2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72.5" x14ac:dyDescent="0.3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2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43.5" x14ac:dyDescent="0.3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2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58" x14ac:dyDescent="0.3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2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72.5" x14ac:dyDescent="0.3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2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72.5" x14ac:dyDescent="0.3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2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58" x14ac:dyDescent="0.3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2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72.5" x14ac:dyDescent="0.3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2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72.5" x14ac:dyDescent="0.3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2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58" x14ac:dyDescent="0.3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2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58" x14ac:dyDescent="0.3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2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58" x14ac:dyDescent="0.3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2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43.5" x14ac:dyDescent="0.3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2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58" x14ac:dyDescent="0.3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2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72.5" x14ac:dyDescent="0.3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2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72.5" x14ac:dyDescent="0.3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2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58" x14ac:dyDescent="0.3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2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58" x14ac:dyDescent="0.3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2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58" x14ac:dyDescent="0.3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2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ht="29" x14ac:dyDescent="0.3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2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58" x14ac:dyDescent="0.3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2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58" x14ac:dyDescent="0.3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2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58" x14ac:dyDescent="0.3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2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ht="29" x14ac:dyDescent="0.3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2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58" x14ac:dyDescent="0.3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2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58" x14ac:dyDescent="0.3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2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43.5" x14ac:dyDescent="0.3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2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58" x14ac:dyDescent="0.3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2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72.5" x14ac:dyDescent="0.3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2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58" x14ac:dyDescent="0.3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2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58" x14ac:dyDescent="0.3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2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58" x14ac:dyDescent="0.3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2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43.5" x14ac:dyDescent="0.3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2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72.5" x14ac:dyDescent="0.3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2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72.5" x14ac:dyDescent="0.3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2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72.5" x14ac:dyDescent="0.3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2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43.5" x14ac:dyDescent="0.3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2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29" x14ac:dyDescent="0.3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2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58" x14ac:dyDescent="0.3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2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72.5" x14ac:dyDescent="0.3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2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72.5" x14ac:dyDescent="0.3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2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58" x14ac:dyDescent="0.3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2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58" x14ac:dyDescent="0.3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2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58" x14ac:dyDescent="0.3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2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72.5" x14ac:dyDescent="0.3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2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58" x14ac:dyDescent="0.3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2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72.5" x14ac:dyDescent="0.3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2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58" x14ac:dyDescent="0.3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2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58" x14ac:dyDescent="0.3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2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58" x14ac:dyDescent="0.3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2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72.5" x14ac:dyDescent="0.3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2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58" x14ac:dyDescent="0.3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2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72.5" x14ac:dyDescent="0.3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2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72.5" x14ac:dyDescent="0.3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2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58" x14ac:dyDescent="0.3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2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3.5" x14ac:dyDescent="0.3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2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72.5" x14ac:dyDescent="0.3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2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58" x14ac:dyDescent="0.3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2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43.5" x14ac:dyDescent="0.3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2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58" x14ac:dyDescent="0.3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2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72.5" x14ac:dyDescent="0.3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2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87" x14ac:dyDescent="0.3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2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58" x14ac:dyDescent="0.3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2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58" x14ac:dyDescent="0.3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2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87" x14ac:dyDescent="0.3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2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43.5" x14ac:dyDescent="0.3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2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58" x14ac:dyDescent="0.3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2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72.5" x14ac:dyDescent="0.3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2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58" x14ac:dyDescent="0.3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2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58" x14ac:dyDescent="0.3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2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58" x14ac:dyDescent="0.3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2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43.5" x14ac:dyDescent="0.3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2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58" x14ac:dyDescent="0.3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2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58" x14ac:dyDescent="0.3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2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72.5" x14ac:dyDescent="0.3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2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72.5" x14ac:dyDescent="0.3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2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72.5" x14ac:dyDescent="0.3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2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58" x14ac:dyDescent="0.3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2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72.5" x14ac:dyDescent="0.3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2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72.5" x14ac:dyDescent="0.3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2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29" x14ac:dyDescent="0.3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2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72.5" x14ac:dyDescent="0.3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2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3.5" x14ac:dyDescent="0.3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2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72.5" x14ac:dyDescent="0.3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2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72.5" x14ac:dyDescent="0.3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2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58" x14ac:dyDescent="0.3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2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58" x14ac:dyDescent="0.3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2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58" x14ac:dyDescent="0.3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2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58" x14ac:dyDescent="0.3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2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58" x14ac:dyDescent="0.3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2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43.5" x14ac:dyDescent="0.3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2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x14ac:dyDescent="0.3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2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58" x14ac:dyDescent="0.3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2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3.5" x14ac:dyDescent="0.3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2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43.5" x14ac:dyDescent="0.3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2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58" x14ac:dyDescent="0.3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2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58" x14ac:dyDescent="0.3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2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72.5" x14ac:dyDescent="0.3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2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72.5" x14ac:dyDescent="0.3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2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72.5" x14ac:dyDescent="0.3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2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58" x14ac:dyDescent="0.3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2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58" x14ac:dyDescent="0.3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2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72.5" x14ac:dyDescent="0.3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2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58" x14ac:dyDescent="0.3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2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2.5" x14ac:dyDescent="0.3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2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58" x14ac:dyDescent="0.3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2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29" x14ac:dyDescent="0.3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2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58" x14ac:dyDescent="0.3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2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58" x14ac:dyDescent="0.3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2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58" x14ac:dyDescent="0.3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2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58" x14ac:dyDescent="0.3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2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58" x14ac:dyDescent="0.3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2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58" x14ac:dyDescent="0.3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2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72.5" x14ac:dyDescent="0.3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2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58" x14ac:dyDescent="0.3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2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58" x14ac:dyDescent="0.3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2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58" x14ac:dyDescent="0.3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2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72.5" x14ac:dyDescent="0.3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2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3.5" x14ac:dyDescent="0.3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2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58" x14ac:dyDescent="0.3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2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72.5" x14ac:dyDescent="0.3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2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72.5" x14ac:dyDescent="0.3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2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58" x14ac:dyDescent="0.3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2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72.5" x14ac:dyDescent="0.3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2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3.5" x14ac:dyDescent="0.3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2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58" x14ac:dyDescent="0.3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2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58" x14ac:dyDescent="0.3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2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72.5" x14ac:dyDescent="0.3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2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72.5" x14ac:dyDescent="0.3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2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58" x14ac:dyDescent="0.3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2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58" x14ac:dyDescent="0.3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2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58" x14ac:dyDescent="0.3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2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72.5" x14ac:dyDescent="0.3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2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43.5" x14ac:dyDescent="0.3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2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58" x14ac:dyDescent="0.3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2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58" x14ac:dyDescent="0.3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2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72.5" x14ac:dyDescent="0.3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2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72.5" x14ac:dyDescent="0.3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2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29" x14ac:dyDescent="0.3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2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58" x14ac:dyDescent="0.3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2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3.5" x14ac:dyDescent="0.3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2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3.5" x14ac:dyDescent="0.3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2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58" x14ac:dyDescent="0.3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2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58" x14ac:dyDescent="0.3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2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58" x14ac:dyDescent="0.3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2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72.5" x14ac:dyDescent="0.3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2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58" x14ac:dyDescent="0.3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2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58" x14ac:dyDescent="0.3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2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29" x14ac:dyDescent="0.3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2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58" x14ac:dyDescent="0.3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2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58" x14ac:dyDescent="0.3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2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43.5" x14ac:dyDescent="0.3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2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x14ac:dyDescent="0.3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2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72.5" x14ac:dyDescent="0.3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2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3.5" x14ac:dyDescent="0.3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2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x14ac:dyDescent="0.3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2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87" x14ac:dyDescent="0.3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2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58" x14ac:dyDescent="0.3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2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58" x14ac:dyDescent="0.3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2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58" x14ac:dyDescent="0.3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2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3.5" x14ac:dyDescent="0.3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2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29" x14ac:dyDescent="0.3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2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43.5" x14ac:dyDescent="0.3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2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58" x14ac:dyDescent="0.3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2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72.5" x14ac:dyDescent="0.3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2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58" x14ac:dyDescent="0.3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2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58" x14ac:dyDescent="0.3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2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43.5" x14ac:dyDescent="0.3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2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72.5" x14ac:dyDescent="0.3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2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58" x14ac:dyDescent="0.3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2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72.5" x14ac:dyDescent="0.3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2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72.5" x14ac:dyDescent="0.3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2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58" x14ac:dyDescent="0.3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2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72.5" x14ac:dyDescent="0.3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2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72.5" x14ac:dyDescent="0.3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2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3.5" x14ac:dyDescent="0.3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2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3.5" x14ac:dyDescent="0.3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2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58" x14ac:dyDescent="0.3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2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29" x14ac:dyDescent="0.3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2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72.5" x14ac:dyDescent="0.3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2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72.5" x14ac:dyDescent="0.3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2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3.5" x14ac:dyDescent="0.3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2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58" x14ac:dyDescent="0.3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2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58" x14ac:dyDescent="0.3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2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58" x14ac:dyDescent="0.3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2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58" x14ac:dyDescent="0.3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2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72.5" x14ac:dyDescent="0.3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2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29" x14ac:dyDescent="0.3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2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29" x14ac:dyDescent="0.3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2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3.5" x14ac:dyDescent="0.3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2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72.5" x14ac:dyDescent="0.3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2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72.5" x14ac:dyDescent="0.3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2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58" x14ac:dyDescent="0.3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2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58" x14ac:dyDescent="0.3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2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72.5" x14ac:dyDescent="0.3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2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58" x14ac:dyDescent="0.3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2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58" x14ac:dyDescent="0.3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2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29" x14ac:dyDescent="0.3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2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58" x14ac:dyDescent="0.3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2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43.5" x14ac:dyDescent="0.3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2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3.5" x14ac:dyDescent="0.3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2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72.5" x14ac:dyDescent="0.3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2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58" x14ac:dyDescent="0.3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2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58" x14ac:dyDescent="0.3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2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58" x14ac:dyDescent="0.3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2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72.5" x14ac:dyDescent="0.3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2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58" x14ac:dyDescent="0.3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2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58" x14ac:dyDescent="0.3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2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72.5" x14ac:dyDescent="0.3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2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3.5" x14ac:dyDescent="0.3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2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58" x14ac:dyDescent="0.3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2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58" x14ac:dyDescent="0.3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2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72.5" x14ac:dyDescent="0.3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2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58" x14ac:dyDescent="0.3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2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3.5" x14ac:dyDescent="0.3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2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58" x14ac:dyDescent="0.3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2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58" x14ac:dyDescent="0.3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2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72.5" x14ac:dyDescent="0.3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2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72.5" x14ac:dyDescent="0.3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2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72.5" x14ac:dyDescent="0.3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2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3.5" x14ac:dyDescent="0.3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2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58" x14ac:dyDescent="0.3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2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58" x14ac:dyDescent="0.3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2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58" x14ac:dyDescent="0.3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2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58" x14ac:dyDescent="0.3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2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72.5" x14ac:dyDescent="0.3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2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58" x14ac:dyDescent="0.3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2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43.5" x14ac:dyDescent="0.3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2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72.5" x14ac:dyDescent="0.3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2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58" x14ac:dyDescent="0.3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2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58" x14ac:dyDescent="0.3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2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72.5" x14ac:dyDescent="0.3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2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58" x14ac:dyDescent="0.3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2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3.5" x14ac:dyDescent="0.3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2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58" x14ac:dyDescent="0.3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2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58" x14ac:dyDescent="0.3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2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58" x14ac:dyDescent="0.3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2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58" x14ac:dyDescent="0.3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2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58" x14ac:dyDescent="0.3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2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58" x14ac:dyDescent="0.3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2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58" x14ac:dyDescent="0.3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2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58" x14ac:dyDescent="0.3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2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43.5" x14ac:dyDescent="0.3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2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58" x14ac:dyDescent="0.3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2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58" x14ac:dyDescent="0.3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2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87" x14ac:dyDescent="0.3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2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58" x14ac:dyDescent="0.3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2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43.5" x14ac:dyDescent="0.3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2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58" x14ac:dyDescent="0.3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2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3.5" x14ac:dyDescent="0.3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2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29" x14ac:dyDescent="0.3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2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72.5" x14ac:dyDescent="0.3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2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3.5" x14ac:dyDescent="0.3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2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43.5" x14ac:dyDescent="0.3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2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58" x14ac:dyDescent="0.3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2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58" x14ac:dyDescent="0.3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2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58" x14ac:dyDescent="0.3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2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58" x14ac:dyDescent="0.3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2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29" x14ac:dyDescent="0.3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2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58" x14ac:dyDescent="0.3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2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58" x14ac:dyDescent="0.3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2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58" x14ac:dyDescent="0.3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2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58" x14ac:dyDescent="0.3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2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58" x14ac:dyDescent="0.3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2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58" x14ac:dyDescent="0.3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2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72.5" x14ac:dyDescent="0.3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2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72.5" x14ac:dyDescent="0.3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2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43.5" x14ac:dyDescent="0.3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2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72.5" x14ac:dyDescent="0.3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2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58" x14ac:dyDescent="0.3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2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58" x14ac:dyDescent="0.3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2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72.5" x14ac:dyDescent="0.3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2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3.5" x14ac:dyDescent="0.3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2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72.5" x14ac:dyDescent="0.3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2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58" x14ac:dyDescent="0.3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2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58" x14ac:dyDescent="0.3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2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58" x14ac:dyDescent="0.3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2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58" x14ac:dyDescent="0.3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2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29" x14ac:dyDescent="0.3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2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58" x14ac:dyDescent="0.3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2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58" x14ac:dyDescent="0.3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2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58" x14ac:dyDescent="0.3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2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58" x14ac:dyDescent="0.3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2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3.5" x14ac:dyDescent="0.3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2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58" x14ac:dyDescent="0.3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2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72.5" x14ac:dyDescent="0.3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2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58" x14ac:dyDescent="0.3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2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58" x14ac:dyDescent="0.3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2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3.5" x14ac:dyDescent="0.3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2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58" x14ac:dyDescent="0.3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2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58" x14ac:dyDescent="0.3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2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58" x14ac:dyDescent="0.3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2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43.5" x14ac:dyDescent="0.3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2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43.5" x14ac:dyDescent="0.3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2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43.5" x14ac:dyDescent="0.3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2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3.5" x14ac:dyDescent="0.3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2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58" x14ac:dyDescent="0.3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2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58" x14ac:dyDescent="0.3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2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58" x14ac:dyDescent="0.3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2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58" x14ac:dyDescent="0.3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2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72.5" x14ac:dyDescent="0.3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2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29" x14ac:dyDescent="0.3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2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58" x14ac:dyDescent="0.3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2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72.5" x14ac:dyDescent="0.3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2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58" x14ac:dyDescent="0.3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2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58" x14ac:dyDescent="0.3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2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58" x14ac:dyDescent="0.3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2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58" x14ac:dyDescent="0.3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2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72.5" x14ac:dyDescent="0.3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2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72.5" x14ac:dyDescent="0.3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2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72.5" x14ac:dyDescent="0.3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2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43.5" x14ac:dyDescent="0.3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2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72.5" x14ac:dyDescent="0.3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2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58" x14ac:dyDescent="0.3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2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58" x14ac:dyDescent="0.3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2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3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2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72.5" x14ac:dyDescent="0.3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2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43.5" x14ac:dyDescent="0.3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2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58" x14ac:dyDescent="0.3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2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72.5" x14ac:dyDescent="0.3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2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2.5" x14ac:dyDescent="0.3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2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72.5" x14ac:dyDescent="0.3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2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58" x14ac:dyDescent="0.3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2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72.5" x14ac:dyDescent="0.3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2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72.5" x14ac:dyDescent="0.3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2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58" x14ac:dyDescent="0.3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2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58" x14ac:dyDescent="0.3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2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58" x14ac:dyDescent="0.3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2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72.5" x14ac:dyDescent="0.3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2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58" x14ac:dyDescent="0.3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2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58" x14ac:dyDescent="0.3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2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72.5" x14ac:dyDescent="0.3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2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3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2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58" x14ac:dyDescent="0.3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2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58" x14ac:dyDescent="0.3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2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58" x14ac:dyDescent="0.3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2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72.5" x14ac:dyDescent="0.3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2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58" x14ac:dyDescent="0.3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2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58" x14ac:dyDescent="0.3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2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43.5" x14ac:dyDescent="0.3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2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43.5" x14ac:dyDescent="0.3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2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58" x14ac:dyDescent="0.3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2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58" x14ac:dyDescent="0.3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2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58" x14ac:dyDescent="0.3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2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58" x14ac:dyDescent="0.3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2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58" x14ac:dyDescent="0.3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2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2.5" x14ac:dyDescent="0.3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2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58" x14ac:dyDescent="0.3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2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29" x14ac:dyDescent="0.3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2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72.5" x14ac:dyDescent="0.3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2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58" x14ac:dyDescent="0.3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2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58" x14ac:dyDescent="0.3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2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58" x14ac:dyDescent="0.3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2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58" x14ac:dyDescent="0.3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2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3.5" x14ac:dyDescent="0.3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2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72.5" x14ac:dyDescent="0.3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2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58" x14ac:dyDescent="0.3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2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58" x14ac:dyDescent="0.3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2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58" x14ac:dyDescent="0.3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2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58" x14ac:dyDescent="0.3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2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58" x14ac:dyDescent="0.3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2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58" x14ac:dyDescent="0.3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2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58" x14ac:dyDescent="0.3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2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58" x14ac:dyDescent="0.3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2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43.5" x14ac:dyDescent="0.3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2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72.5" x14ac:dyDescent="0.3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2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58" x14ac:dyDescent="0.3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2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58" x14ac:dyDescent="0.3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2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43.5" x14ac:dyDescent="0.3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2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58" x14ac:dyDescent="0.3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2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72.5" x14ac:dyDescent="0.3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2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72.5" x14ac:dyDescent="0.3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2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3.5" x14ac:dyDescent="0.3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2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58" x14ac:dyDescent="0.3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2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72.5" x14ac:dyDescent="0.3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2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58" x14ac:dyDescent="0.3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2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58" x14ac:dyDescent="0.3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2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72.5" x14ac:dyDescent="0.3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2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72.5" x14ac:dyDescent="0.3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2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58" x14ac:dyDescent="0.3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2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72.5" x14ac:dyDescent="0.3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2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58" x14ac:dyDescent="0.3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2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72.5" x14ac:dyDescent="0.3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2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58" x14ac:dyDescent="0.3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2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43.5" x14ac:dyDescent="0.3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2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58" x14ac:dyDescent="0.3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2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58" x14ac:dyDescent="0.3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2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72.5" x14ac:dyDescent="0.3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2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58" x14ac:dyDescent="0.3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2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3.5" x14ac:dyDescent="0.3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2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29" x14ac:dyDescent="0.3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2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72.5" x14ac:dyDescent="0.3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2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58" x14ac:dyDescent="0.3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2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58" x14ac:dyDescent="0.3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2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58" x14ac:dyDescent="0.3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2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58" x14ac:dyDescent="0.3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2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58" x14ac:dyDescent="0.3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2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58" x14ac:dyDescent="0.3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2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58" x14ac:dyDescent="0.3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2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58" x14ac:dyDescent="0.3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2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43.5" x14ac:dyDescent="0.3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2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43.5" x14ac:dyDescent="0.3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2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58" x14ac:dyDescent="0.3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2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58" x14ac:dyDescent="0.3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2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58" x14ac:dyDescent="0.3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2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58" x14ac:dyDescent="0.3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2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72.5" x14ac:dyDescent="0.3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2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58" x14ac:dyDescent="0.3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2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72.5" x14ac:dyDescent="0.3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2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58" x14ac:dyDescent="0.3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2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58" x14ac:dyDescent="0.3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2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58" x14ac:dyDescent="0.3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2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72.5" x14ac:dyDescent="0.3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2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58" x14ac:dyDescent="0.3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2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58" x14ac:dyDescent="0.3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2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58" x14ac:dyDescent="0.3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2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58" x14ac:dyDescent="0.3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2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72.5" x14ac:dyDescent="0.3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2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72.5" x14ac:dyDescent="0.3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2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58" x14ac:dyDescent="0.3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2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72.5" x14ac:dyDescent="0.3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2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58" x14ac:dyDescent="0.3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2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58" x14ac:dyDescent="0.3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2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58" x14ac:dyDescent="0.3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2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72.5" x14ac:dyDescent="0.3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2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43.5" x14ac:dyDescent="0.3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2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58" x14ac:dyDescent="0.3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2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43.5" x14ac:dyDescent="0.3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2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72.5" x14ac:dyDescent="0.3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2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58" x14ac:dyDescent="0.3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2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58" x14ac:dyDescent="0.3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2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72.5" x14ac:dyDescent="0.3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2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58" x14ac:dyDescent="0.3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2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72.5" x14ac:dyDescent="0.3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2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72.5" x14ac:dyDescent="0.3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2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72.5" x14ac:dyDescent="0.3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2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58" x14ac:dyDescent="0.3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2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58" x14ac:dyDescent="0.3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2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58" x14ac:dyDescent="0.3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2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58" x14ac:dyDescent="0.3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2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58" x14ac:dyDescent="0.3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2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58" x14ac:dyDescent="0.3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2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58" x14ac:dyDescent="0.3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2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58" x14ac:dyDescent="0.3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2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58" x14ac:dyDescent="0.3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2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3.5" x14ac:dyDescent="0.3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2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72.5" x14ac:dyDescent="0.3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2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58" x14ac:dyDescent="0.3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2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58" x14ac:dyDescent="0.3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2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72.5" x14ac:dyDescent="0.3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2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58" x14ac:dyDescent="0.3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2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72.5" x14ac:dyDescent="0.3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2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72.5" x14ac:dyDescent="0.3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2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58" x14ac:dyDescent="0.3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2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58" x14ac:dyDescent="0.3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2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58" x14ac:dyDescent="0.3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2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58" x14ac:dyDescent="0.3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2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58" x14ac:dyDescent="0.3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2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58" x14ac:dyDescent="0.3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2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58" x14ac:dyDescent="0.3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2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58" x14ac:dyDescent="0.3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2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58" x14ac:dyDescent="0.3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2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58" x14ac:dyDescent="0.3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2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3.5" x14ac:dyDescent="0.3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2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72.5" x14ac:dyDescent="0.3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2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58" x14ac:dyDescent="0.3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2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58" x14ac:dyDescent="0.3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2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72.5" x14ac:dyDescent="0.3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2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58" x14ac:dyDescent="0.3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2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43.5" x14ac:dyDescent="0.3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2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58" x14ac:dyDescent="0.3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2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58" x14ac:dyDescent="0.3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2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72.5" x14ac:dyDescent="0.3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2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58" x14ac:dyDescent="0.3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2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58" x14ac:dyDescent="0.3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2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3.5" x14ac:dyDescent="0.3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2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72.5" x14ac:dyDescent="0.3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2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43.5" x14ac:dyDescent="0.3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2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58" x14ac:dyDescent="0.3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2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58" x14ac:dyDescent="0.3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2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58" x14ac:dyDescent="0.3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2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58" x14ac:dyDescent="0.3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2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72.5" x14ac:dyDescent="0.3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2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58" x14ac:dyDescent="0.3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2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72.5" x14ac:dyDescent="0.3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2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72.5" x14ac:dyDescent="0.3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2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58" x14ac:dyDescent="0.3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2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29" x14ac:dyDescent="0.3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2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72.5" x14ac:dyDescent="0.3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2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58" x14ac:dyDescent="0.3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2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58" x14ac:dyDescent="0.3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2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58" x14ac:dyDescent="0.3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2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58" x14ac:dyDescent="0.3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2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58" x14ac:dyDescent="0.3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2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72.5" x14ac:dyDescent="0.3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2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72.5" x14ac:dyDescent="0.3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2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3.5" x14ac:dyDescent="0.3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2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3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2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3.5" x14ac:dyDescent="0.3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2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72.5" x14ac:dyDescent="0.3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2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43.5" x14ac:dyDescent="0.3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2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58" x14ac:dyDescent="0.3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2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72.5" x14ac:dyDescent="0.3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2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72.5" x14ac:dyDescent="0.3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2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58" x14ac:dyDescent="0.3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2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58" x14ac:dyDescent="0.3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2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58" x14ac:dyDescent="0.3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2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58" x14ac:dyDescent="0.3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2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72.5" x14ac:dyDescent="0.3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2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58" x14ac:dyDescent="0.3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2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72.5" x14ac:dyDescent="0.3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2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58" x14ac:dyDescent="0.3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2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58" x14ac:dyDescent="0.3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2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58" x14ac:dyDescent="0.3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2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72.5" x14ac:dyDescent="0.3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2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58" x14ac:dyDescent="0.3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2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58" x14ac:dyDescent="0.3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2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58" x14ac:dyDescent="0.3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2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58" x14ac:dyDescent="0.3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2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58" x14ac:dyDescent="0.3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2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72.5" x14ac:dyDescent="0.3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2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72.5" x14ac:dyDescent="0.3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2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58" x14ac:dyDescent="0.3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2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72.5" x14ac:dyDescent="0.3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2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58" x14ac:dyDescent="0.3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2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58" x14ac:dyDescent="0.3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2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72.5" x14ac:dyDescent="0.3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2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58" x14ac:dyDescent="0.3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2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72.5" x14ac:dyDescent="0.3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2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58" x14ac:dyDescent="0.3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2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72.5" x14ac:dyDescent="0.3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2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58" x14ac:dyDescent="0.3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2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58" x14ac:dyDescent="0.3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2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58" x14ac:dyDescent="0.3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2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72.5" x14ac:dyDescent="0.3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2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101.5" x14ac:dyDescent="0.3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2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58" x14ac:dyDescent="0.3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2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3.5" x14ac:dyDescent="0.3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2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58" x14ac:dyDescent="0.3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2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58" x14ac:dyDescent="0.3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2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58" x14ac:dyDescent="0.3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2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58" x14ac:dyDescent="0.3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2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58" x14ac:dyDescent="0.3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2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72.5" x14ac:dyDescent="0.3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2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58" x14ac:dyDescent="0.3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2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58" x14ac:dyDescent="0.3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2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58" x14ac:dyDescent="0.3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2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58" x14ac:dyDescent="0.3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2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58" x14ac:dyDescent="0.3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2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58" x14ac:dyDescent="0.3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2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3.5" x14ac:dyDescent="0.3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2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58" x14ac:dyDescent="0.3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2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72.5" x14ac:dyDescent="0.3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2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58" x14ac:dyDescent="0.3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2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58" x14ac:dyDescent="0.3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2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58" x14ac:dyDescent="0.3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2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58" x14ac:dyDescent="0.3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2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72.5" x14ac:dyDescent="0.3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2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58" x14ac:dyDescent="0.3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2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72.5" x14ac:dyDescent="0.3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2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72.5" x14ac:dyDescent="0.3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2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ht="29" x14ac:dyDescent="0.3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2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72.5" x14ac:dyDescent="0.3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2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72.5" x14ac:dyDescent="0.3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2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58" x14ac:dyDescent="0.3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2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58" x14ac:dyDescent="0.3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2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58" x14ac:dyDescent="0.3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2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58" x14ac:dyDescent="0.3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2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72.5" x14ac:dyDescent="0.3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2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58" x14ac:dyDescent="0.3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2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58" x14ac:dyDescent="0.3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2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58" x14ac:dyDescent="0.3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2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58" x14ac:dyDescent="0.3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2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3.5" x14ac:dyDescent="0.3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2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43.5" x14ac:dyDescent="0.3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2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72.5" x14ac:dyDescent="0.3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2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58" x14ac:dyDescent="0.3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2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58" x14ac:dyDescent="0.3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2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58" x14ac:dyDescent="0.3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2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58" x14ac:dyDescent="0.3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2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58" x14ac:dyDescent="0.3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2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58" x14ac:dyDescent="0.3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2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72.5" x14ac:dyDescent="0.3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2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58" x14ac:dyDescent="0.3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2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58" x14ac:dyDescent="0.3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2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58" x14ac:dyDescent="0.3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2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58" x14ac:dyDescent="0.3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2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58" x14ac:dyDescent="0.3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2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58" x14ac:dyDescent="0.3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2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58" x14ac:dyDescent="0.3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2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72.5" x14ac:dyDescent="0.3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2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6" x14ac:dyDescent="0.3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2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72.5" x14ac:dyDescent="0.3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2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72.5" x14ac:dyDescent="0.3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2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43.5" x14ac:dyDescent="0.3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2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72.5" x14ac:dyDescent="0.3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2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72.5" x14ac:dyDescent="0.3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2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58" x14ac:dyDescent="0.3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2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72.5" x14ac:dyDescent="0.3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2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58" x14ac:dyDescent="0.3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2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58" x14ac:dyDescent="0.3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2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58" x14ac:dyDescent="0.3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2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43.5" x14ac:dyDescent="0.3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2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3.5" x14ac:dyDescent="0.3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2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58" x14ac:dyDescent="0.3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2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58" x14ac:dyDescent="0.3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2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58" x14ac:dyDescent="0.3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2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58" x14ac:dyDescent="0.3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2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58" x14ac:dyDescent="0.3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2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72.5" x14ac:dyDescent="0.3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2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58" x14ac:dyDescent="0.3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2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58" x14ac:dyDescent="0.3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2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58" x14ac:dyDescent="0.3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2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58" x14ac:dyDescent="0.3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2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87" x14ac:dyDescent="0.3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2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58" x14ac:dyDescent="0.3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2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29" x14ac:dyDescent="0.3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2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58" x14ac:dyDescent="0.3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2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58" x14ac:dyDescent="0.3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2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58" x14ac:dyDescent="0.3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2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58" x14ac:dyDescent="0.3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2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58" x14ac:dyDescent="0.3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2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58" x14ac:dyDescent="0.3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2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58" x14ac:dyDescent="0.3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2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72.5" x14ac:dyDescent="0.3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2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29" x14ac:dyDescent="0.3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2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58" x14ac:dyDescent="0.3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2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43.5" x14ac:dyDescent="0.3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2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3.5" x14ac:dyDescent="0.3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2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58" x14ac:dyDescent="0.3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2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29" x14ac:dyDescent="0.3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2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58" x14ac:dyDescent="0.3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2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72.5" x14ac:dyDescent="0.3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2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58" x14ac:dyDescent="0.3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2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72.5" x14ac:dyDescent="0.3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2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72.5" x14ac:dyDescent="0.3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2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58" x14ac:dyDescent="0.3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2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43.5" x14ac:dyDescent="0.3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2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58" x14ac:dyDescent="0.3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2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58" x14ac:dyDescent="0.3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2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58" x14ac:dyDescent="0.3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2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58" x14ac:dyDescent="0.3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2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58" x14ac:dyDescent="0.3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2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3.5" x14ac:dyDescent="0.3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2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58" x14ac:dyDescent="0.3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2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58" x14ac:dyDescent="0.3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2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58" x14ac:dyDescent="0.3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2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58" x14ac:dyDescent="0.3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2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58" x14ac:dyDescent="0.3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2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58" x14ac:dyDescent="0.3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2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58" x14ac:dyDescent="0.3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2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58" x14ac:dyDescent="0.3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2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43.5" x14ac:dyDescent="0.3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2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43.5" x14ac:dyDescent="0.3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2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87" x14ac:dyDescent="0.3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2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72.5" x14ac:dyDescent="0.3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2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72.5" x14ac:dyDescent="0.3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2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72.5" x14ac:dyDescent="0.3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2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72.5" x14ac:dyDescent="0.3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2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72.5" x14ac:dyDescent="0.3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2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58" x14ac:dyDescent="0.3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2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72.5" x14ac:dyDescent="0.3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2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58" x14ac:dyDescent="0.3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2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58" x14ac:dyDescent="0.3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2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72.5" x14ac:dyDescent="0.3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2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43.5" x14ac:dyDescent="0.3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2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3.5" x14ac:dyDescent="0.3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2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72.5" x14ac:dyDescent="0.3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2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43.5" x14ac:dyDescent="0.3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2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58" x14ac:dyDescent="0.3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2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87" x14ac:dyDescent="0.3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2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58" x14ac:dyDescent="0.3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2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58" x14ac:dyDescent="0.3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2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58" x14ac:dyDescent="0.3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2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3.5" x14ac:dyDescent="0.3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2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72.5" x14ac:dyDescent="0.3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2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58" x14ac:dyDescent="0.3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2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58" x14ac:dyDescent="0.3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2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43.5" x14ac:dyDescent="0.3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2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58" x14ac:dyDescent="0.3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2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72.5" x14ac:dyDescent="0.3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2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3.5" x14ac:dyDescent="0.3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2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58" x14ac:dyDescent="0.3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2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72.5" x14ac:dyDescent="0.3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2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72.5" x14ac:dyDescent="0.3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2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58" x14ac:dyDescent="0.3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2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58" x14ac:dyDescent="0.3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2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72.5" x14ac:dyDescent="0.3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2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43.5" x14ac:dyDescent="0.3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2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58" x14ac:dyDescent="0.3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2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72.5" x14ac:dyDescent="0.3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2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58" x14ac:dyDescent="0.3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2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72.5" x14ac:dyDescent="0.3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2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58" x14ac:dyDescent="0.3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2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58" x14ac:dyDescent="0.3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2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72.5" x14ac:dyDescent="0.3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2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29" x14ac:dyDescent="0.3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2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58" x14ac:dyDescent="0.3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2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58" x14ac:dyDescent="0.3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2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58" x14ac:dyDescent="0.3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2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58" x14ac:dyDescent="0.3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2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72.5" x14ac:dyDescent="0.3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2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58" x14ac:dyDescent="0.3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2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58" x14ac:dyDescent="0.3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2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72.5" x14ac:dyDescent="0.3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2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72.5" x14ac:dyDescent="0.3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2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72.5" x14ac:dyDescent="0.3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2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3.5" x14ac:dyDescent="0.3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2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3.5" x14ac:dyDescent="0.3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2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58" x14ac:dyDescent="0.3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2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58" x14ac:dyDescent="0.3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2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72.5" x14ac:dyDescent="0.3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2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58" x14ac:dyDescent="0.3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2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58" x14ac:dyDescent="0.3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2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72.5" x14ac:dyDescent="0.3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2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72.5" x14ac:dyDescent="0.3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2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58" x14ac:dyDescent="0.3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2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72.5" x14ac:dyDescent="0.3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2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58" x14ac:dyDescent="0.3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2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72.5" x14ac:dyDescent="0.3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2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58" x14ac:dyDescent="0.3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2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29" x14ac:dyDescent="0.3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2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43.5" x14ac:dyDescent="0.3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2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58" x14ac:dyDescent="0.3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2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58" x14ac:dyDescent="0.3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2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72.5" x14ac:dyDescent="0.3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2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58" x14ac:dyDescent="0.3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2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58" x14ac:dyDescent="0.3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2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3.5" x14ac:dyDescent="0.3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2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58" x14ac:dyDescent="0.3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2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29" x14ac:dyDescent="0.3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2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72.5" x14ac:dyDescent="0.3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2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58" x14ac:dyDescent="0.3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2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58" x14ac:dyDescent="0.3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2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58" x14ac:dyDescent="0.3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2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58" x14ac:dyDescent="0.3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2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58" x14ac:dyDescent="0.3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2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3.5" x14ac:dyDescent="0.3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2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72.5" x14ac:dyDescent="0.3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2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58" x14ac:dyDescent="0.3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2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43.5" x14ac:dyDescent="0.3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2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29" x14ac:dyDescent="0.3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2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58" x14ac:dyDescent="0.3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2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58" x14ac:dyDescent="0.3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2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58" x14ac:dyDescent="0.3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2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58" x14ac:dyDescent="0.3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2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58" x14ac:dyDescent="0.3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2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58" x14ac:dyDescent="0.3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2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58" x14ac:dyDescent="0.3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2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29" x14ac:dyDescent="0.3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2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43.5" x14ac:dyDescent="0.3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2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72.5" x14ac:dyDescent="0.3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2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72.5" x14ac:dyDescent="0.3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2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29" x14ac:dyDescent="0.3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2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72.5" x14ac:dyDescent="0.3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2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58" x14ac:dyDescent="0.3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2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58" x14ac:dyDescent="0.3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2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58" x14ac:dyDescent="0.3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2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3.5" x14ac:dyDescent="0.3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2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58" x14ac:dyDescent="0.3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2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58" x14ac:dyDescent="0.3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2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58" x14ac:dyDescent="0.3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2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3.5" x14ac:dyDescent="0.3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2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3.5" x14ac:dyDescent="0.3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2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72.5" x14ac:dyDescent="0.3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2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43.5" x14ac:dyDescent="0.3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2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58" x14ac:dyDescent="0.3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2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58" x14ac:dyDescent="0.3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2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43.5" x14ac:dyDescent="0.3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2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58" x14ac:dyDescent="0.3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2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72.5" x14ac:dyDescent="0.3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2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58" x14ac:dyDescent="0.3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2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58" x14ac:dyDescent="0.3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2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43.5" x14ac:dyDescent="0.3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2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58" x14ac:dyDescent="0.3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2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3.5" x14ac:dyDescent="0.3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2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29" x14ac:dyDescent="0.3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2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43.5" x14ac:dyDescent="0.3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2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58" x14ac:dyDescent="0.3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2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58" x14ac:dyDescent="0.3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2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101.5" x14ac:dyDescent="0.3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2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58" x14ac:dyDescent="0.3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2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72.5" x14ac:dyDescent="0.3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2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58" x14ac:dyDescent="0.3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2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58" x14ac:dyDescent="0.3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2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58" x14ac:dyDescent="0.3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2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58" x14ac:dyDescent="0.3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2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58" x14ac:dyDescent="0.3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2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29" x14ac:dyDescent="0.3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2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29" x14ac:dyDescent="0.3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2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58" x14ac:dyDescent="0.3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2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58" x14ac:dyDescent="0.3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2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58" x14ac:dyDescent="0.3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2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43.5" x14ac:dyDescent="0.3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2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58" x14ac:dyDescent="0.3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2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72.5" x14ac:dyDescent="0.3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2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3.5" x14ac:dyDescent="0.3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2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58" x14ac:dyDescent="0.3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2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72.5" x14ac:dyDescent="0.3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2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58" x14ac:dyDescent="0.3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2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58" x14ac:dyDescent="0.3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2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43.5" x14ac:dyDescent="0.3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2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58" x14ac:dyDescent="0.3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2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43.5" x14ac:dyDescent="0.3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2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72.5" x14ac:dyDescent="0.3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2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58" x14ac:dyDescent="0.3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2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72.5" x14ac:dyDescent="0.3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2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58" x14ac:dyDescent="0.3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2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43.5" x14ac:dyDescent="0.3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2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29" x14ac:dyDescent="0.3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2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58" x14ac:dyDescent="0.3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2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72.5" x14ac:dyDescent="0.3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2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72.5" x14ac:dyDescent="0.3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2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58" x14ac:dyDescent="0.3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2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58" x14ac:dyDescent="0.3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2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58" x14ac:dyDescent="0.3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2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58" x14ac:dyDescent="0.3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2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58" x14ac:dyDescent="0.3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2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2.5" x14ac:dyDescent="0.3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2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58" x14ac:dyDescent="0.3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2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58" x14ac:dyDescent="0.3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2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43.5" x14ac:dyDescent="0.3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2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43.5" x14ac:dyDescent="0.3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2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58" x14ac:dyDescent="0.3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2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58" x14ac:dyDescent="0.3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2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58" x14ac:dyDescent="0.3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2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58" x14ac:dyDescent="0.3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2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72.5" x14ac:dyDescent="0.3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2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58" x14ac:dyDescent="0.3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2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3.5" x14ac:dyDescent="0.3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2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58" x14ac:dyDescent="0.3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2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58" x14ac:dyDescent="0.3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2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58" x14ac:dyDescent="0.3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2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29" x14ac:dyDescent="0.3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2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58" x14ac:dyDescent="0.3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2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58" x14ac:dyDescent="0.3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2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58" x14ac:dyDescent="0.3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2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58" x14ac:dyDescent="0.3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2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58" x14ac:dyDescent="0.3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2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72.5" x14ac:dyDescent="0.3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2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58" x14ac:dyDescent="0.3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2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58" x14ac:dyDescent="0.3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2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58" x14ac:dyDescent="0.3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2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72.5" x14ac:dyDescent="0.3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2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72.5" x14ac:dyDescent="0.3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2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43.5" x14ac:dyDescent="0.3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2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58" x14ac:dyDescent="0.3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2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72.5" x14ac:dyDescent="0.3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2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58" x14ac:dyDescent="0.3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2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3.5" x14ac:dyDescent="0.3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2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58" x14ac:dyDescent="0.3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2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58" x14ac:dyDescent="0.3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2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72.5" x14ac:dyDescent="0.3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2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58" x14ac:dyDescent="0.3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2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58" x14ac:dyDescent="0.3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2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58" x14ac:dyDescent="0.3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2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43.5" x14ac:dyDescent="0.3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2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72.5" x14ac:dyDescent="0.3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2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58" x14ac:dyDescent="0.3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2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72.5" x14ac:dyDescent="0.3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2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58" x14ac:dyDescent="0.3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2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72.5" x14ac:dyDescent="0.3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2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72.5" x14ac:dyDescent="0.3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2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58" x14ac:dyDescent="0.3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2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58" x14ac:dyDescent="0.3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2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72.5" x14ac:dyDescent="0.3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2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3.5" x14ac:dyDescent="0.3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2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29" x14ac:dyDescent="0.3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2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72.5" x14ac:dyDescent="0.3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2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72.5" x14ac:dyDescent="0.3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2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58" x14ac:dyDescent="0.3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2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72.5" x14ac:dyDescent="0.3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2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72.5" x14ac:dyDescent="0.3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2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58" x14ac:dyDescent="0.3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2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72.5" x14ac:dyDescent="0.3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2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87" x14ac:dyDescent="0.3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2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58" x14ac:dyDescent="0.3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2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58" x14ac:dyDescent="0.3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2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72.5" x14ac:dyDescent="0.3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2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72.5" x14ac:dyDescent="0.3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2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43.5" x14ac:dyDescent="0.3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2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58" x14ac:dyDescent="0.3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2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58" x14ac:dyDescent="0.3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2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3.5" x14ac:dyDescent="0.3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2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43.5" x14ac:dyDescent="0.3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2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72.5" x14ac:dyDescent="0.3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2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72.5" x14ac:dyDescent="0.3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2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72.5" x14ac:dyDescent="0.3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2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58" x14ac:dyDescent="0.3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2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58" x14ac:dyDescent="0.3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2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58" x14ac:dyDescent="0.3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2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3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2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43.5" x14ac:dyDescent="0.3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2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72.5" x14ac:dyDescent="0.3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2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72.5" x14ac:dyDescent="0.3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2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58" x14ac:dyDescent="0.3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2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29" x14ac:dyDescent="0.3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2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58" x14ac:dyDescent="0.3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2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29" x14ac:dyDescent="0.3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2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43.5" x14ac:dyDescent="0.3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2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72.5" x14ac:dyDescent="0.3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2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43.5" x14ac:dyDescent="0.3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2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58" x14ac:dyDescent="0.3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2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72.5" x14ac:dyDescent="0.3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2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58" x14ac:dyDescent="0.3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2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58" x14ac:dyDescent="0.3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2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58" x14ac:dyDescent="0.3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2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58" x14ac:dyDescent="0.3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2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58" x14ac:dyDescent="0.3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2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58" x14ac:dyDescent="0.3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2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72.5" x14ac:dyDescent="0.3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2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43.5" x14ac:dyDescent="0.3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2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58" x14ac:dyDescent="0.3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2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72.5" x14ac:dyDescent="0.3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2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58" x14ac:dyDescent="0.3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2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58" x14ac:dyDescent="0.3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2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x14ac:dyDescent="0.3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2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58" x14ac:dyDescent="0.3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2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58" x14ac:dyDescent="0.3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2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58" x14ac:dyDescent="0.3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2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72.5" x14ac:dyDescent="0.3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2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43.5" x14ac:dyDescent="0.3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2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72.5" x14ac:dyDescent="0.3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2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72.5" x14ac:dyDescent="0.3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2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72.5" x14ac:dyDescent="0.3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2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58" x14ac:dyDescent="0.3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2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58" x14ac:dyDescent="0.3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2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58" x14ac:dyDescent="0.3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2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72.5" x14ac:dyDescent="0.3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2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58" x14ac:dyDescent="0.3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2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3.5" x14ac:dyDescent="0.3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2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58" x14ac:dyDescent="0.3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2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58" x14ac:dyDescent="0.3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2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72.5" x14ac:dyDescent="0.3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2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29" x14ac:dyDescent="0.3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2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72.5" x14ac:dyDescent="0.3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2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58" x14ac:dyDescent="0.3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2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3.5" x14ac:dyDescent="0.3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2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58" x14ac:dyDescent="0.3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2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58" x14ac:dyDescent="0.3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2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58" x14ac:dyDescent="0.3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2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58" x14ac:dyDescent="0.3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2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58" x14ac:dyDescent="0.3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2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58" x14ac:dyDescent="0.3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2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72.5" x14ac:dyDescent="0.3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2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58" x14ac:dyDescent="0.3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2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58" x14ac:dyDescent="0.3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2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58" x14ac:dyDescent="0.3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2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72.5" x14ac:dyDescent="0.3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2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58" x14ac:dyDescent="0.3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2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58" x14ac:dyDescent="0.3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2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58" x14ac:dyDescent="0.3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2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72.5" x14ac:dyDescent="0.3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2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72.5" x14ac:dyDescent="0.3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2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58" x14ac:dyDescent="0.3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2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72.5" x14ac:dyDescent="0.3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2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43.5" x14ac:dyDescent="0.3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2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72.5" x14ac:dyDescent="0.3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2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58" x14ac:dyDescent="0.3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2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58" x14ac:dyDescent="0.3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2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58" x14ac:dyDescent="0.3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2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58" x14ac:dyDescent="0.3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2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58" x14ac:dyDescent="0.3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2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58" x14ac:dyDescent="0.3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2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58" x14ac:dyDescent="0.3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2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72.5" x14ac:dyDescent="0.3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2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58" x14ac:dyDescent="0.3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2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58" x14ac:dyDescent="0.3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2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58" x14ac:dyDescent="0.3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2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58" x14ac:dyDescent="0.3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2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58" x14ac:dyDescent="0.3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2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72.5" x14ac:dyDescent="0.3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2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58" x14ac:dyDescent="0.3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2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58" x14ac:dyDescent="0.3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2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58" x14ac:dyDescent="0.3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2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72.5" x14ac:dyDescent="0.3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2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43.5" x14ac:dyDescent="0.3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2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58" x14ac:dyDescent="0.3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2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58" x14ac:dyDescent="0.3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2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72.5" x14ac:dyDescent="0.3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2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72.5" x14ac:dyDescent="0.3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2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58" x14ac:dyDescent="0.3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2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58" x14ac:dyDescent="0.3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2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58" x14ac:dyDescent="0.3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2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58" x14ac:dyDescent="0.3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2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58" x14ac:dyDescent="0.3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2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58" x14ac:dyDescent="0.3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2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3.5" x14ac:dyDescent="0.3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2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72.5" x14ac:dyDescent="0.3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2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72.5" x14ac:dyDescent="0.3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2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58" x14ac:dyDescent="0.3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2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72.5" x14ac:dyDescent="0.3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2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58" x14ac:dyDescent="0.3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2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72.5" x14ac:dyDescent="0.3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2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58" x14ac:dyDescent="0.3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2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72.5" x14ac:dyDescent="0.3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2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58" x14ac:dyDescent="0.3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2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72.5" x14ac:dyDescent="0.3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2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58" x14ac:dyDescent="0.3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2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58" x14ac:dyDescent="0.3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2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72.5" x14ac:dyDescent="0.3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2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58" x14ac:dyDescent="0.3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2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58" x14ac:dyDescent="0.3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2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58" x14ac:dyDescent="0.3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2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58" x14ac:dyDescent="0.3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2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58" x14ac:dyDescent="0.3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2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72.5" x14ac:dyDescent="0.3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2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58" x14ac:dyDescent="0.3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2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72.5" x14ac:dyDescent="0.3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2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58" x14ac:dyDescent="0.3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2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58" x14ac:dyDescent="0.3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2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3.5" x14ac:dyDescent="0.3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2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58" x14ac:dyDescent="0.3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2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58" x14ac:dyDescent="0.3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2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58" x14ac:dyDescent="0.3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2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58" x14ac:dyDescent="0.3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2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58" x14ac:dyDescent="0.3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2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58" x14ac:dyDescent="0.3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2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29" x14ac:dyDescent="0.3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2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58" x14ac:dyDescent="0.3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2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58" x14ac:dyDescent="0.3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2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29" x14ac:dyDescent="0.3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2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3.5" x14ac:dyDescent="0.3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2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58" x14ac:dyDescent="0.3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2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3.5" x14ac:dyDescent="0.3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2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58" x14ac:dyDescent="0.3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2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58" x14ac:dyDescent="0.3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2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58" x14ac:dyDescent="0.3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2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58" x14ac:dyDescent="0.3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2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58" x14ac:dyDescent="0.3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2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29" x14ac:dyDescent="0.3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2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72.5" x14ac:dyDescent="0.3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2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58" x14ac:dyDescent="0.3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2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58" x14ac:dyDescent="0.3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2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ht="29" x14ac:dyDescent="0.3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2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58" x14ac:dyDescent="0.3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2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58" x14ac:dyDescent="0.3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2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58" x14ac:dyDescent="0.3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2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72.5" x14ac:dyDescent="0.3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2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58" x14ac:dyDescent="0.3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2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58" x14ac:dyDescent="0.3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2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72.5" x14ac:dyDescent="0.3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2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72.5" x14ac:dyDescent="0.3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2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72.5" x14ac:dyDescent="0.3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2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58" x14ac:dyDescent="0.3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2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72.5" x14ac:dyDescent="0.3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2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58" x14ac:dyDescent="0.3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2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72.5" x14ac:dyDescent="0.3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2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43.5" x14ac:dyDescent="0.3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2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58" x14ac:dyDescent="0.3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2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58" x14ac:dyDescent="0.3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2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3.5" x14ac:dyDescent="0.3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2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43.5" x14ac:dyDescent="0.3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2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58" x14ac:dyDescent="0.3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2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58" x14ac:dyDescent="0.3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2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72.5" x14ac:dyDescent="0.3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2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58" x14ac:dyDescent="0.3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2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72.5" x14ac:dyDescent="0.3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2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58" x14ac:dyDescent="0.3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2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58" x14ac:dyDescent="0.3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2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58" x14ac:dyDescent="0.3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2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72.5" x14ac:dyDescent="0.3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2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58" x14ac:dyDescent="0.3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2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58" x14ac:dyDescent="0.3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2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58" x14ac:dyDescent="0.3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2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43.5" x14ac:dyDescent="0.3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2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58" x14ac:dyDescent="0.3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2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72.5" x14ac:dyDescent="0.3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2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58" x14ac:dyDescent="0.3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2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58" x14ac:dyDescent="0.3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2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58" x14ac:dyDescent="0.3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2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43.5" x14ac:dyDescent="0.3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2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58" x14ac:dyDescent="0.3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2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58" x14ac:dyDescent="0.3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2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58" x14ac:dyDescent="0.3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2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72.5" x14ac:dyDescent="0.3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2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72.5" x14ac:dyDescent="0.3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2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58" x14ac:dyDescent="0.3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2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72.5" x14ac:dyDescent="0.3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2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58" x14ac:dyDescent="0.3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2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72.5" x14ac:dyDescent="0.3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2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58" x14ac:dyDescent="0.3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2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72.5" x14ac:dyDescent="0.3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2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58" x14ac:dyDescent="0.3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2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58" x14ac:dyDescent="0.3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2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72.5" x14ac:dyDescent="0.3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2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58" x14ac:dyDescent="0.3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2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72.5" x14ac:dyDescent="0.3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2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58" x14ac:dyDescent="0.3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2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58" x14ac:dyDescent="0.3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2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58" x14ac:dyDescent="0.3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2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3.5" x14ac:dyDescent="0.3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2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58" x14ac:dyDescent="0.3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2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58" x14ac:dyDescent="0.3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2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58" x14ac:dyDescent="0.3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2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58" x14ac:dyDescent="0.3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2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72.5" x14ac:dyDescent="0.3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2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72.5" x14ac:dyDescent="0.3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2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3.5" x14ac:dyDescent="0.3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2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58" x14ac:dyDescent="0.3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2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3.5" x14ac:dyDescent="0.3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2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72.5" x14ac:dyDescent="0.3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2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72.5" x14ac:dyDescent="0.3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2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72.5" x14ac:dyDescent="0.3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2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58" x14ac:dyDescent="0.3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2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58" x14ac:dyDescent="0.3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2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58" x14ac:dyDescent="0.3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2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72.5" x14ac:dyDescent="0.3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2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58" x14ac:dyDescent="0.3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2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58" x14ac:dyDescent="0.3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2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72.5" x14ac:dyDescent="0.3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2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58" x14ac:dyDescent="0.3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2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72.5" x14ac:dyDescent="0.3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2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72.5" x14ac:dyDescent="0.3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2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72.5" x14ac:dyDescent="0.3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2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58" x14ac:dyDescent="0.3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2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58" x14ac:dyDescent="0.3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2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3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2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58" x14ac:dyDescent="0.3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2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58" x14ac:dyDescent="0.3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2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58" x14ac:dyDescent="0.3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2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72.5" x14ac:dyDescent="0.3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2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58" x14ac:dyDescent="0.3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2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58" x14ac:dyDescent="0.3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2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58" x14ac:dyDescent="0.3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2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58" x14ac:dyDescent="0.3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2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58" x14ac:dyDescent="0.3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2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72.5" x14ac:dyDescent="0.3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2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58" x14ac:dyDescent="0.3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2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58" x14ac:dyDescent="0.3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2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3.5" x14ac:dyDescent="0.3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2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58" x14ac:dyDescent="0.3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2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58" x14ac:dyDescent="0.3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2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58" x14ac:dyDescent="0.3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2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58" x14ac:dyDescent="0.3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2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58" x14ac:dyDescent="0.3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2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72.5" x14ac:dyDescent="0.3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2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72.5" x14ac:dyDescent="0.3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2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72.5" x14ac:dyDescent="0.3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2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58" x14ac:dyDescent="0.3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2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58" x14ac:dyDescent="0.3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2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58" x14ac:dyDescent="0.3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2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58" x14ac:dyDescent="0.3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2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58" x14ac:dyDescent="0.3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2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T4115" xr:uid="{00000000-0001-0000-0000-000000000000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A49EA-45E4-43F4-BA0C-2DAA0099E244}">
  <sheetPr codeName="Sheet9"/>
  <dimension ref="A1:F18"/>
  <sheetViews>
    <sheetView workbookViewId="0">
      <selection activeCell="A4" sqref="A4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3" t="s">
        <v>8358</v>
      </c>
      <c r="B1" t="s">
        <v>8315</v>
      </c>
    </row>
    <row r="2" spans="1:6" x14ac:dyDescent="0.35">
      <c r="A2" s="13" t="s">
        <v>8379</v>
      </c>
      <c r="B2" t="s">
        <v>8363</v>
      </c>
    </row>
    <row r="4" spans="1:6" x14ac:dyDescent="0.35">
      <c r="A4" s="13" t="s">
        <v>8364</v>
      </c>
      <c r="B4" s="13" t="s">
        <v>8362</v>
      </c>
    </row>
    <row r="5" spans="1:6" x14ac:dyDescent="0.35">
      <c r="A5" s="13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6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5">
      <c r="A7" s="16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5">
      <c r="A8" s="16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35">
      <c r="A9" s="16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5">
      <c r="A10" s="16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5">
      <c r="A11" s="16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5">
      <c r="A12" s="16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5">
      <c r="A13" s="16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5">
      <c r="A14" s="16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5">
      <c r="A15" s="16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5">
      <c r="A16" s="16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5">
      <c r="A17" s="16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5">
      <c r="A18" s="16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Theater Outcomes by Launch Date</vt:lpstr>
      <vt:lpstr>Outcomes Based on Goals</vt:lpstr>
      <vt:lpstr>Kickstarter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Stella Lilien</cp:lastModifiedBy>
  <dcterms:created xsi:type="dcterms:W3CDTF">2017-04-20T15:17:24Z</dcterms:created>
  <dcterms:modified xsi:type="dcterms:W3CDTF">2021-12-26T21:57:55Z</dcterms:modified>
</cp:coreProperties>
</file>