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s\Macquarie University\Year 3\2022 Session 1\BIOL3110\Problem tests\Problem test 2\"/>
    </mc:Choice>
  </mc:AlternateContent>
  <bookViews>
    <workbookView xWindow="0" yWindow="0" windowWidth="28800" windowHeight="12210" firstSheet="3" activeTab="8"/>
  </bookViews>
  <sheets>
    <sheet name="Sheet1" sheetId="1" r:id="rId1"/>
    <sheet name="Sheet2" sheetId="2" r:id="rId2"/>
    <sheet name="Sheet3+4" sheetId="3" r:id="rId3"/>
    <sheet name="Sheet5" sheetId="4" r:id="rId4"/>
    <sheet name="Sheet6" sheetId="5" r:id="rId5"/>
    <sheet name="Sheet7" sheetId="6" r:id="rId6"/>
    <sheet name="Sheet8" sheetId="7" r:id="rId7"/>
    <sheet name="Sheet9" sheetId="8" r:id="rId8"/>
    <sheet name="Sheet10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9" l="1"/>
  <c r="F2" i="9"/>
  <c r="G2" i="9" s="1"/>
  <c r="D2" i="9"/>
  <c r="E2" i="9"/>
  <c r="I9" i="8"/>
  <c r="I5" i="8"/>
  <c r="D9" i="8"/>
  <c r="E9" i="8"/>
  <c r="F9" i="8"/>
  <c r="G9" i="8" s="1"/>
  <c r="H9" i="8" s="1"/>
  <c r="D5" i="8"/>
  <c r="E5" i="8"/>
  <c r="F5" i="8"/>
  <c r="G5" i="8" s="1"/>
  <c r="H5" i="8" s="1"/>
  <c r="E1" i="8"/>
  <c r="F1" i="8" s="1"/>
  <c r="G1" i="8" s="1"/>
  <c r="H1" i="8" s="1"/>
  <c r="D1" i="8"/>
  <c r="A1" i="7"/>
  <c r="A2" i="6"/>
  <c r="A1" i="6"/>
  <c r="F5" i="5"/>
  <c r="E5" i="5"/>
  <c r="F1" i="5"/>
  <c r="E1" i="5"/>
  <c r="D2" i="5"/>
  <c r="D1" i="5"/>
  <c r="A2" i="4"/>
  <c r="J8" i="3"/>
  <c r="E8" i="3"/>
  <c r="G8" i="3"/>
  <c r="D8" i="3"/>
  <c r="D4" i="3"/>
  <c r="E4" i="3"/>
  <c r="F4" i="3" s="1"/>
  <c r="F2" i="3"/>
  <c r="E2" i="3"/>
  <c r="D2" i="3"/>
  <c r="F2" i="2"/>
  <c r="E2" i="2"/>
  <c r="D2" i="2"/>
  <c r="G13" i="1"/>
  <c r="F13" i="1"/>
  <c r="E13" i="1"/>
  <c r="D14" i="1"/>
  <c r="D15" i="1"/>
  <c r="D16" i="1"/>
  <c r="D17" i="1"/>
  <c r="D18" i="1"/>
  <c r="D19" i="1"/>
  <c r="D20" i="1"/>
  <c r="D21" i="1"/>
  <c r="D22" i="1"/>
  <c r="D13" i="1"/>
  <c r="G2" i="1"/>
  <c r="F2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<sst xmlns="http://schemas.openxmlformats.org/spreadsheetml/2006/main" count="35" uniqueCount="21">
  <si>
    <t>Year</t>
  </si>
  <si>
    <t>N</t>
  </si>
  <si>
    <t>1/N</t>
  </si>
  <si>
    <t>Sum</t>
  </si>
  <si>
    <t>Ne</t>
  </si>
  <si>
    <t>Ne/N</t>
  </si>
  <si>
    <t>Nf</t>
  </si>
  <si>
    <t>Nm</t>
  </si>
  <si>
    <t>Next gen</t>
  </si>
  <si>
    <t>Total</t>
  </si>
  <si>
    <t>Mean fam size</t>
  </si>
  <si>
    <t>Vk = 0 &gt; Max Ne</t>
  </si>
  <si>
    <t>F0</t>
  </si>
  <si>
    <t>F1</t>
  </si>
  <si>
    <t>1-F</t>
  </si>
  <si>
    <t>Ht</t>
  </si>
  <si>
    <t>Ho</t>
  </si>
  <si>
    <t>Species A</t>
  </si>
  <si>
    <t>Species B</t>
  </si>
  <si>
    <t>F</t>
  </si>
  <si>
    <t>Remaining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</si>
</sst>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4" workbookViewId="0">
      <selection activeCell="F2" sqref="F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1910</v>
      </c>
      <c r="B2" s="1">
        <v>629</v>
      </c>
      <c r="D2">
        <f>1/B2</f>
        <v>1.589825119236884E-3</v>
      </c>
      <c r="E2">
        <f>SUM(D2:D9)</f>
        <v>9.518630306446332E-3</v>
      </c>
      <c r="F2">
        <f>8/E2</f>
        <v>840.45705552637492</v>
      </c>
      <c r="G2">
        <f>F2/B9</f>
        <v>0.83049116158732694</v>
      </c>
    </row>
    <row r="3" spans="1:7" x14ac:dyDescent="0.25">
      <c r="A3" s="1"/>
      <c r="B3" s="1">
        <v>734</v>
      </c>
      <c r="D3">
        <f t="shared" ref="D3:D9" si="0">1/B3</f>
        <v>1.3623978201634877E-3</v>
      </c>
    </row>
    <row r="4" spans="1:7" x14ac:dyDescent="0.25">
      <c r="A4" s="1"/>
      <c r="B4" s="1">
        <v>712</v>
      </c>
      <c r="D4">
        <f t="shared" si="0"/>
        <v>1.4044943820224719E-3</v>
      </c>
    </row>
    <row r="5" spans="1:7" x14ac:dyDescent="0.25">
      <c r="A5" s="1"/>
      <c r="B5" s="1">
        <v>840</v>
      </c>
      <c r="D5">
        <f t="shared" si="0"/>
        <v>1.1904761904761906E-3</v>
      </c>
    </row>
    <row r="6" spans="1:7" x14ac:dyDescent="0.25">
      <c r="A6" s="1"/>
      <c r="B6" s="1">
        <v>864</v>
      </c>
      <c r="D6">
        <f t="shared" si="0"/>
        <v>1.1574074074074073E-3</v>
      </c>
    </row>
    <row r="7" spans="1:7" x14ac:dyDescent="0.25">
      <c r="A7" s="1"/>
      <c r="B7" s="1">
        <v>986</v>
      </c>
      <c r="D7">
        <f t="shared" si="0"/>
        <v>1.0141987829614604E-3</v>
      </c>
    </row>
    <row r="8" spans="1:7" x14ac:dyDescent="0.25">
      <c r="A8" s="1"/>
      <c r="B8" s="1">
        <v>1232</v>
      </c>
      <c r="D8">
        <f t="shared" si="0"/>
        <v>8.1168831168831174E-4</v>
      </c>
    </row>
    <row r="9" spans="1:7" x14ac:dyDescent="0.25">
      <c r="A9" s="1"/>
      <c r="B9" s="1">
        <v>1012</v>
      </c>
      <c r="D9">
        <f t="shared" si="0"/>
        <v>9.8814229249011851E-4</v>
      </c>
    </row>
    <row r="12" spans="1:7" x14ac:dyDescent="0.25">
      <c r="A12" s="1" t="s">
        <v>0</v>
      </c>
      <c r="B12" s="1" t="s">
        <v>1</v>
      </c>
    </row>
    <row r="13" spans="1:7" x14ac:dyDescent="0.25">
      <c r="A13" s="1">
        <v>1910</v>
      </c>
      <c r="B13" s="1">
        <v>629</v>
      </c>
      <c r="D13">
        <f>1/B13</f>
        <v>1.589825119236884E-3</v>
      </c>
      <c r="E13">
        <f>SUM(D13:D22)</f>
        <v>1.2961853749669777E-2</v>
      </c>
      <c r="F13">
        <f>10/E13</f>
        <v>771.49458658679634</v>
      </c>
      <c r="G13">
        <f>F13/B22</f>
        <v>0.76234642943359321</v>
      </c>
    </row>
    <row r="14" spans="1:7" x14ac:dyDescent="0.25">
      <c r="A14" s="1">
        <v>1930</v>
      </c>
      <c r="B14" s="1">
        <v>450</v>
      </c>
      <c r="D14">
        <f t="shared" ref="D14:D22" si="1">1/B14</f>
        <v>2.2222222222222222E-3</v>
      </c>
    </row>
    <row r="15" spans="1:7" x14ac:dyDescent="0.25">
      <c r="A15" s="1"/>
      <c r="B15" s="1">
        <v>734</v>
      </c>
      <c r="D15">
        <f t="shared" si="1"/>
        <v>1.3623978201634877E-3</v>
      </c>
    </row>
    <row r="16" spans="1:7" x14ac:dyDescent="0.25">
      <c r="A16" s="1">
        <v>1950</v>
      </c>
      <c r="B16" s="1">
        <v>819</v>
      </c>
      <c r="D16">
        <f t="shared" si="1"/>
        <v>1.221001221001221E-3</v>
      </c>
    </row>
    <row r="17" spans="1:4" x14ac:dyDescent="0.25">
      <c r="A17" s="1"/>
      <c r="B17" s="1">
        <v>712</v>
      </c>
      <c r="D17">
        <f t="shared" si="1"/>
        <v>1.4044943820224719E-3</v>
      </c>
    </row>
    <row r="18" spans="1:4" x14ac:dyDescent="0.25">
      <c r="A18" s="1"/>
      <c r="B18" s="1">
        <v>840</v>
      </c>
      <c r="D18">
        <f t="shared" si="1"/>
        <v>1.1904761904761906E-3</v>
      </c>
    </row>
    <row r="19" spans="1:4" x14ac:dyDescent="0.25">
      <c r="A19" s="1"/>
      <c r="B19" s="1">
        <v>864</v>
      </c>
      <c r="D19">
        <f t="shared" si="1"/>
        <v>1.1574074074074073E-3</v>
      </c>
    </row>
    <row r="20" spans="1:4" x14ac:dyDescent="0.25">
      <c r="A20" s="1"/>
      <c r="B20" s="1">
        <v>986</v>
      </c>
      <c r="D20">
        <f t="shared" si="1"/>
        <v>1.0141987829614604E-3</v>
      </c>
    </row>
    <row r="21" spans="1:4" x14ac:dyDescent="0.25">
      <c r="A21" s="1"/>
      <c r="B21" s="1">
        <v>1232</v>
      </c>
      <c r="D21">
        <f t="shared" si="1"/>
        <v>8.1168831168831174E-4</v>
      </c>
    </row>
    <row r="22" spans="1:4" x14ac:dyDescent="0.25">
      <c r="A22" s="1"/>
      <c r="B22" s="1">
        <v>1012</v>
      </c>
      <c r="D22">
        <f t="shared" si="1"/>
        <v>9.8814229249011851E-4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6</v>
      </c>
      <c r="B1" t="s">
        <v>7</v>
      </c>
    </row>
    <row r="2" spans="1:6" x14ac:dyDescent="0.25">
      <c r="A2">
        <v>10</v>
      </c>
      <c r="B2">
        <v>2</v>
      </c>
      <c r="D2">
        <f>4*A2*B2</f>
        <v>80</v>
      </c>
      <c r="E2">
        <f>A2+B2</f>
        <v>12</v>
      </c>
      <c r="F2">
        <f>D2/E2</f>
        <v>6.666666666666667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F31" sqref="F31"/>
    </sheetView>
  </sheetViews>
  <sheetFormatPr defaultRowHeight="15" x14ac:dyDescent="0.25"/>
  <sheetData>
    <row r="1" spans="1:10" x14ac:dyDescent="0.25">
      <c r="A1" t="s">
        <v>6</v>
      </c>
      <c r="B1" t="s">
        <v>7</v>
      </c>
    </row>
    <row r="2" spans="1:10" x14ac:dyDescent="0.25">
      <c r="A2">
        <v>40</v>
      </c>
      <c r="B2">
        <v>40</v>
      </c>
      <c r="D2">
        <f>4*A2*B2</f>
        <v>6400</v>
      </c>
      <c r="E2">
        <f>A2+B2</f>
        <v>80</v>
      </c>
      <c r="F2">
        <f>D2/E2</f>
        <v>80</v>
      </c>
    </row>
    <row r="4" spans="1:10" x14ac:dyDescent="0.25">
      <c r="A4">
        <v>40</v>
      </c>
      <c r="B4">
        <v>18</v>
      </c>
      <c r="D4">
        <f t="shared" ref="D4" si="0">4*A4*B4</f>
        <v>2880</v>
      </c>
      <c r="E4">
        <f t="shared" ref="E4" si="1">A4+B4</f>
        <v>58</v>
      </c>
      <c r="F4">
        <f t="shared" ref="F4" si="2">D4/E4</f>
        <v>49.655172413793103</v>
      </c>
    </row>
    <row r="7" spans="1:10" x14ac:dyDescent="0.25">
      <c r="C7" t="s">
        <v>8</v>
      </c>
      <c r="D7" t="s">
        <v>9</v>
      </c>
      <c r="E7" t="s">
        <v>10</v>
      </c>
    </row>
    <row r="8" spans="1:10" x14ac:dyDescent="0.25">
      <c r="A8">
        <v>40</v>
      </c>
      <c r="B8">
        <v>40</v>
      </c>
      <c r="C8">
        <v>96</v>
      </c>
      <c r="D8">
        <f>SUM(A8:C8)</f>
        <v>176</v>
      </c>
      <c r="E8">
        <f>96/40</f>
        <v>2.4</v>
      </c>
      <c r="G8">
        <f>(4*80)/(3.16+2)</f>
        <v>62.015503875968989</v>
      </c>
      <c r="I8" t="s">
        <v>11</v>
      </c>
      <c r="J8">
        <f>(4*80)/2</f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>
        <v>0.25</v>
      </c>
    </row>
    <row r="2" spans="1:1" x14ac:dyDescent="0.25">
      <c r="A2">
        <f>1-A1</f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6" sqref="F6"/>
    </sheetView>
  </sheetViews>
  <sheetFormatPr defaultRowHeight="15" x14ac:dyDescent="0.25"/>
  <sheetData>
    <row r="1" spans="1:6" x14ac:dyDescent="0.25">
      <c r="A1" t="s">
        <v>12</v>
      </c>
      <c r="B1">
        <v>216</v>
      </c>
      <c r="D1">
        <f>1/B1</f>
        <v>4.6296296296296294E-3</v>
      </c>
      <c r="E1">
        <f>SUM(D1:D2)</f>
        <v>7.2892040977147361E-3</v>
      </c>
      <c r="F1">
        <f>2/E1</f>
        <v>274.37837837837839</v>
      </c>
    </row>
    <row r="2" spans="1:6" x14ac:dyDescent="0.25">
      <c r="A2" t="s">
        <v>13</v>
      </c>
      <c r="B2">
        <v>376</v>
      </c>
      <c r="D2">
        <f>1/B2</f>
        <v>2.6595744680851063E-3</v>
      </c>
    </row>
    <row r="5" spans="1:6" x14ac:dyDescent="0.25">
      <c r="D5" t="s">
        <v>14</v>
      </c>
      <c r="E5">
        <f>(1-(1/(2*F1)))^6</f>
        <v>0.98911588470482226</v>
      </c>
      <c r="F5">
        <f>1-E5</f>
        <v>1.0884115295177743E-2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9" sqref="C19"/>
    </sheetView>
  </sheetViews>
  <sheetFormatPr defaultRowHeight="15" x14ac:dyDescent="0.25"/>
  <sheetData>
    <row r="1" spans="1:1" x14ac:dyDescent="0.25">
      <c r="A1">
        <f>186/62</f>
        <v>3</v>
      </c>
    </row>
    <row r="2" spans="1:1" x14ac:dyDescent="0.25">
      <c r="A2">
        <f>(4*62*2)/2</f>
        <v>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f>(4*864)/4</f>
        <v>864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0" sqref="I10"/>
    </sheetView>
  </sheetViews>
  <sheetFormatPr defaultRowHeight="15" x14ac:dyDescent="0.25"/>
  <sheetData>
    <row r="1" spans="1:9" x14ac:dyDescent="0.25">
      <c r="A1" t="s">
        <v>15</v>
      </c>
      <c r="B1">
        <v>0.68300000000000005</v>
      </c>
      <c r="D1">
        <f>B1/B2</f>
        <v>0.98985507246376825</v>
      </c>
      <c r="E1">
        <f>D1^(1/2)</f>
        <v>0.99491460561385281</v>
      </c>
      <c r="F1">
        <f>1-E1</f>
        <v>5.0853943861471906E-3</v>
      </c>
      <c r="G1">
        <f>2*F1</f>
        <v>1.0170788772294381E-2</v>
      </c>
      <c r="H1">
        <f>1/G1</f>
        <v>98.320791276684304</v>
      </c>
    </row>
    <row r="2" spans="1:9" x14ac:dyDescent="0.25">
      <c r="A2" t="s">
        <v>16</v>
      </c>
      <c r="B2">
        <v>0.69</v>
      </c>
    </row>
    <row r="4" spans="1:9" x14ac:dyDescent="0.25">
      <c r="A4" t="s">
        <v>17</v>
      </c>
      <c r="H4" t="s">
        <v>4</v>
      </c>
      <c r="I4" t="s">
        <v>19</v>
      </c>
    </row>
    <row r="5" spans="1:9" x14ac:dyDescent="0.25">
      <c r="A5" t="s">
        <v>15</v>
      </c>
      <c r="B5">
        <v>0.23100000000000001</v>
      </c>
      <c r="D5">
        <f t="shared" ref="D2:D5" si="0">B5/B6</f>
        <v>0.9506172839506174</v>
      </c>
      <c r="E5">
        <f t="shared" ref="E2:E10" si="1">D5^(1/2)</f>
        <v>0.97499604304356913</v>
      </c>
      <c r="F5">
        <f t="shared" ref="F2:F10" si="2">1-E5</f>
        <v>2.5003956956430873E-2</v>
      </c>
      <c r="G5">
        <f t="shared" ref="G2:G10" si="3">2*F5</f>
        <v>5.0007913912861746E-2</v>
      </c>
      <c r="H5">
        <f t="shared" ref="H2:H10" si="4">1/G5</f>
        <v>19.996834935816146</v>
      </c>
      <c r="I5">
        <f>1-D5</f>
        <v>4.9382716049382602E-2</v>
      </c>
    </row>
    <row r="6" spans="1:9" x14ac:dyDescent="0.25">
      <c r="A6" t="s">
        <v>16</v>
      </c>
      <c r="B6">
        <v>0.24299999999999999</v>
      </c>
    </row>
    <row r="8" spans="1:9" x14ac:dyDescent="0.25">
      <c r="A8" t="s">
        <v>18</v>
      </c>
      <c r="H8" t="s">
        <v>4</v>
      </c>
      <c r="I8" t="s">
        <v>19</v>
      </c>
    </row>
    <row r="9" spans="1:9" x14ac:dyDescent="0.25">
      <c r="A9" t="s">
        <v>15</v>
      </c>
      <c r="B9">
        <v>0.432</v>
      </c>
      <c r="D9">
        <f t="shared" ref="D6:D10" si="5">B9/B10</f>
        <v>0.98855835240274603</v>
      </c>
      <c r="E9">
        <f t="shared" si="1"/>
        <v>0.99426271799899346</v>
      </c>
      <c r="F9">
        <f t="shared" si="2"/>
        <v>5.7372820010065384E-3</v>
      </c>
      <c r="G9">
        <f t="shared" si="3"/>
        <v>1.1474564002013077E-2</v>
      </c>
      <c r="H9">
        <f t="shared" si="4"/>
        <v>87.149280776556026</v>
      </c>
      <c r="I9">
        <f>1-D9</f>
        <v>1.1441647597253968E-2</v>
      </c>
    </row>
    <row r="10" spans="1:9" x14ac:dyDescent="0.25">
      <c r="A10" t="s">
        <v>16</v>
      </c>
      <c r="B10">
        <v>0.437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H3" sqref="H3"/>
    </sheetView>
  </sheetViews>
  <sheetFormatPr defaultRowHeight="15" x14ac:dyDescent="0.25"/>
  <sheetData>
    <row r="1" spans="1:8" x14ac:dyDescent="0.25">
      <c r="A1" t="s">
        <v>4</v>
      </c>
      <c r="B1" t="s">
        <v>16</v>
      </c>
      <c r="G1" t="s">
        <v>15</v>
      </c>
      <c r="H1" t="s">
        <v>20</v>
      </c>
    </row>
    <row r="2" spans="1:8" x14ac:dyDescent="0.25">
      <c r="A2">
        <v>8</v>
      </c>
      <c r="B2">
        <v>0.23200000000000001</v>
      </c>
      <c r="D2">
        <f>1/(2*A2)</f>
        <v>6.25E-2</v>
      </c>
      <c r="E2">
        <f>1-D2</f>
        <v>0.9375</v>
      </c>
      <c r="F2">
        <f>E2^6</f>
        <v>0.67893415689468384</v>
      </c>
      <c r="G2">
        <f>F2*B2</f>
        <v>0.15751272439956665</v>
      </c>
      <c r="H2">
        <f>G2/B2</f>
        <v>0.67893415689468384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Sheet3+4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2022-05-28T10:29:15Z</dcterms:created>
  <dcterms:modified xsi:type="dcterms:W3CDTF">2022-05-28T12:02:02Z</dcterms:modified>
</cp:coreProperties>
</file>