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BM\MATA KULIAH\OLC\4PIK1 dan 2PTI1\"/>
    </mc:Choice>
  </mc:AlternateContent>
  <xr:revisionPtr revIDLastSave="0" documentId="13_ncr:1_{91415F77-2721-4762-9540-6D734D83A027}" xr6:coauthVersionLast="47" xr6:coauthVersionMax="47" xr10:uidLastSave="{00000000-0000-0000-0000-000000000000}"/>
  <bookViews>
    <workbookView xWindow="-108" yWindow="-108" windowWidth="23256" windowHeight="13176" activeTab="2" xr2:uid="{A429B65E-7A14-4A0B-A691-45FBD0F9BA5D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2" l="1"/>
  <c r="L10" i="2"/>
  <c r="L5" i="2"/>
  <c r="L6" i="2"/>
  <c r="L7" i="2"/>
  <c r="L8" i="2"/>
  <c r="L9" i="2"/>
  <c r="L4" i="2"/>
  <c r="K5" i="2"/>
  <c r="K6" i="2"/>
  <c r="K7" i="2"/>
  <c r="K8" i="2"/>
  <c r="K9" i="2"/>
  <c r="K4" i="2"/>
  <c r="G39" i="1"/>
  <c r="F37" i="1"/>
  <c r="G16" i="1"/>
  <c r="G5" i="1"/>
  <c r="G6" i="1"/>
  <c r="G7" i="1"/>
  <c r="G8" i="1"/>
  <c r="G9" i="1"/>
  <c r="G10" i="1"/>
  <c r="G11" i="1"/>
  <c r="G12" i="1"/>
  <c r="G13" i="1"/>
  <c r="G14" i="1"/>
  <c r="G15" i="1"/>
  <c r="G4" i="1"/>
  <c r="E19" i="2"/>
  <c r="J10" i="2"/>
  <c r="J5" i="2"/>
  <c r="J6" i="2"/>
  <c r="J7" i="2"/>
  <c r="J8" i="2"/>
  <c r="J9" i="2"/>
  <c r="J4" i="2"/>
  <c r="I5" i="2"/>
  <c r="I6" i="2"/>
  <c r="I7" i="2"/>
  <c r="I8" i="2"/>
  <c r="I9" i="2"/>
  <c r="I4" i="2"/>
  <c r="F34" i="1"/>
  <c r="F27" i="1"/>
  <c r="F24" i="1"/>
  <c r="F16" i="1"/>
  <c r="F5" i="1"/>
  <c r="F6" i="1"/>
  <c r="F7" i="1"/>
  <c r="F8" i="1"/>
  <c r="F9" i="1"/>
  <c r="F10" i="1"/>
  <c r="F11" i="1"/>
  <c r="F12" i="1"/>
  <c r="F13" i="1"/>
  <c r="F14" i="1"/>
  <c r="F15" i="1"/>
  <c r="F4" i="1"/>
  <c r="F4" i="2"/>
  <c r="C15" i="2"/>
  <c r="C14" i="2"/>
  <c r="C13" i="2"/>
  <c r="H10" i="2"/>
  <c r="H5" i="2"/>
  <c r="H6" i="2"/>
  <c r="H7" i="2"/>
  <c r="H8" i="2"/>
  <c r="H9" i="2"/>
  <c r="H4" i="2"/>
  <c r="G5" i="2"/>
  <c r="G6" i="2"/>
  <c r="G7" i="2"/>
  <c r="G8" i="2"/>
  <c r="G9" i="2"/>
  <c r="G4" i="2"/>
  <c r="F5" i="2"/>
  <c r="F6" i="2"/>
  <c r="F7" i="2"/>
  <c r="F8" i="2"/>
  <c r="F9" i="2"/>
  <c r="C12" i="2"/>
  <c r="E10" i="2"/>
  <c r="E5" i="2"/>
  <c r="E6" i="2"/>
  <c r="E7" i="2"/>
  <c r="E8" i="2"/>
  <c r="E9" i="2"/>
  <c r="E4" i="2"/>
  <c r="D20" i="1"/>
  <c r="D18" i="1"/>
  <c r="D19" i="1"/>
  <c r="E16" i="1"/>
  <c r="C16" i="1"/>
  <c r="E5" i="1"/>
  <c r="E6" i="1"/>
  <c r="E7" i="1"/>
  <c r="E8" i="1"/>
  <c r="E9" i="1"/>
  <c r="E10" i="1"/>
  <c r="E11" i="1"/>
  <c r="E12" i="1"/>
  <c r="E13" i="1"/>
  <c r="E14" i="1"/>
  <c r="E15" i="1"/>
  <c r="E4" i="1"/>
  <c r="D4" i="1"/>
  <c r="D5" i="1"/>
  <c r="D6" i="1"/>
  <c r="D7" i="1"/>
  <c r="D8" i="1"/>
  <c r="D9" i="1"/>
  <c r="D10" i="1"/>
  <c r="D11" i="1"/>
  <c r="D12" i="1"/>
  <c r="D13" i="1"/>
  <c r="D14" i="1"/>
  <c r="D15" i="1"/>
  <c r="D17" i="1"/>
</calcChain>
</file>

<file path=xl/sharedStrings.xml><?xml version="1.0" encoding="utf-8"?>
<sst xmlns="http://schemas.openxmlformats.org/spreadsheetml/2006/main" count="54" uniqueCount="54">
  <si>
    <t xml:space="preserve">Interval </t>
  </si>
  <si>
    <t xml:space="preserve">Frekuensi </t>
  </si>
  <si>
    <t>153 – 156</t>
  </si>
  <si>
    <t xml:space="preserve">157 – 160 </t>
  </si>
  <si>
    <t xml:space="preserve">161 – 164 </t>
  </si>
  <si>
    <t xml:space="preserve">165 – 168 </t>
  </si>
  <si>
    <t xml:space="preserve">169 – 172 </t>
  </si>
  <si>
    <t xml:space="preserve">Total </t>
  </si>
  <si>
    <r>
      <t>149</t>
    </r>
    <r>
      <rPr>
        <sz val="12"/>
        <color rgb="FF000000"/>
        <rFont val="Calibri"/>
        <family val="2"/>
      </rPr>
      <t xml:space="preserve"> - 152 </t>
    </r>
  </si>
  <si>
    <t>DATA TUNGGAL</t>
  </si>
  <si>
    <t>Xi</t>
  </si>
  <si>
    <t>No</t>
  </si>
  <si>
    <t>rata-rata</t>
  </si>
  <si>
    <t>(xi-Xbar)</t>
  </si>
  <si>
    <t>(xi-Xbar)^2</t>
  </si>
  <si>
    <t>∑</t>
  </si>
  <si>
    <t>variansi (s^2)</t>
  </si>
  <si>
    <t>standar deviasi (s)</t>
  </si>
  <si>
    <t xml:space="preserve">Koefisien Variansi </t>
  </si>
  <si>
    <t>xi</t>
  </si>
  <si>
    <t>fx</t>
  </si>
  <si>
    <t>Rata-rata</t>
  </si>
  <si>
    <t>(xi-xbar)</t>
  </si>
  <si>
    <t>(xi-xbar)^2</t>
  </si>
  <si>
    <t>(xi-xbar)^3</t>
  </si>
  <si>
    <t>f(xi-xbar)^2</t>
  </si>
  <si>
    <t>variansi (S^2)</t>
  </si>
  <si>
    <t>Standar Deviasi (S)</t>
  </si>
  <si>
    <t>Koevisien Variansi (KV)</t>
  </si>
  <si>
    <t>a.</t>
  </si>
  <si>
    <t>(xi-Xbar)^3</t>
  </si>
  <si>
    <t>(menceng kiri)</t>
  </si>
  <si>
    <t>kemencengan menggunakan rumus alpa3 dan modus</t>
  </si>
  <si>
    <t>alpa3</t>
  </si>
  <si>
    <t>modus</t>
  </si>
  <si>
    <t>(menceng kanan)</t>
  </si>
  <si>
    <t>median</t>
  </si>
  <si>
    <t>letak Median</t>
  </si>
  <si>
    <t>6,5</t>
  </si>
  <si>
    <t>Data 6 + (Data 7-Data 6)x0,5</t>
  </si>
  <si>
    <t>nilai Median=</t>
  </si>
  <si>
    <t>85 + ( 87-85)x0,5</t>
  </si>
  <si>
    <t>(Menceng kiri)</t>
  </si>
  <si>
    <t>a. Kemencengan menggunakan rumus alpa3</t>
  </si>
  <si>
    <t>(xi-xbar)^4</t>
  </si>
  <si>
    <t>F(xi-xbar)^3</t>
  </si>
  <si>
    <t>(menceng Kanan)</t>
  </si>
  <si>
    <t>b.</t>
  </si>
  <si>
    <t>Tentukan tingkat keruncingan</t>
  </si>
  <si>
    <t>(xi-Xbar)^4</t>
  </si>
  <si>
    <r>
      <t>(</t>
    </r>
    <r>
      <rPr>
        <sz val="11"/>
        <color theme="1"/>
        <rFont val="Calibri"/>
        <family val="2"/>
      </rPr>
      <t>α</t>
    </r>
    <r>
      <rPr>
        <sz val="13.2"/>
        <color theme="1"/>
        <rFont val="Calibri"/>
        <family val="2"/>
      </rPr>
      <t>4&lt;3 maka platikurtik)</t>
    </r>
  </si>
  <si>
    <t>b. tentukan tingkat keruncingan</t>
  </si>
  <si>
    <t>F(xi-xbar)^4</t>
  </si>
  <si>
    <r>
      <rPr>
        <sz val="11"/>
        <color theme="1"/>
        <rFont val="Calibri"/>
        <family val="2"/>
      </rPr>
      <t>α</t>
    </r>
    <r>
      <rPr>
        <sz val="14.3"/>
        <color theme="1"/>
        <rFont val="Calibri"/>
        <family val="2"/>
      </rPr>
      <t>4&lt;3 maka Platikurtik)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</si>
</sst>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8" x14ac:knownFonts="1">
    <font>
      <sz val="11"/>
      <color theme="1"/>
      <name val="Calibri"/>
      <family val="2"/>
      <scheme val="minor"/>
    </font>
    <font>
      <sz val="24"/>
      <color rgb="FF000000"/>
      <name val="Calibri"/>
      <family val="2"/>
      <scheme val="minor"/>
    </font>
    <font>
      <sz val="12"/>
      <name val="Arial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3.2"/>
      <color theme="1"/>
      <name val="Calibri"/>
      <family val="2"/>
    </font>
    <font>
      <sz val="14.3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 indent="3" readingOrder="1"/>
    </xf>
    <xf numFmtId="0" fontId="0" fillId="0" borderId="0" xfId="0" applyAlignment="1">
      <alignment horizontal="center"/>
    </xf>
    <xf numFmtId="168" fontId="0" fillId="0" borderId="0" xfId="0" applyNumberFormat="1"/>
    <xf numFmtId="0" fontId="4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4" fillId="0" borderId="1" xfId="0" applyFont="1" applyBorder="1"/>
    <xf numFmtId="168" fontId="0" fillId="0" borderId="1" xfId="0" applyNumberFormat="1" applyBorder="1"/>
    <xf numFmtId="10" fontId="0" fillId="0" borderId="0" xfId="0" applyNumberFormat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168" fontId="0" fillId="0" borderId="1" xfId="0" applyNumberFormat="1" applyFont="1" applyBorder="1" applyAlignment="1">
      <alignment horizontal="center"/>
    </xf>
    <xf numFmtId="168" fontId="0" fillId="0" borderId="1" xfId="0" applyNumberFormat="1" applyFont="1" applyBorder="1"/>
    <xf numFmtId="0" fontId="0" fillId="0" borderId="1" xfId="0" applyFont="1" applyBorder="1"/>
    <xf numFmtId="0" fontId="3" fillId="0" borderId="1" xfId="0" applyFont="1" applyFill="1" applyBorder="1" applyAlignment="1">
      <alignment horizontal="center" vertical="center" wrapText="1" readingOrder="1"/>
    </xf>
    <xf numFmtId="0" fontId="3" fillId="0" borderId="0" xfId="0" applyFont="1" applyFill="1" applyBorder="1" applyAlignment="1">
      <alignment horizontal="left" vertical="center" wrapText="1" readingOrder="1"/>
    </xf>
    <xf numFmtId="0" fontId="0" fillId="2" borderId="0" xfId="0" applyFill="1"/>
    <xf numFmtId="0" fontId="3" fillId="0" borderId="0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wmf"/><Relationship Id="rId1" Type="http://schemas.openxmlformats.org/officeDocument/2006/relationships/image" Target="../media/image10.w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35560</xdr:colOff>
          <xdr:row>0</xdr:row>
          <xdr:rowOff>147320</xdr:rowOff>
        </xdr:from>
        <xdr:to>
          <xdr:col>12</xdr:col>
          <xdr:colOff>60960</xdr:colOff>
          <xdr:row>3</xdr:row>
          <xdr:rowOff>103036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B0D2A9A-24F0-437E-B8CE-62E395275E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223520</xdr:colOff>
          <xdr:row>0</xdr:row>
          <xdr:rowOff>142240</xdr:rowOff>
        </xdr:from>
        <xdr:to>
          <xdr:col>15</xdr:col>
          <xdr:colOff>188823</xdr:colOff>
          <xdr:row>3</xdr:row>
          <xdr:rowOff>81280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29B86645-BF58-4472-AAE8-F7B8EB2AA3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106680</xdr:colOff>
          <xdr:row>18</xdr:row>
          <xdr:rowOff>30480</xdr:rowOff>
        </xdr:from>
        <xdr:to>
          <xdr:col>0</xdr:col>
          <xdr:colOff>1061937</xdr:colOff>
          <xdr:row>20</xdr:row>
          <xdr:rowOff>101600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F7DAD97-A1B2-4183-85B3-80CF1F3517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23</xdr:row>
          <xdr:rowOff>0</xdr:rowOff>
        </xdr:from>
        <xdr:to>
          <xdr:col>4</xdr:col>
          <xdr:colOff>558800</xdr:colOff>
          <xdr:row>24</xdr:row>
          <xdr:rowOff>133582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3BD30E73-BEEE-46C5-9571-CD3E36A5C4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26</xdr:row>
          <xdr:rowOff>5080</xdr:rowOff>
        </xdr:from>
        <xdr:to>
          <xdr:col>2</xdr:col>
          <xdr:colOff>762000</xdr:colOff>
          <xdr:row>27</xdr:row>
          <xdr:rowOff>124326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7159B03C-65AF-4F12-B020-83A938DDEF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35560</xdr:colOff>
          <xdr:row>32</xdr:row>
          <xdr:rowOff>172720</xdr:rowOff>
        </xdr:from>
        <xdr:to>
          <xdr:col>3</xdr:col>
          <xdr:colOff>513080</xdr:colOff>
          <xdr:row>34</xdr:row>
          <xdr:rowOff>142842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84C53C9E-B117-41E8-B644-446DBA0742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</xdr:colOff>
          <xdr:row>37</xdr:row>
          <xdr:rowOff>0</xdr:rowOff>
        </xdr:from>
        <xdr:to>
          <xdr:col>5</xdr:col>
          <xdr:colOff>772160</xdr:colOff>
          <xdr:row>39</xdr:row>
          <xdr:rowOff>7620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99A189F5-278B-43B5-88CF-D8F7CD6842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195580</xdr:colOff>
      <xdr:row>12</xdr:row>
      <xdr:rowOff>10160</xdr:rowOff>
    </xdr:from>
    <xdr:to>
      <xdr:col>18</xdr:col>
      <xdr:colOff>345242</xdr:colOff>
      <xdr:row>16</xdr:row>
      <xdr:rowOff>35560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E7FE18-02AF-4A07-8F90-FB6A8F641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5460" y="2585720"/>
          <a:ext cx="2588062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FFFF">
                  <a:alpha val="54901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2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337820</xdr:colOff>
      <xdr:row>6</xdr:row>
      <xdr:rowOff>137160</xdr:rowOff>
    </xdr:from>
    <xdr:to>
      <xdr:col>18</xdr:col>
      <xdr:colOff>147320</xdr:colOff>
      <xdr:row>10</xdr:row>
      <xdr:rowOff>119897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3CF2AC-212D-4DB2-A9C6-A5F6973A7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8100" y="1417320"/>
          <a:ext cx="2857500" cy="8971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FFFF">
                  <a:alpha val="54901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2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142240</xdr:colOff>
          <xdr:row>17</xdr:row>
          <xdr:rowOff>35561</xdr:rowOff>
        </xdr:from>
        <xdr:to>
          <xdr:col>2</xdr:col>
          <xdr:colOff>1153160</xdr:colOff>
          <xdr:row>19</xdr:row>
          <xdr:rowOff>102719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5946EF91-4B1F-4149-987A-27E1CBA134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2</xdr:col>
          <xdr:colOff>1153160</xdr:colOff>
          <xdr:row>23</xdr:row>
          <xdr:rowOff>188200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3D753885-D968-457B-8355-8D0A78D11A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220980</xdr:colOff>
      <xdr:row>20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4AFF8F-C181-4469-9B88-905D74003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26580" cy="3794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365760</xdr:colOff>
      <xdr:row>0</xdr:row>
      <xdr:rowOff>0</xdr:rowOff>
    </xdr:from>
    <xdr:to>
      <xdr:col>22</xdr:col>
      <xdr:colOff>601980</xdr:colOff>
      <xdr:row>20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CF216F-0652-4F8C-9749-EF0BB39CA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1360" y="0"/>
          <a:ext cx="6941820" cy="3718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oleObject" Target="../embeddings/oleObject6.bin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emf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emf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8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9.emf"/><Relationship Id="rId5" Type="http://schemas.openxmlformats.org/officeDocument/2006/relationships/oleObject" Target="../embeddings/oleObject9.bin"/><Relationship Id="rId4" Type="http://schemas.openxmlformats.org/officeDocument/2006/relationships/image" Target="../media/image8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58006-72AD-45C0-8D4F-CE7EF2692C29}">
  <dimension ref="A1:I39"/>
  <sheetViews>
    <sheetView topLeftCell="A17" zoomScale="120" zoomScaleNormal="120" workbookViewId="0">
      <selection activeCell="G39" sqref="G39"/>
    </sheetView>
  </sheetViews>
  <sheetFormatPr defaultRowHeight="14.4" x14ac:dyDescent="0.3"/>
  <cols>
    <col min="1" max="1" width="16" customWidth="1"/>
    <col min="2" max="2" width="4.77734375" customWidth="1"/>
    <col min="3" max="3" width="12.88671875" customWidth="1"/>
    <col min="5" max="5" width="12.77734375" customWidth="1"/>
    <col min="6" max="6" width="11.6640625" customWidth="1"/>
    <col min="7" max="7" width="10.44140625" customWidth="1"/>
  </cols>
  <sheetData>
    <row r="1" spans="1:9" ht="15" customHeight="1" x14ac:dyDescent="0.3">
      <c r="A1" s="1"/>
      <c r="B1" s="1"/>
      <c r="C1" s="1"/>
    </row>
    <row r="3" spans="1:9" x14ac:dyDescent="0.3">
      <c r="A3" t="s">
        <v>9</v>
      </c>
      <c r="B3" s="6" t="s">
        <v>11</v>
      </c>
      <c r="C3" s="7" t="s">
        <v>10</v>
      </c>
      <c r="D3" s="7" t="s">
        <v>13</v>
      </c>
      <c r="E3" s="7" t="s">
        <v>14</v>
      </c>
      <c r="F3" s="7" t="s">
        <v>30</v>
      </c>
      <c r="G3" s="7" t="s">
        <v>49</v>
      </c>
      <c r="I3" s="7">
        <v>75</v>
      </c>
    </row>
    <row r="4" spans="1:9" x14ac:dyDescent="0.3">
      <c r="B4" s="6">
        <v>1</v>
      </c>
      <c r="C4" s="7">
        <v>80</v>
      </c>
      <c r="D4" s="8">
        <f>C4-$D$17</f>
        <v>-5.8333333333333286</v>
      </c>
      <c r="E4" s="8">
        <f>D4^2</f>
        <v>34.027777777777722</v>
      </c>
      <c r="F4" s="10">
        <f>D4^3</f>
        <v>-198.49537037036987</v>
      </c>
      <c r="G4" s="10">
        <f>D4^4</f>
        <v>1157.8896604938234</v>
      </c>
      <c r="I4" s="7">
        <v>80</v>
      </c>
    </row>
    <row r="5" spans="1:9" x14ac:dyDescent="0.3">
      <c r="B5" s="6">
        <v>2</v>
      </c>
      <c r="C5" s="7">
        <v>75</v>
      </c>
      <c r="D5" s="8">
        <f t="shared" ref="D5:D15" si="0">C5-$D$17</f>
        <v>-10.833333333333329</v>
      </c>
      <c r="E5" s="8">
        <f t="shared" ref="E5:E15" si="1">D5^2</f>
        <v>117.36111111111101</v>
      </c>
      <c r="F5" s="10">
        <f t="shared" ref="F5:F20" si="2">D5^3</f>
        <v>-1271.4120370370354</v>
      </c>
      <c r="G5" s="10">
        <f t="shared" ref="G5:G20" si="3">D5^4</f>
        <v>13773.630401234544</v>
      </c>
      <c r="I5" s="7">
        <v>80</v>
      </c>
    </row>
    <row r="6" spans="1:9" x14ac:dyDescent="0.3">
      <c r="B6" s="6">
        <v>3</v>
      </c>
      <c r="C6" s="7">
        <v>83</v>
      </c>
      <c r="D6" s="8">
        <f t="shared" si="0"/>
        <v>-2.8333333333333286</v>
      </c>
      <c r="E6" s="8">
        <f t="shared" si="1"/>
        <v>8.0277777777777501</v>
      </c>
      <c r="F6" s="10">
        <f t="shared" si="2"/>
        <v>-22.745370370370253</v>
      </c>
      <c r="G6" s="10">
        <f t="shared" si="3"/>
        <v>64.445216049382267</v>
      </c>
      <c r="I6" s="7">
        <v>80</v>
      </c>
    </row>
    <row r="7" spans="1:9" x14ac:dyDescent="0.3">
      <c r="B7" s="6">
        <v>4</v>
      </c>
      <c r="C7" s="7">
        <v>92</v>
      </c>
      <c r="D7" s="8">
        <f t="shared" si="0"/>
        <v>6.1666666666666714</v>
      </c>
      <c r="E7" s="8">
        <f t="shared" si="1"/>
        <v>38.027777777777835</v>
      </c>
      <c r="F7" s="10">
        <f t="shared" si="2"/>
        <v>234.50462962963016</v>
      </c>
      <c r="G7" s="10">
        <f t="shared" si="3"/>
        <v>1446.1118827160537</v>
      </c>
      <c r="I7" s="7">
        <v>83</v>
      </c>
    </row>
    <row r="8" spans="1:9" x14ac:dyDescent="0.3">
      <c r="B8" s="6">
        <v>5</v>
      </c>
      <c r="C8" s="7">
        <v>80</v>
      </c>
      <c r="D8" s="8">
        <f t="shared" si="0"/>
        <v>-5.8333333333333286</v>
      </c>
      <c r="E8" s="8">
        <f t="shared" si="1"/>
        <v>34.027777777777722</v>
      </c>
      <c r="F8" s="10">
        <f t="shared" si="2"/>
        <v>-198.49537037036987</v>
      </c>
      <c r="G8" s="10">
        <f t="shared" si="3"/>
        <v>1157.8896604938234</v>
      </c>
      <c r="I8" s="7">
        <v>85</v>
      </c>
    </row>
    <row r="9" spans="1:9" x14ac:dyDescent="0.3">
      <c r="B9" s="6">
        <v>6</v>
      </c>
      <c r="C9" s="7">
        <v>85</v>
      </c>
      <c r="D9" s="8">
        <f t="shared" si="0"/>
        <v>-0.8333333333333286</v>
      </c>
      <c r="E9" s="8">
        <f t="shared" si="1"/>
        <v>0.69444444444443654</v>
      </c>
      <c r="F9" s="10">
        <f t="shared" si="2"/>
        <v>-0.57870370370369384</v>
      </c>
      <c r="G9" s="10">
        <f t="shared" si="3"/>
        <v>0.48225308641974213</v>
      </c>
      <c r="I9" s="7">
        <v>87</v>
      </c>
    </row>
    <row r="10" spans="1:9" x14ac:dyDescent="0.3">
      <c r="B10" s="6">
        <v>7</v>
      </c>
      <c r="C10" s="7">
        <v>90</v>
      </c>
      <c r="D10" s="8">
        <f t="shared" si="0"/>
        <v>4.1666666666666714</v>
      </c>
      <c r="E10" s="8">
        <f t="shared" si="1"/>
        <v>17.36111111111115</v>
      </c>
      <c r="F10" s="10">
        <f t="shared" si="2"/>
        <v>72.337962962963203</v>
      </c>
      <c r="G10" s="10">
        <f t="shared" si="3"/>
        <v>301.40817901234703</v>
      </c>
      <c r="I10" s="7">
        <v>90</v>
      </c>
    </row>
    <row r="11" spans="1:9" x14ac:dyDescent="0.3">
      <c r="B11" s="6">
        <v>8</v>
      </c>
      <c r="C11" s="7">
        <v>95</v>
      </c>
      <c r="D11" s="8">
        <f t="shared" si="0"/>
        <v>9.1666666666666714</v>
      </c>
      <c r="E11" s="8">
        <f t="shared" si="1"/>
        <v>84.027777777777871</v>
      </c>
      <c r="F11" s="10">
        <f t="shared" si="2"/>
        <v>770.25462962963093</v>
      </c>
      <c r="G11" s="10">
        <f t="shared" si="3"/>
        <v>7060.667438271621</v>
      </c>
      <c r="I11" s="7">
        <v>90</v>
      </c>
    </row>
    <row r="12" spans="1:9" x14ac:dyDescent="0.3">
      <c r="B12" s="6">
        <v>9</v>
      </c>
      <c r="C12" s="7">
        <v>87</v>
      </c>
      <c r="D12" s="8">
        <f t="shared" si="0"/>
        <v>1.1666666666666714</v>
      </c>
      <c r="E12" s="8">
        <f t="shared" si="1"/>
        <v>1.3611111111111223</v>
      </c>
      <c r="F12" s="10">
        <f t="shared" si="2"/>
        <v>1.5879629629629823</v>
      </c>
      <c r="G12" s="10">
        <f t="shared" si="3"/>
        <v>1.8526234567901538</v>
      </c>
      <c r="I12" s="7">
        <v>92</v>
      </c>
    </row>
    <row r="13" spans="1:9" x14ac:dyDescent="0.3">
      <c r="B13" s="6">
        <v>10</v>
      </c>
      <c r="C13" s="7">
        <v>80</v>
      </c>
      <c r="D13" s="8">
        <f t="shared" si="0"/>
        <v>-5.8333333333333286</v>
      </c>
      <c r="E13" s="8">
        <f t="shared" si="1"/>
        <v>34.027777777777722</v>
      </c>
      <c r="F13" s="10">
        <f t="shared" si="2"/>
        <v>-198.49537037036987</v>
      </c>
      <c r="G13" s="10">
        <f t="shared" si="3"/>
        <v>1157.8896604938234</v>
      </c>
      <c r="I13" s="7">
        <v>93</v>
      </c>
    </row>
    <row r="14" spans="1:9" x14ac:dyDescent="0.3">
      <c r="B14" s="6">
        <v>11</v>
      </c>
      <c r="C14" s="7">
        <v>90</v>
      </c>
      <c r="D14" s="8">
        <f t="shared" si="0"/>
        <v>4.1666666666666714</v>
      </c>
      <c r="E14" s="8">
        <f t="shared" si="1"/>
        <v>17.36111111111115</v>
      </c>
      <c r="F14" s="10">
        <f t="shared" si="2"/>
        <v>72.337962962963203</v>
      </c>
      <c r="G14" s="10">
        <f t="shared" si="3"/>
        <v>301.40817901234703</v>
      </c>
      <c r="I14" s="7">
        <v>95</v>
      </c>
    </row>
    <row r="15" spans="1:9" x14ac:dyDescent="0.3">
      <c r="B15" s="6">
        <v>12</v>
      </c>
      <c r="C15" s="7">
        <v>93</v>
      </c>
      <c r="D15" s="8">
        <f t="shared" si="0"/>
        <v>7.1666666666666714</v>
      </c>
      <c r="E15" s="8">
        <f t="shared" si="1"/>
        <v>51.361111111111178</v>
      </c>
      <c r="F15" s="10">
        <f t="shared" si="2"/>
        <v>368.08796296296367</v>
      </c>
      <c r="G15" s="10">
        <f t="shared" si="3"/>
        <v>2637.963734567908</v>
      </c>
    </row>
    <row r="16" spans="1:9" x14ac:dyDescent="0.3">
      <c r="B16" s="9" t="s">
        <v>15</v>
      </c>
      <c r="C16" s="7">
        <f>SUM(C4:C15)</f>
        <v>1030</v>
      </c>
      <c r="D16" s="7"/>
      <c r="E16" s="8">
        <f t="shared" ref="D16:E16" si="4">SUM(E4:E15)</f>
        <v>437.66666666666669</v>
      </c>
      <c r="F16" s="10">
        <f>SUM(F4:F15)</f>
        <v>-371.11111111110466</v>
      </c>
      <c r="G16" s="10">
        <f>SUM(G4:G15)</f>
        <v>29061.63888888888</v>
      </c>
    </row>
    <row r="17" spans="2:7" x14ac:dyDescent="0.3">
      <c r="B17" s="5" t="s">
        <v>12</v>
      </c>
      <c r="C17" s="5"/>
      <c r="D17" s="3">
        <f>AVERAGE(C4:C15)</f>
        <v>85.833333333333329</v>
      </c>
      <c r="F17" s="3"/>
      <c r="G17" s="10"/>
    </row>
    <row r="18" spans="2:7" x14ac:dyDescent="0.3">
      <c r="B18" s="5" t="s">
        <v>16</v>
      </c>
      <c r="C18" s="5"/>
      <c r="D18" s="3">
        <f>E16/(B15-1)</f>
        <v>39.787878787878789</v>
      </c>
      <c r="F18" s="3"/>
      <c r="G18" s="10"/>
    </row>
    <row r="19" spans="2:7" x14ac:dyDescent="0.3">
      <c r="B19" s="5" t="s">
        <v>17</v>
      </c>
      <c r="C19" s="5"/>
      <c r="D19" s="3">
        <f>SQRT(D18)</f>
        <v>6.3077633744362025</v>
      </c>
      <c r="F19" s="3"/>
      <c r="G19" s="10"/>
    </row>
    <row r="20" spans="2:7" x14ac:dyDescent="0.3">
      <c r="B20" s="2" t="s">
        <v>18</v>
      </c>
      <c r="C20" s="2"/>
      <c r="D20" s="11">
        <f>(D19/D17)</f>
        <v>7.3488505333237308E-2</v>
      </c>
      <c r="F20" s="3"/>
      <c r="G20" s="10"/>
    </row>
    <row r="22" spans="2:7" x14ac:dyDescent="0.3">
      <c r="B22" t="s">
        <v>29</v>
      </c>
      <c r="C22" t="s">
        <v>32</v>
      </c>
    </row>
    <row r="23" spans="2:7" x14ac:dyDescent="0.3">
      <c r="C23" t="s">
        <v>33</v>
      </c>
    </row>
    <row r="24" spans="2:7" x14ac:dyDescent="0.3">
      <c r="F24" s="20">
        <f>(1/(B15*D19^3))*F16</f>
        <v>-0.12322434887869224</v>
      </c>
      <c r="G24" t="s">
        <v>31</v>
      </c>
    </row>
    <row r="26" spans="2:7" x14ac:dyDescent="0.3">
      <c r="C26" t="s">
        <v>34</v>
      </c>
      <c r="D26">
        <v>80</v>
      </c>
    </row>
    <row r="27" spans="2:7" x14ac:dyDescent="0.3">
      <c r="F27" s="20">
        <f>(D17-D26)/D19</f>
        <v>0.92478632869685296</v>
      </c>
      <c r="G27" t="s">
        <v>35</v>
      </c>
    </row>
    <row r="29" spans="2:7" x14ac:dyDescent="0.3">
      <c r="C29" t="s">
        <v>36</v>
      </c>
    </row>
    <row r="30" spans="2:7" x14ac:dyDescent="0.3">
      <c r="C30" t="s">
        <v>37</v>
      </c>
      <c r="D30" t="s">
        <v>38</v>
      </c>
    </row>
    <row r="31" spans="2:7" x14ac:dyDescent="0.3">
      <c r="C31" t="s">
        <v>40</v>
      </c>
      <c r="D31" t="s">
        <v>39</v>
      </c>
    </row>
    <row r="32" spans="2:7" x14ac:dyDescent="0.3">
      <c r="D32" t="s">
        <v>41</v>
      </c>
    </row>
    <row r="33" spans="2:8" x14ac:dyDescent="0.3">
      <c r="D33">
        <v>86</v>
      </c>
    </row>
    <row r="34" spans="2:8" x14ac:dyDescent="0.3">
      <c r="F34" s="20">
        <f>3*(D17-D33)/D19</f>
        <v>-7.9267399602589717E-2</v>
      </c>
      <c r="G34" t="s">
        <v>42</v>
      </c>
    </row>
    <row r="37" spans="2:8" x14ac:dyDescent="0.3">
      <c r="B37" t="s">
        <v>47</v>
      </c>
      <c r="C37" t="s">
        <v>48</v>
      </c>
      <c r="F37" s="3">
        <f>G16</f>
        <v>29061.63888888888</v>
      </c>
    </row>
    <row r="39" spans="2:8" ht="17.399999999999999" x14ac:dyDescent="0.35">
      <c r="G39" s="20">
        <f>(1/(B15*D19^4))*F37</f>
        <v>1.5298092536273364</v>
      </c>
      <c r="H39" t="s">
        <v>50</v>
      </c>
    </row>
  </sheetData>
  <sortState xmlns:xlrd2="http://schemas.microsoft.com/office/spreadsheetml/2017/richdata2" ref="I3:I14">
    <sortCondition ref="I3:I14"/>
  </sortState>
  <mergeCells count="4">
    <mergeCell ref="B17:C17"/>
    <mergeCell ref="B18:C18"/>
    <mergeCell ref="B19:C19"/>
    <mergeCell ref="B20:C20"/>
  </mergeCells>
  <phoneticPr fontId="5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>
              <from>
                <xdr:col>9</xdr:col>
                <xdr:colOff>38100</xdr:colOff>
                <xdr:row>0</xdr:row>
                <xdr:rowOff>144780</xdr:rowOff>
              </from>
              <to>
                <xdr:col>12</xdr:col>
                <xdr:colOff>60960</xdr:colOff>
                <xdr:row>3</xdr:row>
                <xdr:rowOff>106680</xdr:rowOff>
              </to>
            </anchor>
          </objectPr>
        </oleObject>
      </mc:Choice>
      <mc:Fallback>
        <oleObject progId="Equation.3" shapeId="1025" r:id="rId3"/>
      </mc:Fallback>
    </mc:AlternateContent>
    <mc:AlternateContent xmlns:mc="http://schemas.openxmlformats.org/markup-compatibility/2006">
      <mc:Choice Requires="x14">
        <oleObject progId="Equation.3" shapeId="1026" r:id="rId5">
          <objectPr defaultSize="0" autoPict="0" r:id="rId6">
            <anchor moveWithCells="1">
              <from>
                <xdr:col>12</xdr:col>
                <xdr:colOff>220980</xdr:colOff>
                <xdr:row>0</xdr:row>
                <xdr:rowOff>144780</xdr:rowOff>
              </from>
              <to>
                <xdr:col>15</xdr:col>
                <xdr:colOff>190500</xdr:colOff>
                <xdr:row>3</xdr:row>
                <xdr:rowOff>83820</xdr:rowOff>
              </to>
            </anchor>
          </objectPr>
        </oleObject>
      </mc:Choice>
      <mc:Fallback>
        <oleObject progId="Equation.3" shapeId="1026" r:id="rId5"/>
      </mc:Fallback>
    </mc:AlternateContent>
    <mc:AlternateContent xmlns:mc="http://schemas.openxmlformats.org/markup-compatibility/2006">
      <mc:Choice Requires="x14">
        <oleObject progId="Equation.3" shapeId="1027" r:id="rId7">
          <objectPr defaultSize="0" autoPict="0" r:id="rId8">
            <anchor moveWithCells="1">
              <from>
                <xdr:col>0</xdr:col>
                <xdr:colOff>106680</xdr:colOff>
                <xdr:row>18</xdr:row>
                <xdr:rowOff>30480</xdr:rowOff>
              </from>
              <to>
                <xdr:col>0</xdr:col>
                <xdr:colOff>1059180</xdr:colOff>
                <xdr:row>20</xdr:row>
                <xdr:rowOff>99060</xdr:rowOff>
              </to>
            </anchor>
          </objectPr>
        </oleObject>
      </mc:Choice>
      <mc:Fallback>
        <oleObject progId="Equation.3" shapeId="1027" r:id="rId7"/>
      </mc:Fallback>
    </mc:AlternateContent>
    <mc:AlternateContent xmlns:mc="http://schemas.openxmlformats.org/markup-compatibility/2006">
      <mc:Choice Requires="x14">
        <oleObject progId="Equation.3" shapeId="1028" r:id="rId9">
          <objectPr defaultSize="0" autoPict="0" r:id="rId10">
            <anchor moveWithCells="1">
              <from>
                <xdr:col>2</xdr:col>
                <xdr:colOff>30480</xdr:colOff>
                <xdr:row>23</xdr:row>
                <xdr:rowOff>0</xdr:rowOff>
              </from>
              <to>
                <xdr:col>4</xdr:col>
                <xdr:colOff>556260</xdr:colOff>
                <xdr:row>24</xdr:row>
                <xdr:rowOff>137160</xdr:rowOff>
              </to>
            </anchor>
          </objectPr>
        </oleObject>
      </mc:Choice>
      <mc:Fallback>
        <oleObject progId="Equation.3" shapeId="1028" r:id="rId9"/>
      </mc:Fallback>
    </mc:AlternateContent>
    <mc:AlternateContent xmlns:mc="http://schemas.openxmlformats.org/markup-compatibility/2006">
      <mc:Choice Requires="x14">
        <oleObject progId="Equation.3" shapeId="1029" r:id="rId11">
          <objectPr defaultSize="0" autoPict="0" r:id="rId12">
            <anchor moveWithCells="1">
              <from>
                <xdr:col>2</xdr:col>
                <xdr:colOff>30480</xdr:colOff>
                <xdr:row>26</xdr:row>
                <xdr:rowOff>7620</xdr:rowOff>
              </from>
              <to>
                <xdr:col>2</xdr:col>
                <xdr:colOff>762000</xdr:colOff>
                <xdr:row>27</xdr:row>
                <xdr:rowOff>121920</xdr:rowOff>
              </to>
            </anchor>
          </objectPr>
        </oleObject>
      </mc:Choice>
      <mc:Fallback>
        <oleObject progId="Equation.3" shapeId="1029" r:id="rId11"/>
      </mc:Fallback>
    </mc:AlternateContent>
    <mc:AlternateContent xmlns:mc="http://schemas.openxmlformats.org/markup-compatibility/2006">
      <mc:Choice Requires="x14">
        <oleObject progId="Equation.3" shapeId="1030" r:id="rId13">
          <objectPr defaultSize="0" autoPict="0" r:id="rId14">
            <anchor moveWithCells="1">
              <from>
                <xdr:col>2</xdr:col>
                <xdr:colOff>38100</xdr:colOff>
                <xdr:row>32</xdr:row>
                <xdr:rowOff>175260</xdr:rowOff>
              </from>
              <to>
                <xdr:col>3</xdr:col>
                <xdr:colOff>510540</xdr:colOff>
                <xdr:row>34</xdr:row>
                <xdr:rowOff>144780</xdr:rowOff>
              </to>
            </anchor>
          </objectPr>
        </oleObject>
      </mc:Choice>
      <mc:Fallback>
        <oleObject progId="Equation.3" shapeId="1030" r:id="rId13"/>
      </mc:Fallback>
    </mc:AlternateContent>
    <mc:AlternateContent xmlns:mc="http://schemas.openxmlformats.org/markup-compatibility/2006">
      <mc:Choice Requires="x14">
        <oleObject progId="Equation.3" shapeId="1031" r:id="rId15">
          <objectPr defaultSize="0" autoPict="0" r:id="rId16">
            <anchor moveWithCells="1">
              <from>
                <xdr:col>2</xdr:col>
                <xdr:colOff>0</xdr:colOff>
                <xdr:row>37</xdr:row>
                <xdr:rowOff>0</xdr:rowOff>
              </from>
              <to>
                <xdr:col>5</xdr:col>
                <xdr:colOff>769620</xdr:colOff>
                <xdr:row>39</xdr:row>
                <xdr:rowOff>7620</xdr:rowOff>
              </to>
            </anchor>
          </objectPr>
        </oleObject>
      </mc:Choice>
      <mc:Fallback>
        <oleObject progId="Equation.3" shapeId="1031" r:id="rId1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45BF-C5BA-480A-B802-60E3F9CC0951}">
  <dimension ref="B3:L24"/>
  <sheetViews>
    <sheetView zoomScale="130" zoomScaleNormal="130" workbookViewId="0">
      <selection activeCell="H15" sqref="H15"/>
    </sheetView>
  </sheetViews>
  <sheetFormatPr defaultRowHeight="14.4" x14ac:dyDescent="0.3"/>
  <cols>
    <col min="2" max="2" width="22.5546875" customWidth="1"/>
    <col min="3" max="3" width="17" customWidth="1"/>
    <col min="7" max="7" width="11.21875" customWidth="1"/>
    <col min="8" max="8" width="12.88671875" customWidth="1"/>
    <col min="9" max="9" width="11.88671875" customWidth="1"/>
    <col min="10" max="10" width="12.109375" customWidth="1"/>
    <col min="11" max="11" width="13.6640625" customWidth="1"/>
    <col min="12" max="12" width="11" customWidth="1"/>
  </cols>
  <sheetData>
    <row r="3" spans="2:12" ht="15.6" x14ac:dyDescent="0.3">
      <c r="B3" s="18" t="s">
        <v>0</v>
      </c>
      <c r="C3" s="18" t="s">
        <v>1</v>
      </c>
      <c r="D3" s="12" t="s">
        <v>19</v>
      </c>
      <c r="E3" s="12" t="s">
        <v>20</v>
      </c>
      <c r="F3" s="12" t="s">
        <v>22</v>
      </c>
      <c r="G3" s="12" t="s">
        <v>23</v>
      </c>
      <c r="H3" s="12" t="s">
        <v>25</v>
      </c>
      <c r="I3" s="12" t="s">
        <v>24</v>
      </c>
      <c r="J3" s="12" t="s">
        <v>45</v>
      </c>
      <c r="K3" s="12" t="s">
        <v>44</v>
      </c>
      <c r="L3" s="12" t="s">
        <v>52</v>
      </c>
    </row>
    <row r="4" spans="2:12" ht="18.600000000000001" customHeight="1" x14ac:dyDescent="0.3">
      <c r="B4" s="13" t="s">
        <v>8</v>
      </c>
      <c r="C4" s="14">
        <v>6</v>
      </c>
      <c r="D4" s="12">
        <v>150.5</v>
      </c>
      <c r="E4" s="12">
        <f>C4*D4</f>
        <v>903</v>
      </c>
      <c r="F4" s="15">
        <f>D4-$C$12</f>
        <v>-8.4761904761904816</v>
      </c>
      <c r="G4" s="16">
        <f>F4^2</f>
        <v>71.845804988662223</v>
      </c>
      <c r="H4" s="16">
        <f>G4*C4</f>
        <v>431.07482993197334</v>
      </c>
      <c r="I4" s="10">
        <f>F4^3</f>
        <v>-608.97872799913728</v>
      </c>
      <c r="J4" s="10">
        <f>I4*C4</f>
        <v>-3653.8723679948234</v>
      </c>
      <c r="K4" s="10">
        <f>F4^4</f>
        <v>5161.8196944688816</v>
      </c>
      <c r="L4" s="10">
        <f>K4*C4</f>
        <v>30970.918166813288</v>
      </c>
    </row>
    <row r="5" spans="2:12" ht="18.600000000000001" customHeight="1" x14ac:dyDescent="0.3">
      <c r="B5" s="14" t="s">
        <v>2</v>
      </c>
      <c r="C5" s="14">
        <v>10</v>
      </c>
      <c r="D5" s="12">
        <v>154.5</v>
      </c>
      <c r="E5" s="12">
        <f t="shared" ref="E5:E10" si="0">C5*D5</f>
        <v>1545</v>
      </c>
      <c r="F5" s="15">
        <f t="shared" ref="F5:F9" si="1">D5-$C$12</f>
        <v>-4.4761904761904816</v>
      </c>
      <c r="G5" s="16">
        <f t="shared" ref="G5:G9" si="2">F5^2</f>
        <v>20.036281179138371</v>
      </c>
      <c r="H5" s="16">
        <f t="shared" ref="H5:H9" si="3">G5*C5</f>
        <v>200.36281179138371</v>
      </c>
      <c r="I5" s="10">
        <f t="shared" ref="I5:I9" si="4">F5^3</f>
        <v>-89.68621099233377</v>
      </c>
      <c r="J5" s="10">
        <f t="shared" ref="J5:J9" si="5">I5*C5</f>
        <v>-896.8621099233377</v>
      </c>
      <c r="K5" s="10">
        <f t="shared" ref="K5:K9" si="6">F5^4</f>
        <v>401.45256348949448</v>
      </c>
      <c r="L5" s="10">
        <f t="shared" ref="L5:L9" si="7">K5*C5</f>
        <v>4014.5256348949447</v>
      </c>
    </row>
    <row r="6" spans="2:12" ht="18.600000000000001" customHeight="1" x14ac:dyDescent="0.3">
      <c r="B6" s="14" t="s">
        <v>3</v>
      </c>
      <c r="C6" s="14">
        <v>12</v>
      </c>
      <c r="D6" s="12">
        <v>158.5</v>
      </c>
      <c r="E6" s="12">
        <f t="shared" si="0"/>
        <v>1902</v>
      </c>
      <c r="F6" s="15">
        <f t="shared" si="1"/>
        <v>-0.4761904761904816</v>
      </c>
      <c r="G6" s="16">
        <f t="shared" si="2"/>
        <v>0.22675736961451762</v>
      </c>
      <c r="H6" s="16">
        <f t="shared" si="3"/>
        <v>2.7210884353742113</v>
      </c>
      <c r="I6" s="10">
        <f t="shared" si="4"/>
        <v>-0.10797969981643819</v>
      </c>
      <c r="J6" s="10">
        <f t="shared" si="5"/>
        <v>-1.2957563977972584</v>
      </c>
      <c r="K6" s="10">
        <f t="shared" si="6"/>
        <v>5.1418904674494954E-2</v>
      </c>
      <c r="L6" s="10">
        <f t="shared" si="7"/>
        <v>0.61702685609393948</v>
      </c>
    </row>
    <row r="7" spans="2:12" ht="18.600000000000001" customHeight="1" x14ac:dyDescent="0.3">
      <c r="B7" s="14" t="s">
        <v>4</v>
      </c>
      <c r="C7" s="14">
        <v>4</v>
      </c>
      <c r="D7" s="12">
        <v>162.5</v>
      </c>
      <c r="E7" s="12">
        <f t="shared" si="0"/>
        <v>650</v>
      </c>
      <c r="F7" s="15">
        <f t="shared" si="1"/>
        <v>3.5238095238095184</v>
      </c>
      <c r="G7" s="16">
        <f t="shared" si="2"/>
        <v>12.417233560090665</v>
      </c>
      <c r="H7" s="16">
        <f t="shared" si="3"/>
        <v>49.66893424036266</v>
      </c>
      <c r="I7" s="10">
        <f t="shared" si="4"/>
        <v>43.755965878414656</v>
      </c>
      <c r="J7" s="10">
        <f t="shared" si="5"/>
        <v>175.02386351365863</v>
      </c>
      <c r="K7" s="10">
        <f t="shared" si="6"/>
        <v>154.18768928584188</v>
      </c>
      <c r="L7" s="10">
        <f t="shared" si="7"/>
        <v>616.75075714336754</v>
      </c>
    </row>
    <row r="8" spans="2:12" ht="18.600000000000001" customHeight="1" x14ac:dyDescent="0.3">
      <c r="B8" s="14" t="s">
        <v>5</v>
      </c>
      <c r="C8" s="14">
        <v>7</v>
      </c>
      <c r="D8" s="12">
        <v>166.5</v>
      </c>
      <c r="E8" s="12">
        <f t="shared" si="0"/>
        <v>1165.5</v>
      </c>
      <c r="F8" s="15">
        <f t="shared" si="1"/>
        <v>7.5238095238095184</v>
      </c>
      <c r="G8" s="16">
        <f t="shared" si="2"/>
        <v>56.607709750566812</v>
      </c>
      <c r="H8" s="16">
        <f t="shared" si="3"/>
        <v>396.25396825396768</v>
      </c>
      <c r="I8" s="10">
        <f t="shared" si="4"/>
        <v>425.90562574235952</v>
      </c>
      <c r="J8" s="10">
        <f t="shared" si="5"/>
        <v>2981.3393801965167</v>
      </c>
      <c r="K8" s="10">
        <f t="shared" si="6"/>
        <v>3204.4328032044168</v>
      </c>
      <c r="L8" s="10">
        <f t="shared" si="7"/>
        <v>22431.029622430917</v>
      </c>
    </row>
    <row r="9" spans="2:12" ht="18.600000000000001" customHeight="1" x14ac:dyDescent="0.3">
      <c r="B9" s="14" t="s">
        <v>6</v>
      </c>
      <c r="C9" s="14">
        <v>3</v>
      </c>
      <c r="D9" s="12">
        <v>170.5</v>
      </c>
      <c r="E9" s="12">
        <f t="shared" si="0"/>
        <v>511.5</v>
      </c>
      <c r="F9" s="15">
        <f t="shared" si="1"/>
        <v>11.523809523809518</v>
      </c>
      <c r="G9" s="16">
        <f t="shared" si="2"/>
        <v>132.79818594104296</v>
      </c>
      <c r="H9" s="16">
        <f t="shared" si="3"/>
        <v>398.39455782312888</v>
      </c>
      <c r="I9" s="10">
        <f t="shared" si="4"/>
        <v>1530.3409998920181</v>
      </c>
      <c r="J9" s="10">
        <f t="shared" si="5"/>
        <v>4591.0229996760545</v>
      </c>
      <c r="K9" s="10">
        <f t="shared" si="6"/>
        <v>17635.358189231822</v>
      </c>
      <c r="L9" s="10">
        <f t="shared" si="7"/>
        <v>52906.074567695468</v>
      </c>
    </row>
    <row r="10" spans="2:12" ht="15.6" x14ac:dyDescent="0.3">
      <c r="B10" s="14" t="s">
        <v>7</v>
      </c>
      <c r="C10" s="14">
        <v>42</v>
      </c>
      <c r="D10" s="12"/>
      <c r="E10" s="12">
        <f>SUM(E4:E9)</f>
        <v>6677</v>
      </c>
      <c r="F10" s="12"/>
      <c r="G10" s="17"/>
      <c r="H10" s="16">
        <f>SUM(H4:H9)</f>
        <v>1478.4761904761906</v>
      </c>
      <c r="I10" s="6"/>
      <c r="J10" s="10">
        <f>SUM(J4:J9)</f>
        <v>3195.3560090702713</v>
      </c>
      <c r="K10" s="6"/>
      <c r="L10" s="10">
        <f>SUM(L4:L9)</f>
        <v>110939.91577583409</v>
      </c>
    </row>
    <row r="12" spans="2:12" ht="15.6" x14ac:dyDescent="0.3">
      <c r="B12" s="19" t="s">
        <v>21</v>
      </c>
      <c r="C12" s="3">
        <f>E10/C10</f>
        <v>158.97619047619048</v>
      </c>
    </row>
    <row r="13" spans="2:12" ht="15.6" x14ac:dyDescent="0.3">
      <c r="B13" s="19" t="s">
        <v>26</v>
      </c>
      <c r="C13" s="3">
        <f>H10/(C10-1)</f>
        <v>36.060394889663186</v>
      </c>
    </row>
    <row r="14" spans="2:12" ht="15.6" x14ac:dyDescent="0.3">
      <c r="B14" s="19" t="s">
        <v>27</v>
      </c>
      <c r="C14" s="3">
        <f>SQRT(C13)</f>
        <v>6.005030798394225</v>
      </c>
    </row>
    <row r="15" spans="2:12" ht="16.2" customHeight="1" x14ac:dyDescent="0.3">
      <c r="B15" s="19" t="s">
        <v>28</v>
      </c>
      <c r="C15" s="11">
        <f>C14/C12</f>
        <v>3.7773145654119732E-2</v>
      </c>
    </row>
    <row r="17" spans="2:6" ht="18" customHeight="1" x14ac:dyDescent="0.3">
      <c r="B17" s="21" t="s">
        <v>43</v>
      </c>
      <c r="C17" s="21"/>
      <c r="D17" s="21"/>
    </row>
    <row r="19" spans="2:6" x14ac:dyDescent="0.3">
      <c r="E19" s="20">
        <f>(1/(C10*C14^3))*J10</f>
        <v>0.3513372875691157</v>
      </c>
      <c r="F19" t="s">
        <v>46</v>
      </c>
    </row>
    <row r="22" spans="2:6" x14ac:dyDescent="0.3">
      <c r="B22" t="s">
        <v>51</v>
      </c>
    </row>
    <row r="24" spans="2:6" ht="18.600000000000001" x14ac:dyDescent="0.35">
      <c r="E24" s="20">
        <f>(1/(C10*C14^4))*L10</f>
        <v>2.0313164469325642</v>
      </c>
      <c r="F24" s="4" t="s">
        <v>53</v>
      </c>
    </row>
  </sheetData>
  <mergeCells count="1">
    <mergeCell ref="B17:D17"/>
  </mergeCells>
  <phoneticPr fontId="5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>
              <from>
                <xdr:col>1</xdr:col>
                <xdr:colOff>144780</xdr:colOff>
                <xdr:row>17</xdr:row>
                <xdr:rowOff>38100</xdr:rowOff>
              </from>
              <to>
                <xdr:col>2</xdr:col>
                <xdr:colOff>1150620</xdr:colOff>
                <xdr:row>19</xdr:row>
                <xdr:rowOff>99060</xdr:rowOff>
              </to>
            </anchor>
          </objectPr>
        </oleObject>
      </mc:Choice>
      <mc:Fallback>
        <oleObject progId="Equation.3" shapeId="2049" r:id="rId3"/>
      </mc:Fallback>
    </mc:AlternateContent>
    <mc:AlternateContent xmlns:mc="http://schemas.openxmlformats.org/markup-compatibility/2006">
      <mc:Choice Requires="x14">
        <oleObject progId="Equation.3" shapeId="2050" r:id="rId5">
          <objectPr defaultSize="0" autoPict="0" r:id="rId6">
            <anchor moveWithCells="1">
              <from>
                <xdr:col>1</xdr:col>
                <xdr:colOff>0</xdr:colOff>
                <xdr:row>22</xdr:row>
                <xdr:rowOff>0</xdr:rowOff>
              </from>
              <to>
                <xdr:col>2</xdr:col>
                <xdr:colOff>1150620</xdr:colOff>
                <xdr:row>23</xdr:row>
                <xdr:rowOff>190500</xdr:rowOff>
              </to>
            </anchor>
          </objectPr>
        </oleObject>
      </mc:Choice>
      <mc:Fallback>
        <oleObject progId="Equation.3" shapeId="2050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2AA3-C0E6-419B-9416-3499677FBD0B}">
  <dimension ref="A1"/>
  <sheetViews>
    <sheetView tabSelected="1" workbookViewId="0">
      <selection activeCell="K26" sqref="K2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2021-09-29T04:07:09Z</dcterms:created>
  <dcterms:modified xsi:type="dcterms:W3CDTF">2021-09-29T05:28:07Z</dcterms:modified>
</cp:coreProperties>
</file>