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1020" yWindow="0" windowWidth="25600" windowHeight="16180" tabRatio="500" activeTab="1"/>
  </bookViews>
  <sheets>
    <sheet name="EPA_table" sheetId="1" r:id="rId1"/>
    <sheet name="For Wordpress" sheetId="2" r:id="rId2"/>
    <sheet name="2019 Regular Season" sheetId="3" r:id="rId3"/>
  </sheets>
  <definedNames>
    <definedName name="_xlnm._FilterDatabase" localSheetId="1" hidden="1">'For Wordpress'!$B$5:$G$5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2" l="1"/>
  <c r="H7" i="2"/>
  <c r="J8" i="2"/>
  <c r="H8" i="2"/>
  <c r="J9" i="2"/>
  <c r="H9" i="2"/>
  <c r="J10" i="2"/>
  <c r="H10" i="2"/>
  <c r="J11" i="2"/>
  <c r="H11" i="2"/>
  <c r="J12" i="2"/>
  <c r="H12" i="2"/>
  <c r="J13" i="2"/>
  <c r="H13" i="2"/>
  <c r="J14" i="2"/>
  <c r="H14" i="2"/>
  <c r="J15" i="2"/>
  <c r="H15" i="2"/>
  <c r="J16" i="2"/>
  <c r="H16" i="2"/>
  <c r="J17" i="2"/>
  <c r="H17" i="2"/>
  <c r="J18" i="2"/>
  <c r="H18" i="2"/>
  <c r="J19" i="2"/>
  <c r="H19" i="2"/>
  <c r="J20" i="2"/>
  <c r="H20" i="2"/>
  <c r="J21" i="2"/>
  <c r="H21" i="2"/>
  <c r="J22" i="2"/>
  <c r="H22" i="2"/>
  <c r="J23" i="2"/>
  <c r="H23" i="2"/>
  <c r="J24" i="2"/>
  <c r="H24" i="2"/>
  <c r="J25" i="2"/>
  <c r="H25" i="2"/>
  <c r="J26" i="2"/>
  <c r="H26" i="2"/>
  <c r="J27" i="2"/>
  <c r="H27" i="2"/>
  <c r="J28" i="2"/>
  <c r="H28" i="2"/>
  <c r="J29" i="2"/>
  <c r="H29" i="2"/>
  <c r="J30" i="2"/>
  <c r="H30" i="2"/>
  <c r="J31" i="2"/>
  <c r="H31" i="2"/>
  <c r="J32" i="2"/>
  <c r="H32" i="2"/>
  <c r="J33" i="2"/>
  <c r="H33" i="2"/>
  <c r="J34" i="2"/>
  <c r="H34" i="2"/>
  <c r="J35" i="2"/>
  <c r="H35" i="2"/>
  <c r="J36" i="2"/>
  <c r="H36" i="2"/>
  <c r="J37" i="2"/>
  <c r="H37" i="2"/>
  <c r="H6" i="2"/>
  <c r="J6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D5" i="1"/>
  <c r="D7" i="2"/>
  <c r="E5" i="1"/>
  <c r="E7" i="2"/>
  <c r="F5" i="1"/>
  <c r="F7" i="2"/>
  <c r="G5" i="1"/>
  <c r="G7" i="2"/>
  <c r="D6" i="1"/>
  <c r="D8" i="2"/>
  <c r="E6" i="1"/>
  <c r="E8" i="2"/>
  <c r="F6" i="1"/>
  <c r="F8" i="2"/>
  <c r="G6" i="1"/>
  <c r="G8" i="2"/>
  <c r="D7" i="1"/>
  <c r="D9" i="2"/>
  <c r="E7" i="1"/>
  <c r="E9" i="2"/>
  <c r="F7" i="1"/>
  <c r="F9" i="2"/>
  <c r="G7" i="1"/>
  <c r="G9" i="2"/>
  <c r="D8" i="1"/>
  <c r="D10" i="2"/>
  <c r="E8" i="1"/>
  <c r="E10" i="2"/>
  <c r="F8" i="1"/>
  <c r="F10" i="2"/>
  <c r="G8" i="1"/>
  <c r="G10" i="2"/>
  <c r="D9" i="1"/>
  <c r="D11" i="2"/>
  <c r="E9" i="1"/>
  <c r="E11" i="2"/>
  <c r="F9" i="1"/>
  <c r="F11" i="2"/>
  <c r="G9" i="1"/>
  <c r="G11" i="2"/>
  <c r="D10" i="1"/>
  <c r="D12" i="2"/>
  <c r="E10" i="1"/>
  <c r="E12" i="2"/>
  <c r="F10" i="1"/>
  <c r="F12" i="2"/>
  <c r="G10" i="1"/>
  <c r="G12" i="2"/>
  <c r="D11" i="1"/>
  <c r="D13" i="2"/>
  <c r="E11" i="1"/>
  <c r="E13" i="2"/>
  <c r="F11" i="1"/>
  <c r="F13" i="2"/>
  <c r="G11" i="1"/>
  <c r="G13" i="2"/>
  <c r="D12" i="1"/>
  <c r="D14" i="2"/>
  <c r="E12" i="1"/>
  <c r="E14" i="2"/>
  <c r="F12" i="1"/>
  <c r="F14" i="2"/>
  <c r="G12" i="1"/>
  <c r="G14" i="2"/>
  <c r="D13" i="1"/>
  <c r="D15" i="2"/>
  <c r="E13" i="1"/>
  <c r="E15" i="2"/>
  <c r="F13" i="1"/>
  <c r="F15" i="2"/>
  <c r="G13" i="1"/>
  <c r="G15" i="2"/>
  <c r="D14" i="1"/>
  <c r="D16" i="2"/>
  <c r="E14" i="1"/>
  <c r="E16" i="2"/>
  <c r="F14" i="1"/>
  <c r="F16" i="2"/>
  <c r="G14" i="1"/>
  <c r="G16" i="2"/>
  <c r="D15" i="1"/>
  <c r="D17" i="2"/>
  <c r="E15" i="1"/>
  <c r="E17" i="2"/>
  <c r="F15" i="1"/>
  <c r="F17" i="2"/>
  <c r="G15" i="1"/>
  <c r="G17" i="2"/>
  <c r="D16" i="1"/>
  <c r="D18" i="2"/>
  <c r="E16" i="1"/>
  <c r="E18" i="2"/>
  <c r="F16" i="1"/>
  <c r="F18" i="2"/>
  <c r="G16" i="1"/>
  <c r="G18" i="2"/>
  <c r="D17" i="1"/>
  <c r="D19" i="2"/>
  <c r="E17" i="1"/>
  <c r="E19" i="2"/>
  <c r="F17" i="1"/>
  <c r="F19" i="2"/>
  <c r="G17" i="1"/>
  <c r="G19" i="2"/>
  <c r="D18" i="1"/>
  <c r="D20" i="2"/>
  <c r="E18" i="1"/>
  <c r="E20" i="2"/>
  <c r="F18" i="1"/>
  <c r="F20" i="2"/>
  <c r="G18" i="1"/>
  <c r="G20" i="2"/>
  <c r="D19" i="1"/>
  <c r="D21" i="2"/>
  <c r="E19" i="1"/>
  <c r="E21" i="2"/>
  <c r="F19" i="1"/>
  <c r="F21" i="2"/>
  <c r="G19" i="1"/>
  <c r="G21" i="2"/>
  <c r="D20" i="1"/>
  <c r="D22" i="2"/>
  <c r="E20" i="1"/>
  <c r="E22" i="2"/>
  <c r="F20" i="1"/>
  <c r="F22" i="2"/>
  <c r="G20" i="1"/>
  <c r="G22" i="2"/>
  <c r="D21" i="1"/>
  <c r="D23" i="2"/>
  <c r="E21" i="1"/>
  <c r="E23" i="2"/>
  <c r="F21" i="1"/>
  <c r="F23" i="2"/>
  <c r="G21" i="1"/>
  <c r="G23" i="2"/>
  <c r="D22" i="1"/>
  <c r="D24" i="2"/>
  <c r="E22" i="1"/>
  <c r="E24" i="2"/>
  <c r="F22" i="1"/>
  <c r="F24" i="2"/>
  <c r="G22" i="1"/>
  <c r="G24" i="2"/>
  <c r="D23" i="1"/>
  <c r="D25" i="2"/>
  <c r="E23" i="1"/>
  <c r="E25" i="2"/>
  <c r="F23" i="1"/>
  <c r="F25" i="2"/>
  <c r="G23" i="1"/>
  <c r="G25" i="2"/>
  <c r="D24" i="1"/>
  <c r="D26" i="2"/>
  <c r="E24" i="1"/>
  <c r="E26" i="2"/>
  <c r="F24" i="1"/>
  <c r="F26" i="2"/>
  <c r="G24" i="1"/>
  <c r="G26" i="2"/>
  <c r="D25" i="1"/>
  <c r="D27" i="2"/>
  <c r="E25" i="1"/>
  <c r="E27" i="2"/>
  <c r="F25" i="1"/>
  <c r="F27" i="2"/>
  <c r="G25" i="1"/>
  <c r="G27" i="2"/>
  <c r="D26" i="1"/>
  <c r="D28" i="2"/>
  <c r="E26" i="1"/>
  <c r="E28" i="2"/>
  <c r="F26" i="1"/>
  <c r="F28" i="2"/>
  <c r="G26" i="1"/>
  <c r="G28" i="2"/>
  <c r="D27" i="1"/>
  <c r="D29" i="2"/>
  <c r="E27" i="1"/>
  <c r="E29" i="2"/>
  <c r="F27" i="1"/>
  <c r="F29" i="2"/>
  <c r="G27" i="1"/>
  <c r="G29" i="2"/>
  <c r="D28" i="1"/>
  <c r="D30" i="2"/>
  <c r="E28" i="1"/>
  <c r="E30" i="2"/>
  <c r="F28" i="1"/>
  <c r="F30" i="2"/>
  <c r="G28" i="1"/>
  <c r="G30" i="2"/>
  <c r="D29" i="1"/>
  <c r="D31" i="2"/>
  <c r="E29" i="1"/>
  <c r="E31" i="2"/>
  <c r="F29" i="1"/>
  <c r="F31" i="2"/>
  <c r="G29" i="1"/>
  <c r="G31" i="2"/>
  <c r="D30" i="1"/>
  <c r="D32" i="2"/>
  <c r="E30" i="1"/>
  <c r="E32" i="2"/>
  <c r="F30" i="1"/>
  <c r="F32" i="2"/>
  <c r="G30" i="1"/>
  <c r="G32" i="2"/>
  <c r="D31" i="1"/>
  <c r="D33" i="2"/>
  <c r="E31" i="1"/>
  <c r="E33" i="2"/>
  <c r="F31" i="1"/>
  <c r="F33" i="2"/>
  <c r="G31" i="1"/>
  <c r="G33" i="2"/>
  <c r="D32" i="1"/>
  <c r="D34" i="2"/>
  <c r="E32" i="1"/>
  <c r="E34" i="2"/>
  <c r="F32" i="1"/>
  <c r="F34" i="2"/>
  <c r="G32" i="1"/>
  <c r="G34" i="2"/>
  <c r="D33" i="1"/>
  <c r="D35" i="2"/>
  <c r="E33" i="1"/>
  <c r="E35" i="2"/>
  <c r="F33" i="1"/>
  <c r="F35" i="2"/>
  <c r="G33" i="1"/>
  <c r="G35" i="2"/>
  <c r="D34" i="1"/>
  <c r="D36" i="2"/>
  <c r="E34" i="1"/>
  <c r="E36" i="2"/>
  <c r="F34" i="1"/>
  <c r="F36" i="2"/>
  <c r="G34" i="1"/>
  <c r="G36" i="2"/>
  <c r="D35" i="1"/>
  <c r="D37" i="2"/>
  <c r="E35" i="1"/>
  <c r="E37" i="2"/>
  <c r="F35" i="1"/>
  <c r="F37" i="2"/>
  <c r="G35" i="1"/>
  <c r="G37" i="2"/>
  <c r="G4" i="1"/>
  <c r="G6" i="2"/>
  <c r="F4" i="1"/>
  <c r="F6" i="2"/>
  <c r="E4" i="1"/>
  <c r="E6" i="2"/>
  <c r="D4" i="1"/>
  <c r="D6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</calcChain>
</file>

<file path=xl/sharedStrings.xml><?xml version="1.0" encoding="utf-8"?>
<sst xmlns="http://schemas.openxmlformats.org/spreadsheetml/2006/main" count="267" uniqueCount="169">
  <si>
    <t>ARI</t>
  </si>
  <si>
    <t>ATL</t>
  </si>
  <si>
    <t>BAL</t>
  </si>
  <si>
    <t>BUF</t>
  </si>
  <si>
    <t>CAR</t>
  </si>
  <si>
    <t>CHI</t>
  </si>
  <si>
    <t>CIN</t>
  </si>
  <si>
    <t>CLE</t>
  </si>
  <si>
    <t>DAL</t>
  </si>
  <si>
    <t>DEN</t>
  </si>
  <si>
    <t>DET</t>
  </si>
  <si>
    <t>GB</t>
  </si>
  <si>
    <t>HOU</t>
  </si>
  <si>
    <t>IND</t>
  </si>
  <si>
    <t>JAX</t>
  </si>
  <si>
    <t>KC</t>
  </si>
  <si>
    <t>LA</t>
  </si>
  <si>
    <t>LAC</t>
  </si>
  <si>
    <t>MIA</t>
  </si>
  <si>
    <t>MIN</t>
  </si>
  <si>
    <t>NE</t>
  </si>
  <si>
    <t>NO</t>
  </si>
  <si>
    <t>NYG</t>
  </si>
  <si>
    <t>NYJ</t>
  </si>
  <si>
    <t>OAK</t>
  </si>
  <si>
    <t>PHI</t>
  </si>
  <si>
    <t>PIT</t>
  </si>
  <si>
    <t>SEA</t>
  </si>
  <si>
    <t>SF</t>
  </si>
  <si>
    <t>TB</t>
  </si>
  <si>
    <t>TEN</t>
  </si>
  <si>
    <t>WAS</t>
  </si>
  <si>
    <t>Rank</t>
  </si>
  <si>
    <t>Team</t>
  </si>
  <si>
    <t>Offense</t>
  </si>
  <si>
    <t>Defense</t>
  </si>
  <si>
    <t>EPA/Pass</t>
  </si>
  <si>
    <t>EPA/Rush</t>
  </si>
  <si>
    <t>Column1</t>
  </si>
  <si>
    <t>EPA/Pass2</t>
  </si>
  <si>
    <t>Def EPA/Rush</t>
  </si>
  <si>
    <t>posteam</t>
  </si>
  <si>
    <t>n_pass</t>
  </si>
  <si>
    <t>n_rush</t>
  </si>
  <si>
    <t>epa_per_pass</t>
  </si>
  <si>
    <t>epa_per_rush</t>
  </si>
  <si>
    <t>success_per_pass</t>
  </si>
  <si>
    <t>success_per_rush</t>
  </si>
  <si>
    <t>off_epa</t>
  </si>
  <si>
    <t>def_n_pass</t>
  </si>
  <si>
    <t>def_n_rush</t>
  </si>
  <si>
    <t>def_epa_per_pass</t>
  </si>
  <si>
    <t>def_epa_per_rush</t>
  </si>
  <si>
    <t>def_success_per_pass</t>
  </si>
  <si>
    <t>def_success_per_rush</t>
  </si>
  <si>
    <t>def_epa</t>
  </si>
  <si>
    <t>team</t>
  </si>
  <si>
    <t>url</t>
  </si>
  <si>
    <t>primary</t>
  </si>
  <si>
    <t>secondary</t>
  </si>
  <si>
    <t>pass_ratio</t>
  </si>
  <si>
    <t>EPA_diff</t>
  </si>
  <si>
    <t>rush_ratio</t>
  </si>
  <si>
    <t>Arizona Cardinals</t>
  </si>
  <si>
    <t>https://upload.wikimedia.org/wikipedia/en/thumb/7/72/Arizona_Cardinals_logo.svg/179px-Arizona_Cardinals_logo.svg.png</t>
  </si>
  <si>
    <t>#97233f</t>
  </si>
  <si>
    <t>#000000</t>
  </si>
  <si>
    <t>Atlanta Falcons</t>
  </si>
  <si>
    <t>https://upload.wikimedia.org/wikipedia/en/thumb/c/c5/Atlanta_Falcons_logo.svg/192px-Atlanta_Falcons_logo.svg.png</t>
  </si>
  <si>
    <t>#a71930</t>
  </si>
  <si>
    <t>Baltimore Ravens</t>
  </si>
  <si>
    <t>https://upload.wikimedia.org/wikipedia/en/thumb/1/16/Baltimore_Ravens_logo.svg/193px-Baltimore_Ravens_logo.svg.png</t>
  </si>
  <si>
    <t>#241773</t>
  </si>
  <si>
    <t>Buffalo Bills</t>
  </si>
  <si>
    <t>https://upload.wikimedia.org/wikipedia/en/thumb/7/77/Buffalo_Bills_logo.svg/189px-Buffalo_Bills_logo.svg.png</t>
  </si>
  <si>
    <t>#00338d</t>
  </si>
  <si>
    <t>#c60c30</t>
  </si>
  <si>
    <t>Carolina Panthers</t>
  </si>
  <si>
    <t>https://upload.wikimedia.org/wikipedia/en/thumb/1/1c/Carolina_Panthers_logo.svg/100px-Carolina_Panthers_logo.svg.png</t>
  </si>
  <si>
    <t>#0085ca</t>
  </si>
  <si>
    <t>Chicago Bears</t>
  </si>
  <si>
    <t>https://upload.wikimedia.org/wikipedia/commons/thumb/5/5c/Chicago_Bears_logo.svg/100px-Chicago_Bears_logo.svg.png</t>
  </si>
  <si>
    <t>#0b162a</t>
  </si>
  <si>
    <t>#c83803</t>
  </si>
  <si>
    <t>Cincinnati Bengals</t>
  </si>
  <si>
    <t>https://upload.wikimedia.org/wikipedia/commons/thumb/8/81/Cincinnati_Bengals_logo.svg/100px-Cincinnati_Bengals_logo.svg.png</t>
  </si>
  <si>
    <t>#fb4f14</t>
  </si>
  <si>
    <t>Cleveland Browns</t>
  </si>
  <si>
    <t>https://upload.wikimedia.org/wikipedia/en/thumb/d/d9/Cleveland_Browns_logo.svg/100px-Cleveland_Browns_logo.svg.png</t>
  </si>
  <si>
    <t>#22150c</t>
  </si>
  <si>
    <t>Dallas Cowboys</t>
  </si>
  <si>
    <t>https://upload.wikimedia.org/wikipedia/commons/thumb/1/15/Dallas_Cowboys.svg/100px-Dallas_Cowboys.svg.png</t>
  </si>
  <si>
    <t>#002244</t>
  </si>
  <si>
    <t>#b0b7bc</t>
  </si>
  <si>
    <t>Denver Broncos</t>
  </si>
  <si>
    <t>https://upload.wikimedia.org/wikipedia/en/thumb/4/44/Denver_Broncos_logo.svg/100px-Denver_Broncos_logo.svg.png</t>
  </si>
  <si>
    <t>Detroit Lions</t>
  </si>
  <si>
    <t>https://upload.wikimedia.org/wikipedia/en/thumb/7/71/Detroit_Lions_logo.svg/100px-Detroit_Lions_logo.svg.png</t>
  </si>
  <si>
    <t>#005a8b</t>
  </si>
  <si>
    <t>Green Bay Packers</t>
  </si>
  <si>
    <t>https://upload.wikimedia.org/wikipedia/commons/thumb/5/50/Green_Bay_Packers_logo.svg/100px-Green_Bay_Packers_logo.svg.png</t>
  </si>
  <si>
    <t>#203731</t>
  </si>
  <si>
    <t>#ffb612</t>
  </si>
  <si>
    <t>Houston Texans</t>
  </si>
  <si>
    <t>https://upload.wikimedia.org/wikipedia/en/thumb/2/28/Houston_Texans_logo.svg/100px-Houston_Texans_logo.svg.png</t>
  </si>
  <si>
    <t>#03202f</t>
  </si>
  <si>
    <t>Indianapolis Colts</t>
  </si>
  <si>
    <t>https://upload.wikimedia.org/wikipedia/commons/thumb/0/00/Indianapolis_Colts_logo.svg/100px-Indianapolis_Colts_logo.svg.png</t>
  </si>
  <si>
    <t>#002c5f</t>
  </si>
  <si>
    <t>#a5acaf</t>
  </si>
  <si>
    <t>Jacksonville Jaguars</t>
  </si>
  <si>
    <t>https://upload.wikimedia.org/wikipedia/en/thumb/7/74/Jacksonville_Jaguars_logo.svg/100px-Jacksonville_Jaguars_logo.svg.png</t>
  </si>
  <si>
    <t>#006778</t>
  </si>
  <si>
    <t>Kansas City Chiefs</t>
  </si>
  <si>
    <t>https://upload.wikimedia.org/wikipedia/en/thumb/e/e1/Kansas_City_Chiefs_logo.svg/100px-Kansas_City_Chiefs_logo.svg.png</t>
  </si>
  <si>
    <t>#e31837</t>
  </si>
  <si>
    <t>Los Angeles Rams</t>
  </si>
  <si>
    <t>https://upload.wikimedia.org/wikipedia/en/thumb/8/8a/Los_Angeles_Rams_logo.svg/100px-Los_Angeles_Rams_logo.svg.png</t>
  </si>
  <si>
    <t>#b3995d</t>
  </si>
  <si>
    <t>Los Angeles Chargers</t>
  </si>
  <si>
    <t>https://upload.wikimedia.org/wikipedia/en/thumb/7/72/NFL_Chargers_logo.svg/100px-NFL_Chargers_logo.svg.png</t>
  </si>
  <si>
    <t>#0073cf</t>
  </si>
  <si>
    <t>Miami Dolphins</t>
  </si>
  <si>
    <t>https://upload.wikimedia.org/wikipedia/en/thumb/3/37/Miami_Dolphins_logo.svg/100px-Miami_Dolphins_logo.svg.png</t>
  </si>
  <si>
    <t>#008e97</t>
  </si>
  <si>
    <t>#f58220</t>
  </si>
  <si>
    <t>Minnesota Vikings</t>
  </si>
  <si>
    <t>https://upload.wikimedia.org/wikipedia/en/thumb/4/48/Minnesota_Vikings_logo.svg/98px-Minnesota_Vikings_logo.svg.png</t>
  </si>
  <si>
    <t>#4f2683</t>
  </si>
  <si>
    <t>#ffc62f</t>
  </si>
  <si>
    <t>New England Patriots</t>
  </si>
  <si>
    <t>https://upload.wikimedia.org/wikipedia/en/thumb/b/b9/New_England_Patriots_logo.svg/100px-New_England_Patriots_logo.svg.png</t>
  </si>
  <si>
    <t>New Orleans Saints</t>
  </si>
  <si>
    <t>https://upload.wikimedia.org/wikipedia/commons/thumb/5/50/New_Orleans_Saints_logo.svg/98px-New_Orleans_Saints_logo.svg.png</t>
  </si>
  <si>
    <t>#9f8958</t>
  </si>
  <si>
    <t>New York Giants</t>
  </si>
  <si>
    <t>https://upload.wikimedia.org/wikipedia/commons/thumb/6/60/New_York_Giants_logo.svg/100px-New_York_Giants_logo.svg.png</t>
  </si>
  <si>
    <t>#0b2265</t>
  </si>
  <si>
    <t>New York Jets</t>
  </si>
  <si>
    <t>https://upload.wikimedia.org/wikipedia/en/thumb/6/6b/New_York_Jets_logo.svg/100px-New_York_Jets_logo.svg.png</t>
  </si>
  <si>
    <t>#125740</t>
  </si>
  <si>
    <t>Oakland Raiders</t>
  </si>
  <si>
    <t>https://upload.wikimedia.org/wikipedia/en/thumb/e/ec/Oakland_Raiders_logo.svg/100px-Oakland_Raiders_logo.svg.png</t>
  </si>
  <si>
    <t>Philadelphia Eagles</t>
  </si>
  <si>
    <t>https://upload.wikimedia.org/wikipedia/en/thumb/8/8e/Philadelphia_Eagles_logo.svg/100px-Philadelphia_Eagles_logo.svg.png</t>
  </si>
  <si>
    <t>#004953</t>
  </si>
  <si>
    <t>Pittsburgh Steelers</t>
  </si>
  <si>
    <t>https://upload.wikimedia.org/wikipedia/commons/thumb/d/de/Pittsburgh_Steelers_logo.svg/100px-Pittsburgh_Steelers_logo.svg.png</t>
  </si>
  <si>
    <t>Seattle Seahawks</t>
  </si>
  <si>
    <t>https://upload.wikimedia.org/wikipedia/en/thumb/8/8e/Seattle_Seahawks_logo.svg/100px-Seattle_Seahawks_logo.svg.png</t>
  </si>
  <si>
    <t>#69be28</t>
  </si>
  <si>
    <t>San Francisco 49ers</t>
  </si>
  <si>
    <t>https://upload.wikimedia.org/wikipedia/commons/thumb/3/3a/San_Francisco_49ers_logo.svg/100px-San_Francisco_49ers_logo.svg.png</t>
  </si>
  <si>
    <t>#aa0000</t>
  </si>
  <si>
    <t>Tampa Bay Buccaneers</t>
  </si>
  <si>
    <t>https://upload.wikimedia.org/wikipedia/en/thumb/a/a2/Tampa_Bay_Buccaneers_logo.svg/100px-Tampa_Bay_Buccaneers_logo.svg.png</t>
  </si>
  <si>
    <t>#d50a0a</t>
  </si>
  <si>
    <t>#34302b</t>
  </si>
  <si>
    <t>Tennessee Titans</t>
  </si>
  <si>
    <t>http://habitatring.com/titans.png</t>
  </si>
  <si>
    <t>#4b92db</t>
  </si>
  <si>
    <t>Washington Redskins</t>
  </si>
  <si>
    <t>https://upload.wikimedia.org/wikipedia/en/thumb/6/63/Washington_Redskins_logo.svg/100px-Washington_Redskins_logo.svg.png</t>
  </si>
  <si>
    <t>#773141</t>
  </si>
  <si>
    <t>2019 Regular Season, 1st &amp; 2nd down, win probability between 20% and 80%, excluding final 2 minutes of halves.</t>
  </si>
  <si>
    <t>Pass Ratio</t>
  </si>
  <si>
    <t>Rush Ratio</t>
  </si>
  <si>
    <t>EPA Diff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</si>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</sst>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theme="1"/>
      <name val="Calibri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5" fillId="0" borderId="0" xfId="0" applyFont="1"/>
    <xf numFmtId="0" fontId="7" fillId="2" borderId="1" xfId="0" applyFont="1" applyFill="1" applyBorder="1" applyAlignment="1">
      <alignment horizontal="center"/>
    </xf>
    <xf numFmtId="2" fontId="5" fillId="0" borderId="0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9" xfId="0" applyNumberFormat="1" applyFont="1" applyBorder="1"/>
    <xf numFmtId="0" fontId="5" fillId="0" borderId="0" xfId="0" applyFont="1" applyBorder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6" fillId="0" borderId="2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11" fontId="0" fillId="0" borderId="0" xfId="0" applyNumberFormat="1"/>
    <xf numFmtId="0" fontId="5" fillId="0" borderId="10" xfId="0" applyFont="1" applyBorder="1" applyAlignment="1">
      <alignment horizontal="center"/>
    </xf>
    <xf numFmtId="0" fontId="0" fillId="0" borderId="2" xfId="0" applyBorder="1"/>
    <xf numFmtId="2" fontId="5" fillId="0" borderId="2" xfId="0" applyNumberFormat="1" applyFont="1" applyBorder="1"/>
    <xf numFmtId="2" fontId="5" fillId="0" borderId="11" xfId="0" applyNumberFormat="1" applyFont="1" applyBorder="1"/>
    <xf numFmtId="0" fontId="0" fillId="0" borderId="0" xfId="0" applyBorder="1"/>
    <xf numFmtId="0" fontId="0" fillId="0" borderId="8" xfId="0" applyBorder="1"/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0" borderId="8" xfId="0" applyFont="1" applyBorder="1"/>
    <xf numFmtId="9" fontId="5" fillId="0" borderId="0" xfId="13" applyFont="1" applyBorder="1"/>
    <xf numFmtId="9" fontId="5" fillId="0" borderId="6" xfId="13" applyFont="1" applyBorder="1"/>
    <xf numFmtId="9" fontId="5" fillId="0" borderId="8" xfId="13" applyFont="1" applyBorder="1"/>
    <xf numFmtId="9" fontId="5" fillId="0" borderId="9" xfId="13" applyFont="1" applyBorder="1"/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13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2" formatCode="0.0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/>
      <border diagonalUp="0" diagonalDown="0" outline="0">
        <left style="thin">
          <color indexed="64"/>
        </left>
        <right/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698500</xdr:colOff>
      <xdr:row>25</xdr:row>
      <xdr:rowOff>114300</xdr:rowOff>
    </xdr:from>
    <xdr:to>
      <xdr:col>2</xdr:col>
      <xdr:colOff>1054100</xdr:colOff>
      <xdr:row>26</xdr:row>
      <xdr:rowOff>88900</xdr:rowOff>
    </xdr:to>
    <xdr:pic>
      <xdr:nvPicPr>
        <xdr:cNvPr id="2" name="Picture 1" descr="E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9500" y="84963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685800</xdr:colOff>
      <xdr:row>20</xdr:row>
      <xdr:rowOff>127000</xdr:rowOff>
    </xdr:from>
    <xdr:to>
      <xdr:col>2</xdr:col>
      <xdr:colOff>1041400</xdr:colOff>
      <xdr:row>21</xdr:row>
      <xdr:rowOff>101600</xdr:rowOff>
    </xdr:to>
    <xdr:pic>
      <xdr:nvPicPr>
        <xdr:cNvPr id="3" name="Picture 2" descr="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6800" y="69850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31</xdr:row>
      <xdr:rowOff>88900</xdr:rowOff>
    </xdr:from>
    <xdr:to>
      <xdr:col>2</xdr:col>
      <xdr:colOff>990600</xdr:colOff>
      <xdr:row>32</xdr:row>
      <xdr:rowOff>63500</xdr:rowOff>
    </xdr:to>
    <xdr:pic>
      <xdr:nvPicPr>
        <xdr:cNvPr id="4" name="Picture 3" descr="IT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07569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647700</xdr:colOff>
      <xdr:row>32</xdr:row>
      <xdr:rowOff>127000</xdr:rowOff>
    </xdr:from>
    <xdr:to>
      <xdr:col>2</xdr:col>
      <xdr:colOff>1003300</xdr:colOff>
      <xdr:row>33</xdr:row>
      <xdr:rowOff>101600</xdr:rowOff>
    </xdr:to>
    <xdr:pic>
      <xdr:nvPicPr>
        <xdr:cNvPr id="5" name="Picture 4" descr="EA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700" y="111760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16</xdr:row>
      <xdr:rowOff>76200</xdr:rowOff>
    </xdr:from>
    <xdr:to>
      <xdr:col>2</xdr:col>
      <xdr:colOff>990600</xdr:colOff>
      <xdr:row>17</xdr:row>
      <xdr:rowOff>50800</xdr:rowOff>
    </xdr:to>
    <xdr:pic>
      <xdr:nvPicPr>
        <xdr:cNvPr id="6" name="Picture 5" descr="B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0292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5</xdr:row>
      <xdr:rowOff>63500</xdr:rowOff>
    </xdr:from>
    <xdr:to>
      <xdr:col>2</xdr:col>
      <xdr:colOff>990600</xdr:colOff>
      <xdr:row>6</xdr:row>
      <xdr:rowOff>38100</xdr:rowOff>
    </xdr:to>
    <xdr:pic>
      <xdr:nvPicPr>
        <xdr:cNvPr id="7" name="Picture 6" descr="RI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255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6</xdr:row>
      <xdr:rowOff>139700</xdr:rowOff>
    </xdr:from>
    <xdr:to>
      <xdr:col>2</xdr:col>
      <xdr:colOff>990600</xdr:colOff>
      <xdr:row>7</xdr:row>
      <xdr:rowOff>114300</xdr:rowOff>
    </xdr:to>
    <xdr:pic>
      <xdr:nvPicPr>
        <xdr:cNvPr id="8" name="Picture 7" descr="T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2827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13</xdr:row>
      <xdr:rowOff>76200</xdr:rowOff>
    </xdr:from>
    <xdr:to>
      <xdr:col>2</xdr:col>
      <xdr:colOff>990600</xdr:colOff>
      <xdr:row>14</xdr:row>
      <xdr:rowOff>50800</xdr:rowOff>
    </xdr:to>
    <xdr:pic>
      <xdr:nvPicPr>
        <xdr:cNvPr id="9" name="Picture 8" descr="AL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8862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14</xdr:row>
      <xdr:rowOff>88900</xdr:rowOff>
    </xdr:from>
    <xdr:to>
      <xdr:col>2</xdr:col>
      <xdr:colOff>990600</xdr:colOff>
      <xdr:row>15</xdr:row>
      <xdr:rowOff>63500</xdr:rowOff>
    </xdr:to>
    <xdr:pic>
      <xdr:nvPicPr>
        <xdr:cNvPr id="10" name="Picture 9" descr="EN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2799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29</xdr:row>
      <xdr:rowOff>114300</xdr:rowOff>
    </xdr:from>
    <xdr:to>
      <xdr:col>2</xdr:col>
      <xdr:colOff>990600</xdr:colOff>
      <xdr:row>30</xdr:row>
      <xdr:rowOff>88900</xdr:rowOff>
    </xdr:to>
    <xdr:pic>
      <xdr:nvPicPr>
        <xdr:cNvPr id="11" name="Picture 13" descr="AK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00203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18</xdr:row>
      <xdr:rowOff>127000</xdr:rowOff>
    </xdr:from>
    <xdr:to>
      <xdr:col>2</xdr:col>
      <xdr:colOff>990600</xdr:colOff>
      <xdr:row>19</xdr:row>
      <xdr:rowOff>101600</xdr:rowOff>
    </xdr:to>
    <xdr:pic>
      <xdr:nvPicPr>
        <xdr:cNvPr id="12" name="Picture 15" descr="ND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8420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9</xdr:row>
      <xdr:rowOff>101600</xdr:rowOff>
    </xdr:from>
    <xdr:to>
      <xdr:col>2</xdr:col>
      <xdr:colOff>990600</xdr:colOff>
      <xdr:row>10</xdr:row>
      <xdr:rowOff>76200</xdr:rowOff>
    </xdr:to>
    <xdr:pic>
      <xdr:nvPicPr>
        <xdr:cNvPr id="13" name="Picture 16" descr="AR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3876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7</xdr:row>
      <xdr:rowOff>101600</xdr:rowOff>
    </xdr:from>
    <xdr:to>
      <xdr:col>2</xdr:col>
      <xdr:colOff>990600</xdr:colOff>
      <xdr:row>8</xdr:row>
      <xdr:rowOff>76200</xdr:rowOff>
    </xdr:to>
    <xdr:pic>
      <xdr:nvPicPr>
        <xdr:cNvPr id="14" name="Picture 17" descr="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2446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647700</xdr:colOff>
      <xdr:row>36</xdr:row>
      <xdr:rowOff>12700</xdr:rowOff>
    </xdr:from>
    <xdr:to>
      <xdr:col>2</xdr:col>
      <xdr:colOff>1003300</xdr:colOff>
      <xdr:row>36</xdr:row>
      <xdr:rowOff>368300</xdr:rowOff>
    </xdr:to>
    <xdr:pic>
      <xdr:nvPicPr>
        <xdr:cNvPr id="15" name="Picture 18" descr="SH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700" y="125857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15</xdr:row>
      <xdr:rowOff>63500</xdr:rowOff>
    </xdr:from>
    <xdr:to>
      <xdr:col>2</xdr:col>
      <xdr:colOff>990600</xdr:colOff>
      <xdr:row>16</xdr:row>
      <xdr:rowOff>38100</xdr:rowOff>
    </xdr:to>
    <xdr:pic>
      <xdr:nvPicPr>
        <xdr:cNvPr id="16" name="Picture 19" descr="ET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6355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34</xdr:row>
      <xdr:rowOff>63500</xdr:rowOff>
    </xdr:from>
    <xdr:to>
      <xdr:col>2</xdr:col>
      <xdr:colOff>990600</xdr:colOff>
      <xdr:row>35</xdr:row>
      <xdr:rowOff>38100</xdr:rowOff>
    </xdr:to>
    <xdr:pic>
      <xdr:nvPicPr>
        <xdr:cNvPr id="17" name="Picture 21" descr="B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18745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26</xdr:row>
      <xdr:rowOff>63500</xdr:rowOff>
    </xdr:from>
    <xdr:to>
      <xdr:col>2</xdr:col>
      <xdr:colOff>990600</xdr:colOff>
      <xdr:row>27</xdr:row>
      <xdr:rowOff>38100</xdr:rowOff>
    </xdr:to>
    <xdr:pic>
      <xdr:nvPicPr>
        <xdr:cNvPr id="18" name="Picture 22" descr="O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8265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23</xdr:row>
      <xdr:rowOff>101600</xdr:rowOff>
    </xdr:from>
    <xdr:to>
      <xdr:col>2</xdr:col>
      <xdr:colOff>990600</xdr:colOff>
      <xdr:row>24</xdr:row>
      <xdr:rowOff>76200</xdr:rowOff>
    </xdr:to>
    <xdr:pic>
      <xdr:nvPicPr>
        <xdr:cNvPr id="19" name="Picture 23" descr="IA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7216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35</xdr:row>
      <xdr:rowOff>76200</xdr:rowOff>
    </xdr:from>
    <xdr:to>
      <xdr:col>2</xdr:col>
      <xdr:colOff>990600</xdr:colOff>
      <xdr:row>36</xdr:row>
      <xdr:rowOff>50800</xdr:rowOff>
    </xdr:to>
    <xdr:pic>
      <xdr:nvPicPr>
        <xdr:cNvPr id="20" name="Picture 25" descr="EN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22682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698500</xdr:colOff>
      <xdr:row>22</xdr:row>
      <xdr:rowOff>101600</xdr:rowOff>
    </xdr:from>
    <xdr:to>
      <xdr:col>2</xdr:col>
      <xdr:colOff>1054100</xdr:colOff>
      <xdr:row>23</xdr:row>
      <xdr:rowOff>76200</xdr:rowOff>
    </xdr:to>
    <xdr:pic>
      <xdr:nvPicPr>
        <xdr:cNvPr id="21" name="Picture 26" descr="AC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9500" y="77216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10</xdr:row>
      <xdr:rowOff>88900</xdr:rowOff>
    </xdr:from>
    <xdr:to>
      <xdr:col>2</xdr:col>
      <xdr:colOff>990600</xdr:colOff>
      <xdr:row>11</xdr:row>
      <xdr:rowOff>63500</xdr:rowOff>
    </xdr:to>
    <xdr:pic>
      <xdr:nvPicPr>
        <xdr:cNvPr id="22" name="Picture 29" descr="HI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7559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12</xdr:row>
      <xdr:rowOff>127000</xdr:rowOff>
    </xdr:from>
    <xdr:to>
      <xdr:col>2</xdr:col>
      <xdr:colOff>990600</xdr:colOff>
      <xdr:row>13</xdr:row>
      <xdr:rowOff>101600</xdr:rowOff>
    </xdr:to>
    <xdr:pic>
      <xdr:nvPicPr>
        <xdr:cNvPr id="23" name="Picture 32" descr="LE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5560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30</xdr:row>
      <xdr:rowOff>101600</xdr:rowOff>
    </xdr:from>
    <xdr:to>
      <xdr:col>2</xdr:col>
      <xdr:colOff>990600</xdr:colOff>
      <xdr:row>31</xdr:row>
      <xdr:rowOff>76200</xdr:rowOff>
    </xdr:to>
    <xdr:pic>
      <xdr:nvPicPr>
        <xdr:cNvPr id="24" name="Picture 11" descr="HI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03886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24</xdr:row>
      <xdr:rowOff>101600</xdr:rowOff>
    </xdr:from>
    <xdr:to>
      <xdr:col>2</xdr:col>
      <xdr:colOff>990600</xdr:colOff>
      <xdr:row>25</xdr:row>
      <xdr:rowOff>76200</xdr:rowOff>
    </xdr:to>
    <xdr:pic>
      <xdr:nvPicPr>
        <xdr:cNvPr id="25" name="Picture 14" descr="IN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1026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19</xdr:row>
      <xdr:rowOff>152400</xdr:rowOff>
    </xdr:from>
    <xdr:to>
      <xdr:col>2</xdr:col>
      <xdr:colOff>990600</xdr:colOff>
      <xdr:row>20</xdr:row>
      <xdr:rowOff>127000</xdr:rowOff>
    </xdr:to>
    <xdr:pic>
      <xdr:nvPicPr>
        <xdr:cNvPr id="26" name="Picture 28" descr="AX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2484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21</xdr:row>
      <xdr:rowOff>114300</xdr:rowOff>
    </xdr:from>
    <xdr:to>
      <xdr:col>2</xdr:col>
      <xdr:colOff>990600</xdr:colOff>
      <xdr:row>22</xdr:row>
      <xdr:rowOff>88900</xdr:rowOff>
    </xdr:to>
    <xdr:pic>
      <xdr:nvPicPr>
        <xdr:cNvPr id="27" name="Picture 30" descr="AR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3533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11</xdr:row>
      <xdr:rowOff>101600</xdr:rowOff>
    </xdr:from>
    <xdr:to>
      <xdr:col>2</xdr:col>
      <xdr:colOff>990600</xdr:colOff>
      <xdr:row>12</xdr:row>
      <xdr:rowOff>76200</xdr:rowOff>
    </xdr:to>
    <xdr:pic>
      <xdr:nvPicPr>
        <xdr:cNvPr id="28" name="Picture 10" descr="IN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1496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17</xdr:row>
      <xdr:rowOff>114300</xdr:rowOff>
    </xdr:from>
    <xdr:to>
      <xdr:col>2</xdr:col>
      <xdr:colOff>990600</xdr:colOff>
      <xdr:row>18</xdr:row>
      <xdr:rowOff>88900</xdr:rowOff>
    </xdr:to>
    <xdr:pic>
      <xdr:nvPicPr>
        <xdr:cNvPr id="29" name="Picture 20" descr="OU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4483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33</xdr:row>
      <xdr:rowOff>76200</xdr:rowOff>
    </xdr:from>
    <xdr:to>
      <xdr:col>2</xdr:col>
      <xdr:colOff>990600</xdr:colOff>
      <xdr:row>34</xdr:row>
      <xdr:rowOff>50800</xdr:rowOff>
    </xdr:to>
    <xdr:pic>
      <xdr:nvPicPr>
        <xdr:cNvPr id="30" name="Picture 31" descr="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15062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647700</xdr:colOff>
      <xdr:row>8</xdr:row>
      <xdr:rowOff>114300</xdr:rowOff>
    </xdr:from>
    <xdr:to>
      <xdr:col>2</xdr:col>
      <xdr:colOff>1003300</xdr:colOff>
      <xdr:row>9</xdr:row>
      <xdr:rowOff>88900</xdr:rowOff>
    </xdr:to>
    <xdr:pic>
      <xdr:nvPicPr>
        <xdr:cNvPr id="31" name="Picture 24" descr="UF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700" y="20193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28</xdr:row>
      <xdr:rowOff>114300</xdr:rowOff>
    </xdr:from>
    <xdr:to>
      <xdr:col>2</xdr:col>
      <xdr:colOff>990600</xdr:colOff>
      <xdr:row>29</xdr:row>
      <xdr:rowOff>88900</xdr:rowOff>
    </xdr:to>
    <xdr:pic>
      <xdr:nvPicPr>
        <xdr:cNvPr id="32" name="Picture 27" descr="YJ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6393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660400</xdr:colOff>
      <xdr:row>27</xdr:row>
      <xdr:rowOff>88900</xdr:rowOff>
    </xdr:from>
    <xdr:to>
      <xdr:col>2</xdr:col>
      <xdr:colOff>1016000</xdr:colOff>
      <xdr:row>28</xdr:row>
      <xdr:rowOff>63500</xdr:rowOff>
    </xdr:to>
    <xdr:pic>
      <xdr:nvPicPr>
        <xdr:cNvPr id="33" name="Picture 12" descr="YG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400" y="1993900"/>
          <a:ext cx="3556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698500</xdr:colOff>
      <xdr:row>33</xdr:row>
      <xdr:rowOff>0</xdr:rowOff>
    </xdr:from>
    <xdr:to>
      <xdr:col>10</xdr:col>
      <xdr:colOff>165100</xdr:colOff>
      <xdr:row>34</xdr:row>
      <xdr:rowOff>0</xdr:rowOff>
    </xdr:to>
    <xdr:sp macro="" textlink="">
      <xdr:nvSpPr>
        <xdr:cNvPr id="34" name="Rectangle 33"/>
        <xdr:cNvSpPr/>
      </xdr:nvSpPr>
      <xdr:spPr>
        <a:xfrm>
          <a:off x="698500" y="11811000"/>
          <a:ext cx="8305800" cy="381000"/>
        </a:xfrm>
        <a:prstGeom prst="rect">
          <a:avLst/>
        </a:prstGeom>
        <a:noFill/>
        <a:ln>
          <a:solidFill>
            <a:srgbClr val="8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rgbClr val="800000"/>
              </a:solidFill>
            </a:ln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H35" totalsRowShown="0" headerRowDxfId="9" dataDxfId="8" tableBorderDxfId="7">
  <tableColumns count="7">
    <tableColumn id="1" name="Rank" dataDxfId="6"/>
    <tableColumn id="2" name="Team" dataDxfId="5"/>
    <tableColumn id="3" name="EPA/Pass" dataDxfId="4">
      <calculatedColumnFormula>VLOOKUP(C4,'2019 Regular Season'!$B$1:$W$33,4,FALSE)</calculatedColumnFormula>
    </tableColumn>
    <tableColumn id="4" name="EPA/Rush" dataDxfId="3">
      <calculatedColumnFormula>VLOOKUP($C4,'2019 Regular Season'!$B$1:$W$33,5,FALSE)</calculatedColumnFormula>
    </tableColumn>
    <tableColumn id="5" name="EPA/Pass2" dataDxfId="2">
      <calculatedColumnFormula>VLOOKUP($C4,'2019 Regular Season'!$B$1:$W$33,11,FALSE)</calculatedColumnFormula>
    </tableColumn>
    <tableColumn id="6" name="Def EPA/Rush" dataDxfId="1">
      <calculatedColumnFormula>VLOOKUP($C4,'2019 Regular Season'!$B$1:$W$33,12,FALSE)</calculatedColumnFormula>
    </tableColumn>
    <tableColumn id="7" name="Column1" dataDxfId="0">
      <calculatedColumnFormula>SUM(Table1[[#This Row],[EPA/Pass]:[Def EPA/Rush]])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showGridLines="0" workbookViewId="0">
      <selection activeCell="K21" sqref="K21"/>
    </sheetView>
  </sheetViews>
  <sheetFormatPr baseColWidth="10" defaultRowHeight="15" x14ac:dyDescent="0"/>
  <cols>
    <col min="1" max="1" width="10.83203125" style="1"/>
    <col min="2" max="2" width="11" style="1" customWidth="1"/>
    <col min="3" max="3" width="15.83203125" style="1" customWidth="1"/>
    <col min="4" max="7" width="14.33203125" style="1" customWidth="1"/>
    <col min="8" max="16384" width="10.83203125" style="1"/>
  </cols>
  <sheetData>
    <row r="2" spans="2:8">
      <c r="D2" s="15" t="s">
        <v>34</v>
      </c>
      <c r="E2" s="15"/>
      <c r="F2" s="15" t="s">
        <v>35</v>
      </c>
      <c r="G2" s="15"/>
    </row>
    <row r="3" spans="2:8" ht="30" customHeight="1">
      <c r="B3" s="2" t="s">
        <v>32</v>
      </c>
      <c r="C3" s="2" t="s">
        <v>33</v>
      </c>
      <c r="D3" s="2" t="s">
        <v>36</v>
      </c>
      <c r="E3" s="2" t="s">
        <v>37</v>
      </c>
      <c r="F3" s="2" t="s">
        <v>39</v>
      </c>
      <c r="G3" s="2" t="s">
        <v>40</v>
      </c>
      <c r="H3" s="13" t="s">
        <v>38</v>
      </c>
    </row>
    <row r="4" spans="2:8">
      <c r="B4" s="20">
        <v>1</v>
      </c>
      <c r="C4" s="21" t="s">
        <v>0</v>
      </c>
      <c r="D4" s="22">
        <f>VLOOKUP(C4,'2019 Regular Season'!$B$1:$W$33,4,FALSE)</f>
        <v>4.5173351226899701E-2</v>
      </c>
      <c r="E4" s="22">
        <f>VLOOKUP($C4,'2019 Regular Season'!$B$1:$W$33,5,FALSE)</f>
        <v>8.4620491117156998E-2</v>
      </c>
      <c r="F4" s="22">
        <f>VLOOKUP($C4,'2019 Regular Season'!$B$1:$W$33,11,FALSE)</f>
        <v>0.26107369858287299</v>
      </c>
      <c r="G4" s="22">
        <f>VLOOKUP($C4,'2019 Regular Season'!$B$1:$W$33,12,FALSE)</f>
        <v>-0.115753581979435</v>
      </c>
      <c r="H4" s="23">
        <f>SUM(Table1[[#This Row],[EPA/Pass]:[Def EPA/Rush]])</f>
        <v>0.27511395894749469</v>
      </c>
    </row>
    <row r="5" spans="2:8">
      <c r="B5" s="8">
        <v>2</v>
      </c>
      <c r="C5" s="24" t="s">
        <v>1</v>
      </c>
      <c r="D5" s="3">
        <f>VLOOKUP(C5,'2019 Regular Season'!$B$1:$W$33,4,FALSE)</f>
        <v>0.12886563958616801</v>
      </c>
      <c r="E5" s="3">
        <f>VLOOKUP($C5,'2019 Regular Season'!$B$1:$W$33,5,FALSE)</f>
        <v>-0.12751882796174599</v>
      </c>
      <c r="F5" s="3">
        <f>VLOOKUP($C5,'2019 Regular Season'!$B$1:$W$33,11,FALSE)</f>
        <v>0.16956844300854601</v>
      </c>
      <c r="G5" s="3">
        <f>VLOOKUP($C5,'2019 Regular Season'!$B$1:$W$33,12,FALSE)</f>
        <v>-6.4558967508542398E-2</v>
      </c>
      <c r="H5" s="4">
        <f>SUM(Table1[[#This Row],[EPA/Pass]:[Def EPA/Rush]])</f>
        <v>0.10635628712442563</v>
      </c>
    </row>
    <row r="6" spans="2:8">
      <c r="B6" s="8">
        <v>3</v>
      </c>
      <c r="C6" s="24" t="s">
        <v>2</v>
      </c>
      <c r="D6" s="3">
        <f>VLOOKUP(C6,'2019 Regular Season'!$B$1:$W$33,4,FALSE)</f>
        <v>0.32622888746360801</v>
      </c>
      <c r="E6" s="3">
        <f>VLOOKUP($C6,'2019 Regular Season'!$B$1:$W$33,5,FALSE)</f>
        <v>0.11404878080217699</v>
      </c>
      <c r="F6" s="3">
        <f>VLOOKUP($C6,'2019 Regular Season'!$B$1:$W$33,11,FALSE)</f>
        <v>-7.9097375106084805E-2</v>
      </c>
      <c r="G6" s="3">
        <f>VLOOKUP($C6,'2019 Regular Season'!$B$1:$W$33,12,FALSE)</f>
        <v>-3.5079894872709898E-2</v>
      </c>
      <c r="H6" s="4">
        <f>SUM(Table1[[#This Row],[EPA/Pass]:[Def EPA/Rush]])</f>
        <v>0.32610039828699033</v>
      </c>
    </row>
    <row r="7" spans="2:8">
      <c r="B7" s="8">
        <v>4</v>
      </c>
      <c r="C7" s="24" t="s">
        <v>3</v>
      </c>
      <c r="D7" s="3">
        <f>VLOOKUP(C7,'2019 Regular Season'!$B$1:$W$33,4,FALSE)</f>
        <v>2.7753861129721599E-2</v>
      </c>
      <c r="E7" s="3">
        <f>VLOOKUP($C7,'2019 Regular Season'!$B$1:$W$33,5,FALSE)</f>
        <v>-5.61922004795447E-2</v>
      </c>
      <c r="F7" s="3">
        <f>VLOOKUP($C7,'2019 Regular Season'!$B$1:$W$33,11,FALSE)</f>
        <v>-8.8379263100395095E-2</v>
      </c>
      <c r="G7" s="3">
        <f>VLOOKUP($C7,'2019 Regular Season'!$B$1:$W$33,12,FALSE)</f>
        <v>3.7504469612856198E-3</v>
      </c>
      <c r="H7" s="4">
        <f>SUM(Table1[[#This Row],[EPA/Pass]:[Def EPA/Rush]])</f>
        <v>-0.11306715548893256</v>
      </c>
    </row>
    <row r="8" spans="2:8">
      <c r="B8" s="8">
        <v>5</v>
      </c>
      <c r="C8" s="24" t="s">
        <v>4</v>
      </c>
      <c r="D8" s="3">
        <f>VLOOKUP(C8,'2019 Regular Season'!$B$1:$W$33,4,FALSE)</f>
        <v>-5.4729719242941302E-2</v>
      </c>
      <c r="E8" s="3">
        <f>VLOOKUP($C8,'2019 Regular Season'!$B$1:$W$33,5,FALSE)</f>
        <v>-1.47037101388547E-2</v>
      </c>
      <c r="F8" s="3">
        <f>VLOOKUP($C8,'2019 Regular Season'!$B$1:$W$33,11,FALSE)</f>
        <v>6.4692728706209707E-2</v>
      </c>
      <c r="G8" s="3">
        <f>VLOOKUP($C8,'2019 Regular Season'!$B$1:$W$33,12,FALSE)</f>
        <v>0.10836585026972501</v>
      </c>
      <c r="H8" s="4">
        <f>SUM(Table1[[#This Row],[EPA/Pass]:[Def EPA/Rush]])</f>
        <v>0.10362514959413871</v>
      </c>
    </row>
    <row r="9" spans="2:8">
      <c r="B9" s="8">
        <v>6</v>
      </c>
      <c r="C9" s="24" t="s">
        <v>5</v>
      </c>
      <c r="D9" s="3">
        <f>VLOOKUP(C9,'2019 Regular Season'!$B$1:$W$33,4,FALSE)</f>
        <v>7.0785855325276002E-3</v>
      </c>
      <c r="E9" s="3">
        <f>VLOOKUP($C9,'2019 Regular Season'!$B$1:$W$33,5,FALSE)</f>
        <v>-0.18251149146423001</v>
      </c>
      <c r="F9" s="3">
        <f>VLOOKUP($C9,'2019 Regular Season'!$B$1:$W$33,11,FALSE)</f>
        <v>3.8894705170884503E-2</v>
      </c>
      <c r="G9" s="3">
        <f>VLOOKUP($C9,'2019 Regular Season'!$B$1:$W$33,12,FALSE)</f>
        <v>-0.111331471956838</v>
      </c>
      <c r="H9" s="4">
        <f>SUM(Table1[[#This Row],[EPA/Pass]:[Def EPA/Rush]])</f>
        <v>-0.24786967271765592</v>
      </c>
    </row>
    <row r="10" spans="2:8">
      <c r="B10" s="8">
        <v>7</v>
      </c>
      <c r="C10" s="24" t="s">
        <v>6</v>
      </c>
      <c r="D10" s="3">
        <f>VLOOKUP(C10,'2019 Regular Season'!$B$1:$W$33,4,FALSE)</f>
        <v>-6.4618839224193994E-2</v>
      </c>
      <c r="E10" s="3">
        <f>VLOOKUP($C10,'2019 Regular Season'!$B$1:$W$33,5,FALSE)</f>
        <v>-0.11124079185618201</v>
      </c>
      <c r="F10" s="3">
        <f>VLOOKUP($C10,'2019 Regular Season'!$B$1:$W$33,11,FALSE)</f>
        <v>0.19199422942248801</v>
      </c>
      <c r="G10" s="3">
        <f>VLOOKUP($C10,'2019 Regular Season'!$B$1:$W$33,12,FALSE)</f>
        <v>6.3175129053308996E-3</v>
      </c>
      <c r="H10" s="4">
        <f>SUM(Table1[[#This Row],[EPA/Pass]:[Def EPA/Rush]])</f>
        <v>2.2452111247442903E-2</v>
      </c>
    </row>
    <row r="11" spans="2:8">
      <c r="B11" s="8">
        <v>8</v>
      </c>
      <c r="C11" s="24" t="s">
        <v>7</v>
      </c>
      <c r="D11" s="3">
        <f>VLOOKUP(C11,'2019 Regular Season'!$B$1:$W$33,4,FALSE)</f>
        <v>8.9489427521129601E-3</v>
      </c>
      <c r="E11" s="3">
        <f>VLOOKUP($C11,'2019 Regular Season'!$B$1:$W$33,5,FALSE)</f>
        <v>-5.5401485260391202E-2</v>
      </c>
      <c r="F11" s="3">
        <f>VLOOKUP($C11,'2019 Regular Season'!$B$1:$W$33,11,FALSE)</f>
        <v>0.108839263862369</v>
      </c>
      <c r="G11" s="3">
        <f>VLOOKUP($C11,'2019 Regular Season'!$B$1:$W$33,12,FALSE)</f>
        <v>2.1133916064411801E-2</v>
      </c>
      <c r="H11" s="4">
        <f>SUM(Table1[[#This Row],[EPA/Pass]:[Def EPA/Rush]])</f>
        <v>8.3520637418502561E-2</v>
      </c>
    </row>
    <row r="12" spans="2:8">
      <c r="B12" s="8">
        <v>9</v>
      </c>
      <c r="C12" s="24" t="s">
        <v>8</v>
      </c>
      <c r="D12" s="3">
        <f>VLOOKUP(C12,'2019 Regular Season'!$B$1:$W$33,4,FALSE)</f>
        <v>0.210302688150001</v>
      </c>
      <c r="E12" s="3">
        <f>VLOOKUP($C12,'2019 Regular Season'!$B$1:$W$33,5,FALSE)</f>
        <v>4.8760318296343599E-2</v>
      </c>
      <c r="F12" s="3">
        <f>VLOOKUP($C12,'2019 Regular Season'!$B$1:$W$33,11,FALSE)</f>
        <v>4.0177827023483999E-2</v>
      </c>
      <c r="G12" s="3">
        <f>VLOOKUP($C12,'2019 Regular Season'!$B$1:$W$33,12,FALSE)</f>
        <v>-5.9849816985399401E-2</v>
      </c>
      <c r="H12" s="4">
        <f>SUM(Table1[[#This Row],[EPA/Pass]:[Def EPA/Rush]])</f>
        <v>0.2393910164844292</v>
      </c>
    </row>
    <row r="13" spans="2:8">
      <c r="B13" s="8">
        <v>10</v>
      </c>
      <c r="C13" s="24" t="s">
        <v>9</v>
      </c>
      <c r="D13" s="3">
        <f>VLOOKUP(C13,'2019 Regular Season'!$B$1:$W$33,4,FALSE)</f>
        <v>2.01200533446887E-2</v>
      </c>
      <c r="E13" s="3">
        <f>VLOOKUP($C13,'2019 Regular Season'!$B$1:$W$33,5,FALSE)</f>
        <v>-7.2858073497052603E-2</v>
      </c>
      <c r="F13" s="3">
        <f>VLOOKUP($C13,'2019 Regular Season'!$B$1:$W$33,11,FALSE)</f>
        <v>6.14894828440775E-2</v>
      </c>
      <c r="G13" s="3">
        <f>VLOOKUP($C13,'2019 Regular Season'!$B$1:$W$33,12,FALSE)</f>
        <v>-7.0156689745880393E-2</v>
      </c>
      <c r="H13" s="4">
        <f>SUM(Table1[[#This Row],[EPA/Pass]:[Def EPA/Rush]])</f>
        <v>-6.1405227054166796E-2</v>
      </c>
    </row>
    <row r="14" spans="2:8">
      <c r="B14" s="8">
        <v>11</v>
      </c>
      <c r="C14" s="24" t="s">
        <v>10</v>
      </c>
      <c r="D14" s="3">
        <f>VLOOKUP(C14,'2019 Regular Season'!$B$1:$W$33,4,FALSE)</f>
        <v>8.7726295038925595E-2</v>
      </c>
      <c r="E14" s="3">
        <f>VLOOKUP($C14,'2019 Regular Season'!$B$1:$W$33,5,FALSE)</f>
        <v>-0.13988073007646301</v>
      </c>
      <c r="F14" s="3">
        <f>VLOOKUP($C14,'2019 Regular Season'!$B$1:$W$33,11,FALSE)</f>
        <v>0.20251770719290299</v>
      </c>
      <c r="G14" s="3">
        <f>VLOOKUP($C14,'2019 Regular Season'!$B$1:$W$33,12,FALSE)</f>
        <v>-6.8654730124830102E-2</v>
      </c>
      <c r="H14" s="4">
        <f>SUM(Table1[[#This Row],[EPA/Pass]:[Def EPA/Rush]])</f>
        <v>8.1708542030535472E-2</v>
      </c>
    </row>
    <row r="15" spans="2:8">
      <c r="B15" s="8">
        <v>12</v>
      </c>
      <c r="C15" s="24" t="s">
        <v>11</v>
      </c>
      <c r="D15" s="3">
        <f>VLOOKUP(C15,'2019 Regular Season'!$B$1:$W$33,4,FALSE)</f>
        <v>0.12242535416497601</v>
      </c>
      <c r="E15" s="3">
        <f>VLOOKUP($C15,'2019 Regular Season'!$B$1:$W$33,5,FALSE)</f>
        <v>9.5405608259455602E-3</v>
      </c>
      <c r="F15" s="3">
        <f>VLOOKUP($C15,'2019 Regular Season'!$B$1:$W$33,11,FALSE)</f>
        <v>-2.0659394460824699E-2</v>
      </c>
      <c r="G15" s="3">
        <f>VLOOKUP($C15,'2019 Regular Season'!$B$1:$W$33,12,FALSE)</f>
        <v>5.0226493912902397E-2</v>
      </c>
      <c r="H15" s="4">
        <f>SUM(Table1[[#This Row],[EPA/Pass]:[Def EPA/Rush]])</f>
        <v>0.16153301444299925</v>
      </c>
    </row>
    <row r="16" spans="2:8">
      <c r="B16" s="8">
        <v>13</v>
      </c>
      <c r="C16" s="24" t="s">
        <v>12</v>
      </c>
      <c r="D16" s="3">
        <f>VLOOKUP(C16,'2019 Regular Season'!$B$1:$W$33,4,FALSE)</f>
        <v>0.154595553243637</v>
      </c>
      <c r="E16" s="3">
        <f>VLOOKUP($C16,'2019 Regular Season'!$B$1:$W$33,5,FALSE)</f>
        <v>-2.1881300754049101E-3</v>
      </c>
      <c r="F16" s="3">
        <f>VLOOKUP($C16,'2019 Regular Season'!$B$1:$W$33,11,FALSE)</f>
        <v>0.187838922119375</v>
      </c>
      <c r="G16" s="3">
        <f>VLOOKUP($C16,'2019 Regular Season'!$B$1:$W$33,12,FALSE)</f>
        <v>-5.3393650817091798E-2</v>
      </c>
      <c r="H16" s="4">
        <f>SUM(Table1[[#This Row],[EPA/Pass]:[Def EPA/Rush]])</f>
        <v>0.28685269447051531</v>
      </c>
    </row>
    <row r="17" spans="2:8">
      <c r="B17" s="8">
        <v>14</v>
      </c>
      <c r="C17" s="24" t="s">
        <v>13</v>
      </c>
      <c r="D17" s="3">
        <f>VLOOKUP(C17,'2019 Regular Season'!$B$1:$W$33,4,FALSE)</f>
        <v>3.3601527784148003E-2</v>
      </c>
      <c r="E17" s="3">
        <f>VLOOKUP($C17,'2019 Regular Season'!$B$1:$W$33,5,FALSE)</f>
        <v>5.8875504401742398E-2</v>
      </c>
      <c r="F17" s="3">
        <f>VLOOKUP($C17,'2019 Regular Season'!$B$1:$W$33,11,FALSE)</f>
        <v>0.128426071935861</v>
      </c>
      <c r="G17" s="3">
        <f>VLOOKUP($C17,'2019 Regular Season'!$B$1:$W$33,12,FALSE)</f>
        <v>-0.10388493242583099</v>
      </c>
      <c r="H17" s="4">
        <f>SUM(Table1[[#This Row],[EPA/Pass]:[Def EPA/Rush]])</f>
        <v>0.11701817169592041</v>
      </c>
    </row>
    <row r="18" spans="2:8">
      <c r="B18" s="8">
        <v>15</v>
      </c>
      <c r="C18" s="24" t="s">
        <v>14</v>
      </c>
      <c r="D18" s="3">
        <f>VLOOKUP(C18,'2019 Regular Season'!$B$1:$W$33,4,FALSE)</f>
        <v>1.7812055762085999E-2</v>
      </c>
      <c r="E18" s="3">
        <f>VLOOKUP($C18,'2019 Regular Season'!$B$1:$W$33,5,FALSE)</f>
        <v>-0.121951803257417</v>
      </c>
      <c r="F18" s="3">
        <f>VLOOKUP($C18,'2019 Regular Season'!$B$1:$W$33,11,FALSE)</f>
        <v>0.132058451977831</v>
      </c>
      <c r="G18" s="3">
        <f>VLOOKUP($C18,'2019 Regular Season'!$B$1:$W$33,12,FALSE)</f>
        <v>5.98944520700401E-2</v>
      </c>
      <c r="H18" s="4">
        <f>SUM(Table1[[#This Row],[EPA/Pass]:[Def EPA/Rush]])</f>
        <v>8.78131565525401E-2</v>
      </c>
    </row>
    <row r="19" spans="2:8">
      <c r="B19" s="8">
        <v>16</v>
      </c>
      <c r="C19" s="24" t="s">
        <v>15</v>
      </c>
      <c r="D19" s="3">
        <f>VLOOKUP(C19,'2019 Regular Season'!$B$1:$W$33,4,FALSE)</f>
        <v>0.258157882243225</v>
      </c>
      <c r="E19" s="3">
        <f>VLOOKUP($C19,'2019 Regular Season'!$B$1:$W$33,5,FALSE)</f>
        <v>-4.6191920248756201E-2</v>
      </c>
      <c r="F19" s="3">
        <f>VLOOKUP($C19,'2019 Regular Season'!$B$1:$W$33,11,FALSE)</f>
        <v>2.3969439549293901E-2</v>
      </c>
      <c r="G19" s="3">
        <f>VLOOKUP($C19,'2019 Regular Season'!$B$1:$W$33,12,FALSE)</f>
        <v>1.2386046150447E-2</v>
      </c>
      <c r="H19" s="4">
        <f>SUM(Table1[[#This Row],[EPA/Pass]:[Def EPA/Rush]])</f>
        <v>0.24832144769420969</v>
      </c>
    </row>
    <row r="20" spans="2:8">
      <c r="B20" s="8">
        <v>17</v>
      </c>
      <c r="C20" s="24" t="s">
        <v>16</v>
      </c>
      <c r="D20" s="3">
        <f>VLOOKUP(C20,'2019 Regular Season'!$B$1:$W$33,4,FALSE)</f>
        <v>8.3145513168629101E-2</v>
      </c>
      <c r="E20" s="3">
        <f>VLOOKUP($C20,'2019 Regular Season'!$B$1:$W$33,5,FALSE)</f>
        <v>-9.8672603558400698E-2</v>
      </c>
      <c r="F20" s="3">
        <f>VLOOKUP($C20,'2019 Regular Season'!$B$1:$W$33,11,FALSE)</f>
        <v>1.8180644036108601E-2</v>
      </c>
      <c r="G20" s="3">
        <f>VLOOKUP($C20,'2019 Regular Season'!$B$1:$W$33,12,FALSE)</f>
        <v>2.1870897763658801E-3</v>
      </c>
      <c r="H20" s="4">
        <f>SUM(Table1[[#This Row],[EPA/Pass]:[Def EPA/Rush]])</f>
        <v>4.8406434227028844E-3</v>
      </c>
    </row>
    <row r="21" spans="2:8">
      <c r="B21" s="8">
        <v>18</v>
      </c>
      <c r="C21" s="24" t="s">
        <v>17</v>
      </c>
      <c r="D21" s="3">
        <f>VLOOKUP(C21,'2019 Regular Season'!$B$1:$W$33,4,FALSE)</f>
        <v>0.133807354321998</v>
      </c>
      <c r="E21" s="3">
        <f>VLOOKUP($C21,'2019 Regular Season'!$B$1:$W$33,5,FALSE)</f>
        <v>-8.5850533634013307E-2</v>
      </c>
      <c r="F21" s="3">
        <f>VLOOKUP($C21,'2019 Regular Season'!$B$1:$W$33,11,FALSE)</f>
        <v>0.149194345802763</v>
      </c>
      <c r="G21" s="3">
        <f>VLOOKUP($C21,'2019 Regular Season'!$B$1:$W$33,12,FALSE)</f>
        <v>-2.2980002482783701E-2</v>
      </c>
      <c r="H21" s="4">
        <f>SUM(Table1[[#This Row],[EPA/Pass]:[Def EPA/Rush]])</f>
        <v>0.17417116400796401</v>
      </c>
    </row>
    <row r="22" spans="2:8">
      <c r="B22" s="8">
        <v>19</v>
      </c>
      <c r="C22" s="24" t="s">
        <v>18</v>
      </c>
      <c r="D22" s="3">
        <f>VLOOKUP(C22,'2019 Regular Season'!$B$1:$W$33,4,FALSE)</f>
        <v>3.8190402276786599E-3</v>
      </c>
      <c r="E22" s="3">
        <f>VLOOKUP($C22,'2019 Regular Season'!$B$1:$W$33,5,FALSE)</f>
        <v>-0.20721914696725899</v>
      </c>
      <c r="F22" s="3">
        <f>VLOOKUP($C22,'2019 Regular Season'!$B$1:$W$33,11,FALSE)</f>
        <v>0.25578104732419199</v>
      </c>
      <c r="G22" s="3">
        <f>VLOOKUP($C22,'2019 Regular Season'!$B$1:$W$33,12,FALSE)</f>
        <v>1.69883142512278E-2</v>
      </c>
      <c r="H22" s="4">
        <f>SUM(Table1[[#This Row],[EPA/Pass]:[Def EPA/Rush]])</f>
        <v>6.9369254835839445E-2</v>
      </c>
    </row>
    <row r="23" spans="2:8">
      <c r="B23" s="8">
        <v>20</v>
      </c>
      <c r="C23" s="24" t="s">
        <v>19</v>
      </c>
      <c r="D23" s="3">
        <f>VLOOKUP(C23,'2019 Regular Season'!$B$1:$W$33,4,FALSE)</f>
        <v>0.21916969654438101</v>
      </c>
      <c r="E23" s="3">
        <f>VLOOKUP($C23,'2019 Regular Season'!$B$1:$W$33,5,FALSE)</f>
        <v>-4.1984461246148699E-2</v>
      </c>
      <c r="F23" s="3">
        <f>VLOOKUP($C23,'2019 Regular Season'!$B$1:$W$33,11,FALSE)</f>
        <v>1.5229518257196E-2</v>
      </c>
      <c r="G23" s="3">
        <f>VLOOKUP($C23,'2019 Regular Season'!$B$1:$W$33,12,FALSE)</f>
        <v>-8.2728525229230507E-2</v>
      </c>
      <c r="H23" s="4">
        <f>SUM(Table1[[#This Row],[EPA/Pass]:[Def EPA/Rush]])</f>
        <v>0.10968622832619783</v>
      </c>
    </row>
    <row r="24" spans="2:8">
      <c r="B24" s="8">
        <v>21</v>
      </c>
      <c r="C24" s="24" t="s">
        <v>20</v>
      </c>
      <c r="D24" s="3">
        <f>VLOOKUP(C24,'2019 Regular Season'!$B$1:$W$33,4,FALSE)</f>
        <v>6.25635233531497E-2</v>
      </c>
      <c r="E24" s="3">
        <f>VLOOKUP($C24,'2019 Regular Season'!$B$1:$W$33,5,FALSE)</f>
        <v>-3.85048158012119E-2</v>
      </c>
      <c r="F24" s="3">
        <f>VLOOKUP($C24,'2019 Regular Season'!$B$1:$W$33,11,FALSE)</f>
        <v>-0.22558069085853499</v>
      </c>
      <c r="G24" s="3">
        <f>VLOOKUP($C24,'2019 Regular Season'!$B$1:$W$33,12,FALSE)</f>
        <v>-0.128982573206119</v>
      </c>
      <c r="H24" s="4">
        <f>SUM(Table1[[#This Row],[EPA/Pass]:[Def EPA/Rush]])</f>
        <v>-0.33050455651271621</v>
      </c>
    </row>
    <row r="25" spans="2:8">
      <c r="B25" s="8">
        <v>22</v>
      </c>
      <c r="C25" s="24" t="s">
        <v>21</v>
      </c>
      <c r="D25" s="3">
        <f>VLOOKUP(C25,'2019 Regular Season'!$B$1:$W$33,4,FALSE)</f>
        <v>0.22220313289608301</v>
      </c>
      <c r="E25" s="3">
        <f>VLOOKUP($C25,'2019 Regular Season'!$B$1:$W$33,5,FALSE)</f>
        <v>-5.1735598759721897E-2</v>
      </c>
      <c r="F25" s="3">
        <f>VLOOKUP($C25,'2019 Regular Season'!$B$1:$W$33,11,FALSE)</f>
        <v>7.0418527358438898E-2</v>
      </c>
      <c r="G25" s="3">
        <f>VLOOKUP($C25,'2019 Regular Season'!$B$1:$W$33,12,FALSE)</f>
        <v>-0.161681438545586</v>
      </c>
      <c r="H25" s="4">
        <f>SUM(Table1[[#This Row],[EPA/Pass]:[Def EPA/Rush]])</f>
        <v>7.9204622949214015E-2</v>
      </c>
    </row>
    <row r="26" spans="2:8">
      <c r="B26" s="8">
        <v>23</v>
      </c>
      <c r="C26" s="24" t="s">
        <v>22</v>
      </c>
      <c r="D26" s="3">
        <f>VLOOKUP(C26,'2019 Regular Season'!$B$1:$W$33,4,FALSE)</f>
        <v>-2.38509672012483E-2</v>
      </c>
      <c r="E26" s="3">
        <f>VLOOKUP($C26,'2019 Regular Season'!$B$1:$W$33,5,FALSE)</f>
        <v>-8.8485012180775105E-2</v>
      </c>
      <c r="F26" s="3">
        <f>VLOOKUP($C26,'2019 Regular Season'!$B$1:$W$33,11,FALSE)</f>
        <v>0.23047148553694</v>
      </c>
      <c r="G26" s="3">
        <f>VLOOKUP($C26,'2019 Regular Season'!$B$1:$W$33,12,FALSE)</f>
        <v>-9.6945515128175203E-2</v>
      </c>
      <c r="H26" s="4">
        <f>SUM(Table1[[#This Row],[EPA/Pass]:[Def EPA/Rush]])</f>
        <v>2.1189991026741392E-2</v>
      </c>
    </row>
    <row r="27" spans="2:8">
      <c r="B27" s="8">
        <v>24</v>
      </c>
      <c r="C27" s="24" t="s">
        <v>23</v>
      </c>
      <c r="D27" s="3">
        <f>VLOOKUP(C27,'2019 Regular Season'!$B$1:$W$33,4,FALSE)</f>
        <v>-0.105743755593441</v>
      </c>
      <c r="E27" s="3">
        <f>VLOOKUP($C27,'2019 Regular Season'!$B$1:$W$33,5,FALSE)</f>
        <v>-0.169284244247876</v>
      </c>
      <c r="F27" s="3">
        <f>VLOOKUP($C27,'2019 Regular Season'!$B$1:$W$33,11,FALSE)</f>
        <v>8.4421111939760998E-2</v>
      </c>
      <c r="G27" s="3">
        <f>VLOOKUP($C27,'2019 Regular Season'!$B$1:$W$33,12,FALSE)</f>
        <v>-0.17122029241478301</v>
      </c>
      <c r="H27" s="4">
        <f>SUM(Table1[[#This Row],[EPA/Pass]:[Def EPA/Rush]])</f>
        <v>-0.36182718031633898</v>
      </c>
    </row>
    <row r="28" spans="2:8">
      <c r="B28" s="8">
        <v>25</v>
      </c>
      <c r="C28" s="24" t="s">
        <v>24</v>
      </c>
      <c r="D28" s="3">
        <f>VLOOKUP(C28,'2019 Regular Season'!$B$1:$W$33,4,FALSE)</f>
        <v>0.160048027123534</v>
      </c>
      <c r="E28" s="3">
        <f>VLOOKUP($C28,'2019 Regular Season'!$B$1:$W$33,5,FALSE)</f>
        <v>-3.1100413249402301E-2</v>
      </c>
      <c r="F28" s="3">
        <f>VLOOKUP($C28,'2019 Regular Season'!$B$1:$W$33,11,FALSE)</f>
        <v>0.27385729411321902</v>
      </c>
      <c r="G28" s="3">
        <f>VLOOKUP($C28,'2019 Regular Season'!$B$1:$W$33,12,FALSE)</f>
        <v>-6.5321831723873805E-2</v>
      </c>
      <c r="H28" s="4">
        <f>SUM(Table1[[#This Row],[EPA/Pass]:[Def EPA/Rush]])</f>
        <v>0.3374830762634769</v>
      </c>
    </row>
    <row r="29" spans="2:8">
      <c r="B29" s="8">
        <v>26</v>
      </c>
      <c r="C29" s="24" t="s">
        <v>25</v>
      </c>
      <c r="D29" s="3">
        <f>VLOOKUP(C29,'2019 Regular Season'!$B$1:$W$33,4,FALSE)</f>
        <v>0.103358808584519</v>
      </c>
      <c r="E29" s="3">
        <f>VLOOKUP($C29,'2019 Regular Season'!$B$1:$W$33,5,FALSE)</f>
        <v>-3.6747001857054602E-2</v>
      </c>
      <c r="F29" s="3">
        <f>VLOOKUP($C29,'2019 Regular Season'!$B$1:$W$33,11,FALSE)</f>
        <v>8.13022931831133E-2</v>
      </c>
      <c r="G29" s="3">
        <f>VLOOKUP($C29,'2019 Regular Season'!$B$1:$W$33,12,FALSE)</f>
        <v>-0.160166653750621</v>
      </c>
      <c r="H29" s="4">
        <f>SUM(Table1[[#This Row],[EPA/Pass]:[Def EPA/Rush]])</f>
        <v>-1.2252553840043312E-2</v>
      </c>
    </row>
    <row r="30" spans="2:8">
      <c r="B30" s="8">
        <v>27</v>
      </c>
      <c r="C30" s="24" t="s">
        <v>26</v>
      </c>
      <c r="D30" s="3">
        <f>VLOOKUP(C30,'2019 Regular Season'!$B$1:$W$33,4,FALSE)</f>
        <v>-3.33763601379332E-2</v>
      </c>
      <c r="E30" s="3">
        <f>VLOOKUP($C30,'2019 Regular Season'!$B$1:$W$33,5,FALSE)</f>
        <v>-0.18269591776924299</v>
      </c>
      <c r="F30" s="3">
        <f>VLOOKUP($C30,'2019 Regular Season'!$B$1:$W$33,11,FALSE)</f>
        <v>-7.4652404318983595E-2</v>
      </c>
      <c r="G30" s="3">
        <f>VLOOKUP($C30,'2019 Regular Season'!$B$1:$W$33,12,FALSE)</f>
        <v>-0.112532608580922</v>
      </c>
      <c r="H30" s="4">
        <f>SUM(Table1[[#This Row],[EPA/Pass]:[Def EPA/Rush]])</f>
        <v>-0.40325729080708178</v>
      </c>
    </row>
    <row r="31" spans="2:8">
      <c r="B31" s="8">
        <v>28</v>
      </c>
      <c r="C31" s="24" t="s">
        <v>27</v>
      </c>
      <c r="D31" s="3">
        <f>VLOOKUP(C31,'2019 Regular Season'!$B$1:$W$33,4,FALSE)</f>
        <v>0.124252238781691</v>
      </c>
      <c r="E31" s="3">
        <f>VLOOKUP($C31,'2019 Regular Season'!$B$1:$W$33,5,FALSE)</f>
        <v>-7.4708295617999104E-2</v>
      </c>
      <c r="F31" s="3">
        <f>VLOOKUP($C31,'2019 Regular Season'!$B$1:$W$33,11,FALSE)</f>
        <v>0.103891222912786</v>
      </c>
      <c r="G31" s="3">
        <f>VLOOKUP($C31,'2019 Regular Season'!$B$1:$W$33,12,FALSE)</f>
        <v>-7.2177534936010798E-2</v>
      </c>
      <c r="H31" s="4">
        <f>SUM(Table1[[#This Row],[EPA/Pass]:[Def EPA/Rush]])</f>
        <v>8.1257631140467093E-2</v>
      </c>
    </row>
    <row r="32" spans="2:8">
      <c r="B32" s="8">
        <v>29</v>
      </c>
      <c r="C32" s="24" t="s">
        <v>28</v>
      </c>
      <c r="D32" s="3">
        <f>VLOOKUP(C32,'2019 Regular Season'!$B$1:$W$33,4,FALSE)</f>
        <v>0.21247590281350401</v>
      </c>
      <c r="E32" s="3">
        <f>VLOOKUP($C32,'2019 Regular Season'!$B$1:$W$33,5,FALSE)</f>
        <v>-2.9095404503725001E-2</v>
      </c>
      <c r="F32" s="3">
        <f>VLOOKUP($C32,'2019 Regular Season'!$B$1:$W$33,11,FALSE)</f>
        <v>-0.13122787276593101</v>
      </c>
      <c r="G32" s="3">
        <f>VLOOKUP($C32,'2019 Regular Season'!$B$1:$W$33,12,FALSE)</f>
        <v>-0.101013073974344</v>
      </c>
      <c r="H32" s="4">
        <f>SUM(Table1[[#This Row],[EPA/Pass]:[Def EPA/Rush]])</f>
        <v>-4.8860448430496001E-2</v>
      </c>
    </row>
    <row r="33" spans="2:8">
      <c r="B33" s="8">
        <v>30</v>
      </c>
      <c r="C33" s="24" t="s">
        <v>29</v>
      </c>
      <c r="D33" s="3">
        <f>VLOOKUP(C33,'2019 Regular Season'!$B$1:$W$33,4,FALSE)</f>
        <v>9.85225492160684E-2</v>
      </c>
      <c r="E33" s="3">
        <f>VLOOKUP($C33,'2019 Regular Season'!$B$1:$W$33,5,FALSE)</f>
        <v>-0.11062333349563799</v>
      </c>
      <c r="F33" s="3">
        <f>VLOOKUP($C33,'2019 Regular Season'!$B$1:$W$33,11,FALSE)</f>
        <v>3.5226783821808098E-2</v>
      </c>
      <c r="G33" s="3">
        <f>VLOOKUP($C33,'2019 Regular Season'!$B$1:$W$33,12,FALSE)</f>
        <v>-0.216575777477891</v>
      </c>
      <c r="H33" s="4">
        <f>SUM(Table1[[#This Row],[EPA/Pass]:[Def EPA/Rush]])</f>
        <v>-0.19344977793565249</v>
      </c>
    </row>
    <row r="34" spans="2:8">
      <c r="B34" s="8">
        <v>31</v>
      </c>
      <c r="C34" s="24" t="s">
        <v>30</v>
      </c>
      <c r="D34" s="3">
        <f>VLOOKUP(C34,'2019 Regular Season'!$B$1:$W$33,4,FALSE)</f>
        <v>0.16293156294182001</v>
      </c>
      <c r="E34" s="3">
        <f>VLOOKUP($C34,'2019 Regular Season'!$B$1:$W$33,5,FALSE)</f>
        <v>-5.4366994157177802E-3</v>
      </c>
      <c r="F34" s="3">
        <f>VLOOKUP($C34,'2019 Regular Season'!$B$1:$W$33,11,FALSE)</f>
        <v>6.9339691952661694E-2</v>
      </c>
      <c r="G34" s="3">
        <f>VLOOKUP($C34,'2019 Regular Season'!$B$1:$W$33,12,FALSE)</f>
        <v>-0.109811536877786</v>
      </c>
      <c r="H34" s="4">
        <f>SUM(Table1[[#This Row],[EPA/Pass]:[Def EPA/Rush]])</f>
        <v>0.11702301860097791</v>
      </c>
    </row>
    <row r="35" spans="2:8">
      <c r="B35" s="9">
        <v>32</v>
      </c>
      <c r="C35" s="25" t="s">
        <v>31</v>
      </c>
      <c r="D35" s="5">
        <f>VLOOKUP(C35,'2019 Regular Season'!$B$1:$W$33,4,FALSE)</f>
        <v>-0.104627465118715</v>
      </c>
      <c r="E35" s="5">
        <f>VLOOKUP($C35,'2019 Regular Season'!$B$1:$W$33,5,FALSE)</f>
        <v>-0.128504861084728</v>
      </c>
      <c r="F35" s="5">
        <f>VLOOKUP($C35,'2019 Regular Season'!$B$1:$W$33,11,FALSE)</f>
        <v>0.19573505011294801</v>
      </c>
      <c r="G35" s="5">
        <f>VLOOKUP($C35,'2019 Regular Season'!$B$1:$W$33,12,FALSE)</f>
        <v>-2.4137227925548701E-2</v>
      </c>
      <c r="H35" s="6">
        <f>SUM(Table1[[#This Row],[EPA/Pass]:[Def EPA/Rush]])</f>
        <v>-6.1534504016043684E-2</v>
      </c>
    </row>
  </sheetData>
  <mergeCells count="2">
    <mergeCell ref="D2:E2"/>
    <mergeCell ref="F2:G2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40"/>
  <sheetViews>
    <sheetView showGridLines="0" tabSelected="1" workbookViewId="0">
      <selection activeCell="P17" sqref="P17"/>
    </sheetView>
  </sheetViews>
  <sheetFormatPr baseColWidth="10" defaultRowHeight="15" x14ac:dyDescent="0"/>
  <cols>
    <col min="3" max="3" width="18.5" customWidth="1"/>
    <col min="11" max="11" width="10.83203125" customWidth="1"/>
  </cols>
  <sheetData>
    <row r="4" spans="2:10">
      <c r="D4" s="33" t="s">
        <v>34</v>
      </c>
      <c r="E4" s="16"/>
      <c r="F4" s="17" t="s">
        <v>35</v>
      </c>
      <c r="G4" s="17"/>
      <c r="H4" s="16" t="s">
        <v>168</v>
      </c>
      <c r="I4" s="16"/>
      <c r="J4" s="34"/>
    </row>
    <row r="5" spans="2:10" ht="30" customHeight="1">
      <c r="B5" s="27" t="s">
        <v>33</v>
      </c>
      <c r="C5" s="26"/>
      <c r="D5" s="10" t="s">
        <v>36</v>
      </c>
      <c r="E5" s="12" t="s">
        <v>37</v>
      </c>
      <c r="F5" s="12" t="s">
        <v>36</v>
      </c>
      <c r="G5" s="11" t="s">
        <v>37</v>
      </c>
      <c r="H5" s="11" t="s">
        <v>167</v>
      </c>
      <c r="I5" s="12" t="s">
        <v>165</v>
      </c>
      <c r="J5" s="11" t="s">
        <v>166</v>
      </c>
    </row>
    <row r="6" spans="2:10" ht="30" customHeight="1">
      <c r="B6" s="8">
        <v>1</v>
      </c>
      <c r="C6" s="7" t="s">
        <v>0</v>
      </c>
      <c r="D6" s="3">
        <f>VLOOKUP($C6,Table1[[#All],[Team]:[Def EPA/Rush]],2,FALSE)</f>
        <v>4.5173351226899701E-2</v>
      </c>
      <c r="E6" s="3">
        <f>VLOOKUP($C6,Table1[[#All],[Team]:[Def EPA/Rush]],3,FALSE)</f>
        <v>8.4620491117156998E-2</v>
      </c>
      <c r="F6" s="3">
        <f>VLOOKUP($C6,Table1[[#All],[Team]:[Def EPA/Rush]],4,FALSE)</f>
        <v>0.26107369858287299</v>
      </c>
      <c r="G6" s="3">
        <f>VLOOKUP($C6,Table1[[#All],[Team]:[Def EPA/Rush]],5,FALSE)</f>
        <v>-0.115753581979435</v>
      </c>
      <c r="H6" s="3">
        <f>VLOOKUP($C6,'2019 Regular Season'!$B$1:$W$33,21,FALSE)</f>
        <v>-6.25454814091881E-2</v>
      </c>
      <c r="I6" s="29">
        <f>VLOOKUP($C6,'2019 Regular Season'!$B$1:$W$33,20,FALSE)</f>
        <v>0.64980544747081703</v>
      </c>
      <c r="J6" s="30">
        <f>VLOOKUP($C6,'2019 Regular Season'!$B$1:$W$33,22,FALSE)</f>
        <v>0.35019455252918302</v>
      </c>
    </row>
    <row r="7" spans="2:10" ht="30" customHeight="1">
      <c r="B7" s="8">
        <v>2</v>
      </c>
      <c r="C7" s="7" t="s">
        <v>1</v>
      </c>
      <c r="D7" s="3">
        <f>VLOOKUP($C7,Table1[[#All],[Team]:[Def EPA/Rush]],2,FALSE)</f>
        <v>0.12886563958616801</v>
      </c>
      <c r="E7" s="3">
        <f>VLOOKUP($C7,Table1[[#All],[Team]:[Def EPA/Rush]],3,FALSE)</f>
        <v>-0.12751882796174599</v>
      </c>
      <c r="F7" s="3">
        <f>VLOOKUP($C7,Table1[[#All],[Team]:[Def EPA/Rush]],4,FALSE)</f>
        <v>0.16956844300854601</v>
      </c>
      <c r="G7" s="3">
        <f>VLOOKUP($C7,Table1[[#All],[Team]:[Def EPA/Rush]],5,FALSE)</f>
        <v>-6.4558967508542398E-2</v>
      </c>
      <c r="H7" s="3">
        <f>VLOOKUP($C7,'2019 Regular Season'!$B$1:$W$33,21,FALSE)</f>
        <v>-2.72700823564383E-2</v>
      </c>
      <c r="I7" s="29">
        <f>VLOOKUP(C7,'2019 Regular Season'!$B$1:$W$33,20,FALSE)</f>
        <v>0.70095902353966899</v>
      </c>
      <c r="J7" s="30">
        <f>VLOOKUP($C7,'2019 Regular Season'!$B$1:$W$33,22,FALSE)</f>
        <v>0.29904097646033101</v>
      </c>
    </row>
    <row r="8" spans="2:10" ht="30" customHeight="1">
      <c r="B8" s="8">
        <v>3</v>
      </c>
      <c r="C8" s="7" t="s">
        <v>2</v>
      </c>
      <c r="D8" s="3">
        <f>VLOOKUP($C8,Table1[[#All],[Team]:[Def EPA/Rush]],2,FALSE)</f>
        <v>0.32622888746360801</v>
      </c>
      <c r="E8" s="3">
        <f>VLOOKUP($C8,Table1[[#All],[Team]:[Def EPA/Rush]],3,FALSE)</f>
        <v>0.11404878080217699</v>
      </c>
      <c r="F8" s="3">
        <f>VLOOKUP($C8,Table1[[#All],[Team]:[Def EPA/Rush]],4,FALSE)</f>
        <v>-7.9097375106084805E-2</v>
      </c>
      <c r="G8" s="3">
        <f>VLOOKUP($C8,Table1[[#All],[Team]:[Def EPA/Rush]],5,FALSE)</f>
        <v>-3.5079894872709898E-2</v>
      </c>
      <c r="H8" s="3">
        <f>VLOOKUP($C8,'2019 Regular Season'!$B$1:$W$33,21,FALSE)</f>
        <v>0.28316956382300601</v>
      </c>
      <c r="I8" s="29">
        <f>VLOOKUP(C8,'2019 Regular Season'!$B$1:$W$33,20,FALSE)</f>
        <v>0.49299719887955201</v>
      </c>
      <c r="J8" s="30">
        <f>VLOOKUP($C8,'2019 Regular Season'!$B$1:$W$33,22,FALSE)</f>
        <v>0.50700280112044804</v>
      </c>
    </row>
    <row r="9" spans="2:10" ht="30" customHeight="1">
      <c r="B9" s="8">
        <v>4</v>
      </c>
      <c r="C9" s="7" t="s">
        <v>3</v>
      </c>
      <c r="D9" s="3">
        <f>VLOOKUP($C9,Table1[[#All],[Team]:[Def EPA/Rush]],2,FALSE)</f>
        <v>2.7753861129721599E-2</v>
      </c>
      <c r="E9" s="3">
        <f>VLOOKUP($C9,Table1[[#All],[Team]:[Def EPA/Rush]],3,FALSE)</f>
        <v>-5.61922004795447E-2</v>
      </c>
      <c r="F9" s="3">
        <f>VLOOKUP($C9,Table1[[#All],[Team]:[Def EPA/Rush]],4,FALSE)</f>
        <v>-8.8379263100395095E-2</v>
      </c>
      <c r="G9" s="3">
        <f>VLOOKUP($C9,Table1[[#All],[Team]:[Def EPA/Rush]],5,FALSE)</f>
        <v>3.7504469612856198E-3</v>
      </c>
      <c r="H9" s="3">
        <f>VLOOKUP($C9,'2019 Regular Season'!$B$1:$W$33,21,FALSE)</f>
        <v>4.8875383172129701E-2</v>
      </c>
      <c r="I9" s="29">
        <f>VLOOKUP(C9,'2019 Regular Season'!$B$1:$W$33,20,FALSE)</f>
        <v>0.59749034749034702</v>
      </c>
      <c r="J9" s="30">
        <f>VLOOKUP($C9,'2019 Regular Season'!$B$1:$W$33,22,FALSE)</f>
        <v>0.40250965250965198</v>
      </c>
    </row>
    <row r="10" spans="2:10" ht="30" customHeight="1">
      <c r="B10" s="8">
        <v>5</v>
      </c>
      <c r="C10" s="7" t="s">
        <v>4</v>
      </c>
      <c r="D10" s="3">
        <f>VLOOKUP($C10,Table1[[#All],[Team]:[Def EPA/Rush]],2,FALSE)</f>
        <v>-5.4729719242941302E-2</v>
      </c>
      <c r="E10" s="3">
        <f>VLOOKUP($C10,Table1[[#All],[Team]:[Def EPA/Rush]],3,FALSE)</f>
        <v>-1.47037101388547E-2</v>
      </c>
      <c r="F10" s="3">
        <f>VLOOKUP($C10,Table1[[#All],[Team]:[Def EPA/Rush]],4,FALSE)</f>
        <v>6.4692728706209707E-2</v>
      </c>
      <c r="G10" s="3">
        <f>VLOOKUP($C10,Table1[[#All],[Team]:[Def EPA/Rush]],5,FALSE)</f>
        <v>0.10836585026972501</v>
      </c>
      <c r="H10" s="3">
        <f>VLOOKUP($C10,'2019 Regular Season'!$B$1:$W$33,21,FALSE)</f>
        <v>-0.12300316133292501</v>
      </c>
      <c r="I10" s="29">
        <f>VLOOKUP(C10,'2019 Regular Season'!$B$1:$W$33,20,FALSE)</f>
        <v>0.67151956323930895</v>
      </c>
      <c r="J10" s="30">
        <f>VLOOKUP($C10,'2019 Regular Season'!$B$1:$W$33,22,FALSE)</f>
        <v>0.328480436760692</v>
      </c>
    </row>
    <row r="11" spans="2:10" ht="30" customHeight="1">
      <c r="B11" s="8">
        <v>6</v>
      </c>
      <c r="C11" s="7" t="s">
        <v>5</v>
      </c>
      <c r="D11" s="3">
        <f>VLOOKUP($C11,Table1[[#All],[Team]:[Def EPA/Rush]],2,FALSE)</f>
        <v>7.0785855325276002E-3</v>
      </c>
      <c r="E11" s="3">
        <f>VLOOKUP($C11,Table1[[#All],[Team]:[Def EPA/Rush]],3,FALSE)</f>
        <v>-0.18251149146423001</v>
      </c>
      <c r="F11" s="3">
        <f>VLOOKUP($C11,Table1[[#All],[Team]:[Def EPA/Rush]],4,FALSE)</f>
        <v>3.8894705170884503E-2</v>
      </c>
      <c r="G11" s="3">
        <f>VLOOKUP($C11,Table1[[#All],[Team]:[Def EPA/Rush]],5,FALSE)</f>
        <v>-0.111331471956838</v>
      </c>
      <c r="H11" s="3">
        <f>VLOOKUP($C11,'2019 Regular Season'!$B$1:$W$33,21,FALSE)</f>
        <v>-4.2467274355161802E-2</v>
      </c>
      <c r="I11" s="29">
        <f>VLOOKUP(C11,'2019 Regular Season'!$B$1:$W$33,20,FALSE)</f>
        <v>0.64733840304182499</v>
      </c>
      <c r="J11" s="30">
        <f>VLOOKUP($C11,'2019 Regular Season'!$B$1:$W$33,22,FALSE)</f>
        <v>0.35266159695817501</v>
      </c>
    </row>
    <row r="12" spans="2:10" ht="30" customHeight="1">
      <c r="B12" s="8">
        <v>7</v>
      </c>
      <c r="C12" s="7" t="s">
        <v>6</v>
      </c>
      <c r="D12" s="3">
        <f>VLOOKUP($C12,Table1[[#All],[Team]:[Def EPA/Rush]],2,FALSE)</f>
        <v>-6.4618839224193994E-2</v>
      </c>
      <c r="E12" s="3">
        <f>VLOOKUP($C12,Table1[[#All],[Team]:[Def EPA/Rush]],3,FALSE)</f>
        <v>-0.11124079185618201</v>
      </c>
      <c r="F12" s="3">
        <f>VLOOKUP($C12,Table1[[#All],[Team]:[Def EPA/Rush]],4,FALSE)</f>
        <v>0.19199422942248801</v>
      </c>
      <c r="G12" s="3">
        <f>VLOOKUP($C12,Table1[[#All],[Team]:[Def EPA/Rush]],5,FALSE)</f>
        <v>6.3175129053308996E-3</v>
      </c>
      <c r="H12" s="3">
        <f>VLOOKUP($C12,'2019 Regular Season'!$B$1:$W$33,21,FALSE)</f>
        <v>-0.19110348322528101</v>
      </c>
      <c r="I12" s="29">
        <f>VLOOKUP(C12,'2019 Regular Season'!$B$1:$W$33,20,FALSE)</f>
        <v>0.65985130111524204</v>
      </c>
      <c r="J12" s="30">
        <f>VLOOKUP($C12,'2019 Regular Season'!$B$1:$W$33,22,FALSE)</f>
        <v>0.34014869888475802</v>
      </c>
    </row>
    <row r="13" spans="2:10" ht="30" customHeight="1">
      <c r="B13" s="8">
        <v>8</v>
      </c>
      <c r="C13" s="7" t="s">
        <v>7</v>
      </c>
      <c r="D13" s="3">
        <f>VLOOKUP($C13,Table1[[#All],[Team]:[Def EPA/Rush]],2,FALSE)</f>
        <v>8.9489427521129601E-3</v>
      </c>
      <c r="E13" s="3">
        <f>VLOOKUP($C13,Table1[[#All],[Team]:[Def EPA/Rush]],3,FALSE)</f>
        <v>-5.5401485260391202E-2</v>
      </c>
      <c r="F13" s="3">
        <f>VLOOKUP($C13,Table1[[#All],[Team]:[Def EPA/Rush]],4,FALSE)</f>
        <v>0.108839263862369</v>
      </c>
      <c r="G13" s="3">
        <f>VLOOKUP($C13,Table1[[#All],[Team]:[Def EPA/Rush]],5,FALSE)</f>
        <v>2.1133916064411801E-2</v>
      </c>
      <c r="H13" s="3">
        <f>VLOOKUP($C13,'2019 Regular Season'!$B$1:$W$33,21,FALSE)</f>
        <v>-8.7803734492648305E-2</v>
      </c>
      <c r="I13" s="29">
        <f>VLOOKUP(C13,'2019 Regular Season'!$B$1:$W$33,20,FALSE)</f>
        <v>0.63157894736842102</v>
      </c>
      <c r="J13" s="30">
        <f>VLOOKUP($C13,'2019 Regular Season'!$B$1:$W$33,22,FALSE)</f>
        <v>0.36842105263157898</v>
      </c>
    </row>
    <row r="14" spans="2:10" ht="30" customHeight="1">
      <c r="B14" s="8">
        <v>9</v>
      </c>
      <c r="C14" s="7" t="s">
        <v>8</v>
      </c>
      <c r="D14" s="3">
        <f>VLOOKUP($C14,Table1[[#All],[Team]:[Def EPA/Rush]],2,FALSE)</f>
        <v>0.210302688150001</v>
      </c>
      <c r="E14" s="3">
        <f>VLOOKUP($C14,Table1[[#All],[Team]:[Def EPA/Rush]],3,FALSE)</f>
        <v>4.8760318296343599E-2</v>
      </c>
      <c r="F14" s="3">
        <f>VLOOKUP($C14,Table1[[#All],[Team]:[Def EPA/Rush]],4,FALSE)</f>
        <v>4.0177827023483999E-2</v>
      </c>
      <c r="G14" s="3">
        <f>VLOOKUP($C14,Table1[[#All],[Team]:[Def EPA/Rush]],5,FALSE)</f>
        <v>-5.9849816985399401E-2</v>
      </c>
      <c r="H14" s="3">
        <f>VLOOKUP($C14,'2019 Regular Season'!$B$1:$W$33,21,FALSE)</f>
        <v>0.142507723144531</v>
      </c>
      <c r="I14" s="29">
        <f>VLOOKUP(C14,'2019 Regular Season'!$B$1:$W$33,20,FALSE)</f>
        <v>0.61015412511332701</v>
      </c>
      <c r="J14" s="30">
        <f>VLOOKUP($C14,'2019 Regular Season'!$B$1:$W$33,22,FALSE)</f>
        <v>0.38984587488667299</v>
      </c>
    </row>
    <row r="15" spans="2:10" ht="30" customHeight="1">
      <c r="B15" s="8">
        <v>10</v>
      </c>
      <c r="C15" s="7" t="s">
        <v>9</v>
      </c>
      <c r="D15" s="3">
        <f>VLOOKUP($C15,Table1[[#All],[Team]:[Def EPA/Rush]],2,FALSE)</f>
        <v>2.01200533446887E-2</v>
      </c>
      <c r="E15" s="3">
        <f>VLOOKUP($C15,Table1[[#All],[Team]:[Def EPA/Rush]],3,FALSE)</f>
        <v>-7.2858073497052603E-2</v>
      </c>
      <c r="F15" s="3">
        <f>VLOOKUP($C15,Table1[[#All],[Team]:[Def EPA/Rush]],4,FALSE)</f>
        <v>6.14894828440775E-2</v>
      </c>
      <c r="G15" s="3">
        <f>VLOOKUP($C15,Table1[[#All],[Team]:[Def EPA/Rush]],5,FALSE)</f>
        <v>-7.0156689745880393E-2</v>
      </c>
      <c r="H15" s="3">
        <f>VLOOKUP($C15,'2019 Regular Season'!$B$1:$W$33,21,FALSE)</f>
        <v>-2.6216650960519599E-2</v>
      </c>
      <c r="I15" s="29">
        <f>VLOOKUP(C15,'2019 Regular Season'!$B$1:$W$33,20,FALSE)</f>
        <v>0.60887096774193505</v>
      </c>
      <c r="J15" s="30">
        <f>VLOOKUP($C15,'2019 Regular Season'!$B$1:$W$33,22,FALSE)</f>
        <v>0.391129032258065</v>
      </c>
    </row>
    <row r="16" spans="2:10" ht="30" customHeight="1">
      <c r="B16" s="8">
        <v>11</v>
      </c>
      <c r="C16" s="7" t="s">
        <v>10</v>
      </c>
      <c r="D16" s="3">
        <f>VLOOKUP($C16,Table1[[#All],[Team]:[Def EPA/Rush]],2,FALSE)</f>
        <v>8.7726295038925595E-2</v>
      </c>
      <c r="E16" s="3">
        <f>VLOOKUP($C16,Table1[[#All],[Team]:[Def EPA/Rush]],3,FALSE)</f>
        <v>-0.13988073007646301</v>
      </c>
      <c r="F16" s="3">
        <f>VLOOKUP($C16,Table1[[#All],[Team]:[Def EPA/Rush]],4,FALSE)</f>
        <v>0.20251770719290299</v>
      </c>
      <c r="G16" s="3">
        <f>VLOOKUP($C16,Table1[[#All],[Team]:[Def EPA/Rush]],5,FALSE)</f>
        <v>-6.8654730124830102E-2</v>
      </c>
      <c r="H16" s="3">
        <f>VLOOKUP($C16,'2019 Regular Season'!$B$1:$W$33,21,FALSE)</f>
        <v>-9.5396703823513104E-2</v>
      </c>
      <c r="I16" s="29">
        <f>VLOOKUP(C16,'2019 Regular Season'!$B$1:$W$33,20,FALSE)</f>
        <v>0.64083175803402603</v>
      </c>
      <c r="J16" s="30">
        <f>VLOOKUP($C16,'2019 Regular Season'!$B$1:$W$33,22,FALSE)</f>
        <v>0.35916824196597402</v>
      </c>
    </row>
    <row r="17" spans="2:10" ht="30" customHeight="1">
      <c r="B17" s="8">
        <v>12</v>
      </c>
      <c r="C17" s="7" t="s">
        <v>11</v>
      </c>
      <c r="D17" s="3">
        <f>VLOOKUP($C17,Table1[[#All],[Team]:[Def EPA/Rush]],2,FALSE)</f>
        <v>0.12242535416497601</v>
      </c>
      <c r="E17" s="3">
        <f>VLOOKUP($C17,Table1[[#All],[Team]:[Def EPA/Rush]],3,FALSE)</f>
        <v>9.5405608259455602E-3</v>
      </c>
      <c r="F17" s="3">
        <f>VLOOKUP($C17,Table1[[#All],[Team]:[Def EPA/Rush]],4,FALSE)</f>
        <v>-2.0659394460824699E-2</v>
      </c>
      <c r="G17" s="3">
        <f>VLOOKUP($C17,Table1[[#All],[Team]:[Def EPA/Rush]],5,FALSE)</f>
        <v>5.0226493912902397E-2</v>
      </c>
      <c r="H17" s="3">
        <f>VLOOKUP($C17,'2019 Regular Season'!$B$1:$W$33,21,FALSE)</f>
        <v>7.6631601840173799E-2</v>
      </c>
      <c r="I17" s="29">
        <f>VLOOKUP(C17,'2019 Regular Season'!$B$1:$W$33,20,FALSE)</f>
        <v>0.64857142857142902</v>
      </c>
      <c r="J17" s="30">
        <f>VLOOKUP($C17,'2019 Regular Season'!$B$1:$W$33,22,FALSE)</f>
        <v>0.35142857142857098</v>
      </c>
    </row>
    <row r="18" spans="2:10" ht="30" customHeight="1">
      <c r="B18" s="8">
        <v>13</v>
      </c>
      <c r="C18" s="7" t="s">
        <v>12</v>
      </c>
      <c r="D18" s="3">
        <f>VLOOKUP($C18,Table1[[#All],[Team]:[Def EPA/Rush]],2,FALSE)</f>
        <v>0.154595553243637</v>
      </c>
      <c r="E18" s="3">
        <f>VLOOKUP($C18,Table1[[#All],[Team]:[Def EPA/Rush]],3,FALSE)</f>
        <v>-2.1881300754049101E-3</v>
      </c>
      <c r="F18" s="3">
        <f>VLOOKUP($C18,Table1[[#All],[Team]:[Def EPA/Rush]],4,FALSE)</f>
        <v>0.187838922119375</v>
      </c>
      <c r="G18" s="3">
        <f>VLOOKUP($C18,Table1[[#All],[Team]:[Def EPA/Rush]],5,FALSE)</f>
        <v>-5.3393650817091798E-2</v>
      </c>
      <c r="H18" s="3">
        <f>VLOOKUP($C18,'2019 Regular Season'!$B$1:$W$33,21,FALSE)</f>
        <v>-5.1281341904869503E-3</v>
      </c>
      <c r="I18" s="29">
        <f>VLOOKUP(C18,'2019 Regular Season'!$B$1:$W$33,20,FALSE)</f>
        <v>0.63636363636363602</v>
      </c>
      <c r="J18" s="30">
        <f>VLOOKUP($C18,'2019 Regular Season'!$B$1:$W$33,22,FALSE)</f>
        <v>0.36363636363636398</v>
      </c>
    </row>
    <row r="19" spans="2:10" ht="30" customHeight="1">
      <c r="B19" s="8">
        <v>14</v>
      </c>
      <c r="C19" s="7" t="s">
        <v>13</v>
      </c>
      <c r="D19" s="3">
        <f>VLOOKUP($C19,Table1[[#All],[Team]:[Def EPA/Rush]],2,FALSE)</f>
        <v>3.3601527784148003E-2</v>
      </c>
      <c r="E19" s="3">
        <f>VLOOKUP($C19,Table1[[#All],[Team]:[Def EPA/Rush]],3,FALSE)</f>
        <v>5.8875504401742398E-2</v>
      </c>
      <c r="F19" s="3">
        <f>VLOOKUP($C19,Table1[[#All],[Team]:[Def EPA/Rush]],4,FALSE)</f>
        <v>0.128426071935861</v>
      </c>
      <c r="G19" s="3">
        <f>VLOOKUP($C19,Table1[[#All],[Team]:[Def EPA/Rush]],5,FALSE)</f>
        <v>-0.10388493242583099</v>
      </c>
      <c r="H19" s="3">
        <f>VLOOKUP($C19,'2019 Regular Season'!$B$1:$W$33,21,FALSE)</f>
        <v>-3.2618871527859399E-3</v>
      </c>
      <c r="I19" s="29">
        <f>VLOOKUP(C19,'2019 Regular Season'!$B$1:$W$33,20,FALSE)</f>
        <v>0.58974358974358998</v>
      </c>
      <c r="J19" s="30">
        <f>VLOOKUP($C19,'2019 Regular Season'!$B$1:$W$33,22,FALSE)</f>
        <v>0.41025641025641002</v>
      </c>
    </row>
    <row r="20" spans="2:10" ht="30" customHeight="1">
      <c r="B20" s="8">
        <v>15</v>
      </c>
      <c r="C20" s="7" t="s">
        <v>14</v>
      </c>
      <c r="D20" s="3">
        <f>VLOOKUP($C20,Table1[[#All],[Team]:[Def EPA/Rush]],2,FALSE)</f>
        <v>1.7812055762085999E-2</v>
      </c>
      <c r="E20" s="3">
        <f>VLOOKUP($C20,Table1[[#All],[Team]:[Def EPA/Rush]],3,FALSE)</f>
        <v>-0.121951803257417</v>
      </c>
      <c r="F20" s="3">
        <f>VLOOKUP($C20,Table1[[#All],[Team]:[Def EPA/Rush]],4,FALSE)</f>
        <v>0.132058451977831</v>
      </c>
      <c r="G20" s="3">
        <f>VLOOKUP($C20,Table1[[#All],[Team]:[Def EPA/Rush]],5,FALSE)</f>
        <v>5.98944520700401E-2</v>
      </c>
      <c r="H20" s="3">
        <f>VLOOKUP($C20,'2019 Regular Season'!$B$1:$W$33,21,FALSE)</f>
        <v>-0.13006317034298101</v>
      </c>
      <c r="I20" s="29">
        <f>VLOOKUP(C20,'2019 Regular Season'!$B$1:$W$33,20,FALSE)</f>
        <v>0.681308411214953</v>
      </c>
      <c r="J20" s="30">
        <f>VLOOKUP($C20,'2019 Regular Season'!$B$1:$W$33,22,FALSE)</f>
        <v>0.318691588785047</v>
      </c>
    </row>
    <row r="21" spans="2:10" ht="30" customHeight="1">
      <c r="B21" s="8">
        <v>16</v>
      </c>
      <c r="C21" s="7" t="s">
        <v>15</v>
      </c>
      <c r="D21" s="3">
        <f>VLOOKUP($C21,Table1[[#All],[Team]:[Def EPA/Rush]],2,FALSE)</f>
        <v>0.258157882243225</v>
      </c>
      <c r="E21" s="3">
        <f>VLOOKUP($C21,Table1[[#All],[Team]:[Def EPA/Rush]],3,FALSE)</f>
        <v>-4.6191920248756201E-2</v>
      </c>
      <c r="F21" s="3">
        <f>VLOOKUP($C21,Table1[[#All],[Team]:[Def EPA/Rush]],4,FALSE)</f>
        <v>2.3969439549293901E-2</v>
      </c>
      <c r="G21" s="3">
        <f>VLOOKUP($C21,Table1[[#All],[Team]:[Def EPA/Rush]],5,FALSE)</f>
        <v>1.2386046150447E-2</v>
      </c>
      <c r="H21" s="3">
        <f>VLOOKUP($C21,'2019 Regular Season'!$B$1:$W$33,21,FALSE)</f>
        <v>0.13760290567456901</v>
      </c>
      <c r="I21" s="29">
        <f>VLOOKUP(C21,'2019 Regular Season'!$B$1:$W$33,20,FALSE)</f>
        <v>0.66959064327485396</v>
      </c>
      <c r="J21" s="30">
        <f>VLOOKUP($C21,'2019 Regular Season'!$B$1:$W$33,22,FALSE)</f>
        <v>0.33040935672514599</v>
      </c>
    </row>
    <row r="22" spans="2:10" ht="30" customHeight="1">
      <c r="B22" s="8">
        <v>17</v>
      </c>
      <c r="C22" s="7" t="s">
        <v>16</v>
      </c>
      <c r="D22" s="3">
        <f>VLOOKUP($C22,Table1[[#All],[Team]:[Def EPA/Rush]],2,FALSE)</f>
        <v>8.3145513168629101E-2</v>
      </c>
      <c r="E22" s="3">
        <f>VLOOKUP($C22,Table1[[#All],[Team]:[Def EPA/Rush]],3,FALSE)</f>
        <v>-9.8672603558400698E-2</v>
      </c>
      <c r="F22" s="3">
        <f>VLOOKUP($C22,Table1[[#All],[Team]:[Def EPA/Rush]],4,FALSE)</f>
        <v>1.8180644036108601E-2</v>
      </c>
      <c r="G22" s="3">
        <f>VLOOKUP($C22,Table1[[#All],[Team]:[Def EPA/Rush]],5,FALSE)</f>
        <v>2.1870897763658801E-3</v>
      </c>
      <c r="H22" s="3">
        <f>VLOOKUP($C22,'2019 Regular Season'!$B$1:$W$33,21,FALSE)</f>
        <v>7.2753356428452397E-3</v>
      </c>
      <c r="I22" s="29">
        <f>VLOOKUP(C22,'2019 Regular Season'!$B$1:$W$33,20,FALSE)</f>
        <v>0.64899451553930498</v>
      </c>
      <c r="J22" s="30">
        <f>VLOOKUP($C22,'2019 Regular Season'!$B$1:$W$33,22,FALSE)</f>
        <v>0.35100548446069502</v>
      </c>
    </row>
    <row r="23" spans="2:10" ht="30" customHeight="1">
      <c r="B23" s="8">
        <v>18</v>
      </c>
      <c r="C23" s="7" t="s">
        <v>17</v>
      </c>
      <c r="D23" s="3">
        <f>VLOOKUP($C23,Table1[[#All],[Team]:[Def EPA/Rush]],2,FALSE)</f>
        <v>0.133807354321998</v>
      </c>
      <c r="E23" s="3">
        <f>VLOOKUP($C23,Table1[[#All],[Team]:[Def EPA/Rush]],3,FALSE)</f>
        <v>-8.5850533634013307E-2</v>
      </c>
      <c r="F23" s="3">
        <f>VLOOKUP($C23,Table1[[#All],[Team]:[Def EPA/Rush]],4,FALSE)</f>
        <v>0.149194345802763</v>
      </c>
      <c r="G23" s="3">
        <f>VLOOKUP($C23,Table1[[#All],[Team]:[Def EPA/Rush]],5,FALSE)</f>
        <v>-2.2980002482783701E-2</v>
      </c>
      <c r="H23" s="3">
        <f>VLOOKUP($C23,'2019 Regular Season'!$B$1:$W$33,21,FALSE)</f>
        <v>-1.9131055770534498E-2</v>
      </c>
      <c r="I23" s="29">
        <f>VLOOKUP(C23,'2019 Regular Season'!$B$1:$W$33,20,FALSE)</f>
        <v>0.65738963531669903</v>
      </c>
      <c r="J23" s="30">
        <f>VLOOKUP($C23,'2019 Regular Season'!$B$1:$W$33,22,FALSE)</f>
        <v>0.34261036468330103</v>
      </c>
    </row>
    <row r="24" spans="2:10" ht="30" customHeight="1">
      <c r="B24" s="8">
        <v>19</v>
      </c>
      <c r="C24" s="7" t="s">
        <v>18</v>
      </c>
      <c r="D24" s="3">
        <f>VLOOKUP($C24,Table1[[#All],[Team]:[Def EPA/Rush]],2,FALSE)</f>
        <v>3.8190402276786599E-3</v>
      </c>
      <c r="E24" s="3">
        <f>VLOOKUP($C24,Table1[[#All],[Team]:[Def EPA/Rush]],3,FALSE)</f>
        <v>-0.20721914696725899</v>
      </c>
      <c r="F24" s="3">
        <f>VLOOKUP($C24,Table1[[#All],[Team]:[Def EPA/Rush]],4,FALSE)</f>
        <v>0.25578104732419199</v>
      </c>
      <c r="G24" s="3">
        <f>VLOOKUP($C24,Table1[[#All],[Team]:[Def EPA/Rush]],5,FALSE)</f>
        <v>1.69883142512278E-2</v>
      </c>
      <c r="H24" s="3">
        <f>VLOOKUP($C24,'2019 Regular Season'!$B$1:$W$33,21,FALSE)</f>
        <v>-0.208796957601736</v>
      </c>
      <c r="I24" s="29">
        <f>VLOOKUP(C24,'2019 Regular Season'!$B$1:$W$33,20,FALSE)</f>
        <v>0.71320754716981105</v>
      </c>
      <c r="J24" s="30">
        <f>VLOOKUP($C24,'2019 Regular Season'!$B$1:$W$33,22,FALSE)</f>
        <v>0.286792452830189</v>
      </c>
    </row>
    <row r="25" spans="2:10" ht="30" customHeight="1">
      <c r="B25" s="8">
        <v>20</v>
      </c>
      <c r="C25" s="7" t="s">
        <v>19</v>
      </c>
      <c r="D25" s="3">
        <f>VLOOKUP($C25,Table1[[#All],[Team]:[Def EPA/Rush]],2,FALSE)</f>
        <v>0.21916969654438101</v>
      </c>
      <c r="E25" s="3">
        <f>VLOOKUP($C25,Table1[[#All],[Team]:[Def EPA/Rush]],3,FALSE)</f>
        <v>-4.1984461246148699E-2</v>
      </c>
      <c r="F25" s="3">
        <f>VLOOKUP($C25,Table1[[#All],[Team]:[Def EPA/Rush]],4,FALSE)</f>
        <v>1.5229518257196E-2</v>
      </c>
      <c r="G25" s="3">
        <f>VLOOKUP($C25,Table1[[#All],[Team]:[Def EPA/Rush]],5,FALSE)</f>
        <v>-8.2728525229230507E-2</v>
      </c>
      <c r="H25" s="3">
        <f>VLOOKUP($C25,'2019 Regular Season'!$B$1:$W$33,21,FALSE)</f>
        <v>0.118151389161813</v>
      </c>
      <c r="I25" s="29">
        <f>VLOOKUP(C25,'2019 Regular Season'!$B$1:$W$33,20,FALSE)</f>
        <v>0.53560682046138397</v>
      </c>
      <c r="J25" s="30">
        <f>VLOOKUP($C25,'2019 Regular Season'!$B$1:$W$33,22,FALSE)</f>
        <v>0.46439317953861597</v>
      </c>
    </row>
    <row r="26" spans="2:10" ht="30" customHeight="1">
      <c r="B26" s="8">
        <v>21</v>
      </c>
      <c r="C26" s="7" t="s">
        <v>20</v>
      </c>
      <c r="D26" s="3">
        <f>VLOOKUP($C26,Table1[[#All],[Team]:[Def EPA/Rush]],2,FALSE)</f>
        <v>6.25635233531497E-2</v>
      </c>
      <c r="E26" s="3">
        <f>VLOOKUP($C26,Table1[[#All],[Team]:[Def EPA/Rush]],3,FALSE)</f>
        <v>-3.85048158012119E-2</v>
      </c>
      <c r="F26" s="3">
        <f>VLOOKUP($C26,Table1[[#All],[Team]:[Def EPA/Rush]],4,FALSE)</f>
        <v>-0.22558069085853499</v>
      </c>
      <c r="G26" s="3">
        <f>VLOOKUP($C26,Table1[[#All],[Team]:[Def EPA/Rush]],5,FALSE)</f>
        <v>-0.128982573206119</v>
      </c>
      <c r="H26" s="3">
        <f>VLOOKUP($C26,'2019 Regular Season'!$B$1:$W$33,21,FALSE)</f>
        <v>0.21664145709626501</v>
      </c>
      <c r="I26" s="29">
        <f>VLOOKUP(C26,'2019 Regular Season'!$B$1:$W$33,20,FALSE)</f>
        <v>0.61436170212765995</v>
      </c>
      <c r="J26" s="30">
        <f>VLOOKUP($C26,'2019 Regular Season'!$B$1:$W$33,22,FALSE)</f>
        <v>0.38563829787234</v>
      </c>
    </row>
    <row r="27" spans="2:10" ht="30" customHeight="1">
      <c r="B27" s="8">
        <v>22</v>
      </c>
      <c r="C27" s="7" t="s">
        <v>21</v>
      </c>
      <c r="D27" s="3">
        <f>VLOOKUP($C27,Table1[[#All],[Team]:[Def EPA/Rush]],2,FALSE)</f>
        <v>0.22220313289608301</v>
      </c>
      <c r="E27" s="3">
        <f>VLOOKUP($C27,Table1[[#All],[Team]:[Def EPA/Rush]],3,FALSE)</f>
        <v>-5.1735598759721897E-2</v>
      </c>
      <c r="F27" s="3">
        <f>VLOOKUP($C27,Table1[[#All],[Team]:[Def EPA/Rush]],4,FALSE)</f>
        <v>7.0418527358438898E-2</v>
      </c>
      <c r="G27" s="3">
        <f>VLOOKUP($C27,Table1[[#All],[Team]:[Def EPA/Rush]],5,FALSE)</f>
        <v>-0.161681438545586</v>
      </c>
      <c r="H27" s="3">
        <f>VLOOKUP($C27,'2019 Regular Season'!$B$1:$W$33,21,FALSE)</f>
        <v>0.120507880200006</v>
      </c>
      <c r="I27" s="29">
        <f>VLOOKUP(C27,'2019 Regular Season'!$B$1:$W$33,20,FALSE)</f>
        <v>0.62848893166506303</v>
      </c>
      <c r="J27" s="30">
        <f>VLOOKUP($C27,'2019 Regular Season'!$B$1:$W$33,22,FALSE)</f>
        <v>0.37151106833493702</v>
      </c>
    </row>
    <row r="28" spans="2:10" ht="30" customHeight="1">
      <c r="B28" s="8">
        <v>23</v>
      </c>
      <c r="C28" s="7" t="s">
        <v>22</v>
      </c>
      <c r="D28" s="3">
        <f>VLOOKUP($C28,Table1[[#All],[Team]:[Def EPA/Rush]],2,FALSE)</f>
        <v>-2.38509672012483E-2</v>
      </c>
      <c r="E28" s="3">
        <f>VLOOKUP($C28,Table1[[#All],[Team]:[Def EPA/Rush]],3,FALSE)</f>
        <v>-8.8485012180775105E-2</v>
      </c>
      <c r="F28" s="3">
        <f>VLOOKUP($C28,Table1[[#All],[Team]:[Def EPA/Rush]],4,FALSE)</f>
        <v>0.23047148553694</v>
      </c>
      <c r="G28" s="3">
        <f>VLOOKUP($C28,Table1[[#All],[Team]:[Def EPA/Rush]],5,FALSE)</f>
        <v>-9.6945515128175203E-2</v>
      </c>
      <c r="H28" s="3">
        <f>VLOOKUP($C28,'2019 Regular Season'!$B$1:$W$33,21,FALSE)</f>
        <v>-0.145427074485556</v>
      </c>
      <c r="I28" s="29">
        <f>VLOOKUP(C28,'2019 Regular Season'!$B$1:$W$33,20,FALSE)</f>
        <v>0.68186134852801505</v>
      </c>
      <c r="J28" s="30">
        <f>VLOOKUP($C28,'2019 Regular Season'!$B$1:$W$33,22,FALSE)</f>
        <v>0.318138651471985</v>
      </c>
    </row>
    <row r="29" spans="2:10" ht="30" customHeight="1">
      <c r="B29" s="8">
        <v>24</v>
      </c>
      <c r="C29" s="7" t="s">
        <v>23</v>
      </c>
      <c r="D29" s="3">
        <f>VLOOKUP($C29,Table1[[#All],[Team]:[Def EPA/Rush]],2,FALSE)</f>
        <v>-0.105743755593441</v>
      </c>
      <c r="E29" s="3">
        <f>VLOOKUP($C29,Table1[[#All],[Team]:[Def EPA/Rush]],3,FALSE)</f>
        <v>-0.169284244247876</v>
      </c>
      <c r="F29" s="3">
        <f>VLOOKUP($C29,Table1[[#All],[Team]:[Def EPA/Rush]],4,FALSE)</f>
        <v>8.4421111939760998E-2</v>
      </c>
      <c r="G29" s="3">
        <f>VLOOKUP($C29,Table1[[#All],[Team]:[Def EPA/Rush]],5,FALSE)</f>
        <v>-0.17122029241478301</v>
      </c>
      <c r="H29" s="3">
        <f>VLOOKUP($C29,'2019 Regular Season'!$B$1:$W$33,21,FALSE)</f>
        <v>-0.123590317662147</v>
      </c>
      <c r="I29" s="29">
        <f>VLOOKUP(C29,'2019 Regular Season'!$B$1:$W$33,20,FALSE)</f>
        <v>0.63131313131313105</v>
      </c>
      <c r="J29" s="30">
        <f>VLOOKUP($C29,'2019 Regular Season'!$B$1:$W$33,22,FALSE)</f>
        <v>0.36868686868686901</v>
      </c>
    </row>
    <row r="30" spans="2:10" ht="30" customHeight="1">
      <c r="B30" s="8">
        <v>25</v>
      </c>
      <c r="C30" s="7" t="s">
        <v>24</v>
      </c>
      <c r="D30" s="3">
        <f>VLOOKUP($C30,Table1[[#All],[Team]:[Def EPA/Rush]],2,FALSE)</f>
        <v>0.160048027123534</v>
      </c>
      <c r="E30" s="3">
        <f>VLOOKUP($C30,Table1[[#All],[Team]:[Def EPA/Rush]],3,FALSE)</f>
        <v>-3.1100413249402301E-2</v>
      </c>
      <c r="F30" s="3">
        <f>VLOOKUP($C30,Table1[[#All],[Team]:[Def EPA/Rush]],4,FALSE)</f>
        <v>0.27385729411321902</v>
      </c>
      <c r="G30" s="3">
        <f>VLOOKUP($C30,Table1[[#All],[Team]:[Def EPA/Rush]],5,FALSE)</f>
        <v>-6.5321831723873805E-2</v>
      </c>
      <c r="H30" s="3">
        <f>VLOOKUP($C30,'2019 Regular Season'!$B$1:$W$33,21,FALSE)</f>
        <v>-6.8433565772817201E-2</v>
      </c>
      <c r="I30" s="29">
        <f>VLOOKUP(C30,'2019 Regular Season'!$B$1:$W$33,20,FALSE)</f>
        <v>0.58658658658658702</v>
      </c>
      <c r="J30" s="30">
        <f>VLOOKUP($C30,'2019 Regular Season'!$B$1:$W$33,22,FALSE)</f>
        <v>0.41341341341341298</v>
      </c>
    </row>
    <row r="31" spans="2:10" ht="30" customHeight="1">
      <c r="B31" s="8">
        <v>26</v>
      </c>
      <c r="C31" s="7" t="s">
        <v>25</v>
      </c>
      <c r="D31" s="3">
        <f>VLOOKUP($C31,Table1[[#All],[Team]:[Def EPA/Rush]],2,FALSE)</f>
        <v>0.103358808584519</v>
      </c>
      <c r="E31" s="3">
        <f>VLOOKUP($C31,Table1[[#All],[Team]:[Def EPA/Rush]],3,FALSE)</f>
        <v>-3.6747001857054602E-2</v>
      </c>
      <c r="F31" s="3">
        <f>VLOOKUP($C31,Table1[[#All],[Team]:[Def EPA/Rush]],4,FALSE)</f>
        <v>8.13022931831133E-2</v>
      </c>
      <c r="G31" s="3">
        <f>VLOOKUP($C31,Table1[[#All],[Team]:[Def EPA/Rush]],5,FALSE)</f>
        <v>-0.160166653750621</v>
      </c>
      <c r="H31" s="3">
        <f>VLOOKUP($C31,'2019 Regular Season'!$B$1:$W$33,21,FALSE)</f>
        <v>5.0132185148203001E-2</v>
      </c>
      <c r="I31" s="29">
        <f>VLOOKUP(C31,'2019 Regular Season'!$B$1:$W$33,20,FALSE)</f>
        <v>0.62762237762237805</v>
      </c>
      <c r="J31" s="30">
        <f>VLOOKUP($C31,'2019 Regular Season'!$B$1:$W$33,22,FALSE)</f>
        <v>0.37237762237762201</v>
      </c>
    </row>
    <row r="32" spans="2:10" ht="30" customHeight="1">
      <c r="B32" s="8">
        <v>27</v>
      </c>
      <c r="C32" s="7" t="s">
        <v>26</v>
      </c>
      <c r="D32" s="3">
        <f>VLOOKUP($C32,Table1[[#All],[Team]:[Def EPA/Rush]],2,FALSE)</f>
        <v>-3.33763601379332E-2</v>
      </c>
      <c r="E32" s="3">
        <f>VLOOKUP($C32,Table1[[#All],[Team]:[Def EPA/Rush]],3,FALSE)</f>
        <v>-0.18269591776924299</v>
      </c>
      <c r="F32" s="3">
        <f>VLOOKUP($C32,Table1[[#All],[Team]:[Def EPA/Rush]],4,FALSE)</f>
        <v>-7.4652404318983595E-2</v>
      </c>
      <c r="G32" s="3">
        <f>VLOOKUP($C32,Table1[[#All],[Team]:[Def EPA/Rush]],5,FALSE)</f>
        <v>-0.112532608580922</v>
      </c>
      <c r="H32" s="3">
        <f>VLOOKUP($C32,'2019 Regular Season'!$B$1:$W$33,21,FALSE)</f>
        <v>1.18950787173069E-4</v>
      </c>
      <c r="I32" s="29">
        <f>VLOOKUP(C32,'2019 Regular Season'!$B$1:$W$33,20,FALSE)</f>
        <v>0.62051282051282097</v>
      </c>
      <c r="J32" s="30">
        <f>VLOOKUP($C32,'2019 Regular Season'!$B$1:$W$33,22,FALSE)</f>
        <v>0.37948717948717903</v>
      </c>
    </row>
    <row r="33" spans="2:10" ht="30" customHeight="1">
      <c r="B33" s="8">
        <v>28</v>
      </c>
      <c r="C33" s="7" t="s">
        <v>27</v>
      </c>
      <c r="D33" s="3">
        <f>VLOOKUP($C33,Table1[[#All],[Team]:[Def EPA/Rush]],2,FALSE)</f>
        <v>0.124252238781691</v>
      </c>
      <c r="E33" s="3">
        <f>VLOOKUP($C33,Table1[[#All],[Team]:[Def EPA/Rush]],3,FALSE)</f>
        <v>-7.4708295617999104E-2</v>
      </c>
      <c r="F33" s="3">
        <f>VLOOKUP($C33,Table1[[#All],[Team]:[Def EPA/Rush]],4,FALSE)</f>
        <v>0.103891222912786</v>
      </c>
      <c r="G33" s="3">
        <f>VLOOKUP($C33,Table1[[#All],[Team]:[Def EPA/Rush]],5,FALSE)</f>
        <v>-7.2177534936010798E-2</v>
      </c>
      <c r="H33" s="3">
        <f>VLOOKUP($C33,'2019 Regular Season'!$B$1:$W$33,21,FALSE)</f>
        <v>1.71451488703414E-3</v>
      </c>
      <c r="I33" s="29">
        <f>VLOOKUP(C33,'2019 Regular Season'!$B$1:$W$33,20,FALSE)</f>
        <v>0.601476014760148</v>
      </c>
      <c r="J33" s="30">
        <f>VLOOKUP($C33,'2019 Regular Season'!$B$1:$W$33,22,FALSE)</f>
        <v>0.398523985239852</v>
      </c>
    </row>
    <row r="34" spans="2:10" ht="30" customHeight="1">
      <c r="B34" s="8">
        <v>29</v>
      </c>
      <c r="C34" s="7" t="s">
        <v>28</v>
      </c>
      <c r="D34" s="3">
        <f>VLOOKUP($C34,Table1[[#All],[Team]:[Def EPA/Rush]],2,FALSE)</f>
        <v>0.21247590281350401</v>
      </c>
      <c r="E34" s="3">
        <f>VLOOKUP($C34,Table1[[#All],[Team]:[Def EPA/Rush]],3,FALSE)</f>
        <v>-2.9095404503725001E-2</v>
      </c>
      <c r="F34" s="3">
        <f>VLOOKUP($C34,Table1[[#All],[Team]:[Def EPA/Rush]],4,FALSE)</f>
        <v>-0.13122787276593101</v>
      </c>
      <c r="G34" s="3">
        <f>VLOOKUP($C34,Table1[[#All],[Team]:[Def EPA/Rush]],5,FALSE)</f>
        <v>-0.101013073974344</v>
      </c>
      <c r="H34" s="3">
        <f>VLOOKUP($C34,'2019 Regular Season'!$B$1:$W$33,21,FALSE)</f>
        <v>0.222762687808259</v>
      </c>
      <c r="I34" s="29">
        <f>VLOOKUP(C34,'2019 Regular Season'!$B$1:$W$33,20,FALSE)</f>
        <v>0.545982575024201</v>
      </c>
      <c r="J34" s="30">
        <f>VLOOKUP($C34,'2019 Regular Season'!$B$1:$W$33,22,FALSE)</f>
        <v>0.454017424975799</v>
      </c>
    </row>
    <row r="35" spans="2:10" ht="30" customHeight="1">
      <c r="B35" s="8">
        <v>30</v>
      </c>
      <c r="C35" s="7" t="s">
        <v>29</v>
      </c>
      <c r="D35" s="3">
        <f>VLOOKUP($C35,Table1[[#All],[Team]:[Def EPA/Rush]],2,FALSE)</f>
        <v>9.85225492160684E-2</v>
      </c>
      <c r="E35" s="3">
        <f>VLOOKUP($C35,Table1[[#All],[Team]:[Def EPA/Rush]],3,FALSE)</f>
        <v>-0.11062333349563799</v>
      </c>
      <c r="F35" s="3">
        <f>VLOOKUP($C35,Table1[[#All],[Team]:[Def EPA/Rush]],4,FALSE)</f>
        <v>3.5226783821808098E-2</v>
      </c>
      <c r="G35" s="3">
        <f>VLOOKUP($C35,Table1[[#All],[Team]:[Def EPA/Rush]],5,FALSE)</f>
        <v>-0.216575777477891</v>
      </c>
      <c r="H35" s="3">
        <f>VLOOKUP($C35,'2019 Regular Season'!$B$1:$W$33,21,FALSE)</f>
        <v>6.8735038813212704E-2</v>
      </c>
      <c r="I35" s="29">
        <f>VLOOKUP(C35,'2019 Regular Season'!$B$1:$W$33,20,FALSE)</f>
        <v>0.66816143497757896</v>
      </c>
      <c r="J35" s="30">
        <f>VLOOKUP($C35,'2019 Regular Season'!$B$1:$W$33,22,FALSE)</f>
        <v>0.33183856502242198</v>
      </c>
    </row>
    <row r="36" spans="2:10" ht="30" customHeight="1">
      <c r="B36" s="8">
        <v>31</v>
      </c>
      <c r="C36" s="7" t="s">
        <v>30</v>
      </c>
      <c r="D36" s="3">
        <f>VLOOKUP($C36,Table1[[#All],[Team]:[Def EPA/Rush]],2,FALSE)</f>
        <v>0.16293156294182001</v>
      </c>
      <c r="E36" s="3">
        <f>VLOOKUP($C36,Table1[[#All],[Team]:[Def EPA/Rush]],3,FALSE)</f>
        <v>-5.4366994157177802E-3</v>
      </c>
      <c r="F36" s="3">
        <f>VLOOKUP($C36,Table1[[#All],[Team]:[Def EPA/Rush]],4,FALSE)</f>
        <v>6.9339691952661694E-2</v>
      </c>
      <c r="G36" s="3">
        <f>VLOOKUP($C36,Table1[[#All],[Team]:[Def EPA/Rush]],5,FALSE)</f>
        <v>-0.109811536877786</v>
      </c>
      <c r="H36" s="3">
        <f>VLOOKUP($C36,'2019 Regular Season'!$B$1:$W$33,21,FALSE)</f>
        <v>8.53894907209478E-2</v>
      </c>
      <c r="I36" s="29">
        <f>VLOOKUP(C36,'2019 Regular Season'!$B$1:$W$33,20,FALSE)</f>
        <v>0.57911065149948304</v>
      </c>
      <c r="J36" s="30">
        <f>VLOOKUP($C36,'2019 Regular Season'!$B$1:$W$33,22,FALSE)</f>
        <v>0.42088934850051701</v>
      </c>
    </row>
    <row r="37" spans="2:10" ht="30" customHeight="1">
      <c r="B37" s="9">
        <v>32</v>
      </c>
      <c r="C37" s="28" t="s">
        <v>31</v>
      </c>
      <c r="D37" s="5">
        <f>VLOOKUP($C37,Table1[[#All],[Team]:[Def EPA/Rush]],2,FALSE)</f>
        <v>-0.104627465118715</v>
      </c>
      <c r="E37" s="5">
        <f>VLOOKUP($C37,Table1[[#All],[Team]:[Def EPA/Rush]],3,FALSE)</f>
        <v>-0.128504861084728</v>
      </c>
      <c r="F37" s="5">
        <f>VLOOKUP($C37,Table1[[#All],[Team]:[Def EPA/Rush]],4,FALSE)</f>
        <v>0.19573505011294801</v>
      </c>
      <c r="G37" s="5">
        <f>VLOOKUP($C37,Table1[[#All],[Team]:[Def EPA/Rush]],5,FALSE)</f>
        <v>-2.4137227925548701E-2</v>
      </c>
      <c r="H37" s="5">
        <f>VLOOKUP($C37,'2019 Regular Season'!$B$1:$W$33,21,FALSE)</f>
        <v>-0.216269848402149</v>
      </c>
      <c r="I37" s="31">
        <f>VLOOKUP(C37,'2019 Regular Season'!$B$1:$W$33,20,FALSE)</f>
        <v>0.62854030501089297</v>
      </c>
      <c r="J37" s="32">
        <f>VLOOKUP($C37,'2019 Regular Season'!$B$1:$W$33,22,FALSE)</f>
        <v>0.37145969498910703</v>
      </c>
    </row>
    <row r="39" spans="2:10">
      <c r="B39" s="18" t="s">
        <v>164</v>
      </c>
      <c r="C39" s="18"/>
      <c r="D39" s="18"/>
      <c r="E39" s="18"/>
      <c r="F39" s="18"/>
      <c r="G39" s="18"/>
      <c r="H39" s="14"/>
    </row>
    <row r="40" spans="2:10">
      <c r="B40" s="18"/>
      <c r="C40" s="18"/>
      <c r="D40" s="18"/>
      <c r="E40" s="18"/>
      <c r="F40" s="18"/>
      <c r="G40" s="18"/>
      <c r="H40" s="14"/>
    </row>
  </sheetData>
  <mergeCells count="5">
    <mergeCell ref="D4:E4"/>
    <mergeCell ref="F4:G4"/>
    <mergeCell ref="B39:G40"/>
    <mergeCell ref="H4:J4"/>
    <mergeCell ref="B5:C5"/>
  </mergeCells>
  <phoneticPr fontId="9" type="noConversion"/>
  <conditionalFormatting sqref="D6:G37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:G37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:I37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:I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6:J3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6:J3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H37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H3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:D37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:E3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:F3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6:G3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F1" workbookViewId="0">
      <selection activeCell="T12" sqref="T12"/>
    </sheetView>
  </sheetViews>
  <sheetFormatPr baseColWidth="10" defaultRowHeight="15" x14ac:dyDescent="0"/>
  <sheetData>
    <row r="1" spans="1:23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</row>
    <row r="2" spans="1:23">
      <c r="A2">
        <v>1</v>
      </c>
      <c r="B2" t="s">
        <v>0</v>
      </c>
      <c r="C2">
        <v>668</v>
      </c>
      <c r="D2">
        <v>360</v>
      </c>
      <c r="E2">
        <v>4.5173351226899701E-2</v>
      </c>
      <c r="F2">
        <v>8.4620491117156998E-2</v>
      </c>
      <c r="G2">
        <v>0.43862275449101801</v>
      </c>
      <c r="H2">
        <v>0.40833333333333299</v>
      </c>
      <c r="I2">
        <v>5.8987524729324399E-2</v>
      </c>
      <c r="J2">
        <v>704</v>
      </c>
      <c r="K2">
        <v>414</v>
      </c>
      <c r="L2">
        <v>0.26107369858287299</v>
      </c>
      <c r="M2">
        <v>-0.115753581979435</v>
      </c>
      <c r="N2">
        <v>0.52414772727272696</v>
      </c>
      <c r="O2">
        <v>0.33333333333333298</v>
      </c>
      <c r="P2">
        <v>0.12153300613851301</v>
      </c>
      <c r="Q2" t="s">
        <v>63</v>
      </c>
      <c r="R2" t="s">
        <v>64</v>
      </c>
      <c r="S2" t="s">
        <v>65</v>
      </c>
      <c r="T2" t="s">
        <v>66</v>
      </c>
      <c r="U2">
        <v>0.64980544747081703</v>
      </c>
      <c r="V2">
        <v>-6.25454814091881E-2</v>
      </c>
      <c r="W2">
        <v>0.35019455252918302</v>
      </c>
    </row>
    <row r="3" spans="1:23">
      <c r="A3">
        <v>2</v>
      </c>
      <c r="B3" t="s">
        <v>1</v>
      </c>
      <c r="C3">
        <v>804</v>
      </c>
      <c r="D3">
        <v>343</v>
      </c>
      <c r="E3">
        <v>0.12886563958616801</v>
      </c>
      <c r="F3">
        <v>-0.12751882796174599</v>
      </c>
      <c r="G3">
        <v>0.47885572139303501</v>
      </c>
      <c r="H3">
        <v>0.32361516034985399</v>
      </c>
      <c r="I3">
        <v>5.2196178061377801E-2</v>
      </c>
      <c r="J3">
        <v>625</v>
      </c>
      <c r="K3">
        <v>391</v>
      </c>
      <c r="L3">
        <v>0.16956844300854601</v>
      </c>
      <c r="M3">
        <v>-6.4558967508542398E-2</v>
      </c>
      <c r="N3">
        <v>0.48799999999999999</v>
      </c>
      <c r="O3">
        <v>0.40153452685421998</v>
      </c>
      <c r="P3">
        <v>7.9466260417816195E-2</v>
      </c>
      <c r="Q3" t="s">
        <v>67</v>
      </c>
      <c r="R3" t="s">
        <v>68</v>
      </c>
      <c r="S3" t="s">
        <v>69</v>
      </c>
      <c r="T3" t="s">
        <v>66</v>
      </c>
      <c r="U3">
        <v>0.70095902353966899</v>
      </c>
      <c r="V3">
        <v>-2.72700823564383E-2</v>
      </c>
      <c r="W3">
        <v>0.29904097646033101</v>
      </c>
    </row>
    <row r="4" spans="1:23">
      <c r="A4">
        <v>3</v>
      </c>
      <c r="B4" t="s">
        <v>2</v>
      </c>
      <c r="C4">
        <v>528</v>
      </c>
      <c r="D4">
        <v>543</v>
      </c>
      <c r="E4">
        <v>0.32622888746360801</v>
      </c>
      <c r="F4">
        <v>0.11404878080217699</v>
      </c>
      <c r="G4">
        <v>0.498106060606061</v>
      </c>
      <c r="H4">
        <v>0.43462246777163899</v>
      </c>
      <c r="I4">
        <v>0.21865297904422701</v>
      </c>
      <c r="J4">
        <v>642</v>
      </c>
      <c r="K4">
        <v>318</v>
      </c>
      <c r="L4">
        <v>-7.9097375106084805E-2</v>
      </c>
      <c r="M4">
        <v>-3.5079894872709898E-2</v>
      </c>
      <c r="N4">
        <v>0.42367601246105902</v>
      </c>
      <c r="O4">
        <v>0.393081761006289</v>
      </c>
      <c r="P4">
        <v>-6.4516584778779307E-2</v>
      </c>
      <c r="Q4" t="s">
        <v>70</v>
      </c>
      <c r="R4" t="s">
        <v>71</v>
      </c>
      <c r="S4" t="s">
        <v>72</v>
      </c>
      <c r="T4" t="s">
        <v>66</v>
      </c>
      <c r="U4">
        <v>0.49299719887955201</v>
      </c>
      <c r="V4">
        <v>0.28316956382300601</v>
      </c>
      <c r="W4">
        <v>0.50700280112044804</v>
      </c>
    </row>
    <row r="5" spans="1:23">
      <c r="A5">
        <v>4</v>
      </c>
      <c r="B5" t="s">
        <v>3</v>
      </c>
      <c r="C5">
        <v>619</v>
      </c>
      <c r="D5">
        <v>417</v>
      </c>
      <c r="E5">
        <v>2.7753861129721599E-2</v>
      </c>
      <c r="F5">
        <v>-5.61922004795447E-2</v>
      </c>
      <c r="G5">
        <v>0.432956381260097</v>
      </c>
      <c r="H5">
        <v>0.37410071942445999</v>
      </c>
      <c r="I5">
        <v>-6.0352389581780803E-3</v>
      </c>
      <c r="J5">
        <v>645</v>
      </c>
      <c r="K5">
        <v>368</v>
      </c>
      <c r="L5">
        <v>-8.8379263100395095E-2</v>
      </c>
      <c r="M5">
        <v>3.7504469612856198E-3</v>
      </c>
      <c r="N5">
        <v>0.418604651162791</v>
      </c>
      <c r="O5">
        <v>0.38858695652173902</v>
      </c>
      <c r="P5">
        <v>-5.4910622130307701E-2</v>
      </c>
      <c r="Q5" t="s">
        <v>73</v>
      </c>
      <c r="R5" t="s">
        <v>74</v>
      </c>
      <c r="S5" t="s">
        <v>75</v>
      </c>
      <c r="T5" t="s">
        <v>76</v>
      </c>
      <c r="U5">
        <v>0.59749034749034702</v>
      </c>
      <c r="V5">
        <v>4.8875383172129701E-2</v>
      </c>
      <c r="W5">
        <v>0.40250965250965198</v>
      </c>
    </row>
    <row r="6" spans="1:23">
      <c r="A6">
        <v>5</v>
      </c>
      <c r="B6" t="s">
        <v>4</v>
      </c>
      <c r="C6">
        <v>738</v>
      </c>
      <c r="D6">
        <v>361</v>
      </c>
      <c r="E6">
        <v>-5.4729719242941302E-2</v>
      </c>
      <c r="F6">
        <v>-1.47037101388547E-2</v>
      </c>
      <c r="G6">
        <v>0.43766937669376699</v>
      </c>
      <c r="H6">
        <v>0.39612188365651002</v>
      </c>
      <c r="I6">
        <v>-4.1581958290643498E-2</v>
      </c>
      <c r="J6">
        <v>662</v>
      </c>
      <c r="K6">
        <v>411</v>
      </c>
      <c r="L6">
        <v>6.4692728706209707E-2</v>
      </c>
      <c r="M6">
        <v>0.10836585026972501</v>
      </c>
      <c r="N6">
        <v>0.45921450151057402</v>
      </c>
      <c r="O6">
        <v>0.435523114355231</v>
      </c>
      <c r="P6">
        <v>8.1421203042281398E-2</v>
      </c>
      <c r="Q6" t="s">
        <v>77</v>
      </c>
      <c r="R6" t="s">
        <v>78</v>
      </c>
      <c r="S6" t="s">
        <v>79</v>
      </c>
      <c r="T6" t="s">
        <v>66</v>
      </c>
      <c r="U6">
        <v>0.67151956323930895</v>
      </c>
      <c r="V6">
        <v>-0.12300316133292501</v>
      </c>
      <c r="W6">
        <v>0.328480436760692</v>
      </c>
    </row>
    <row r="7" spans="1:23">
      <c r="A7">
        <v>6</v>
      </c>
      <c r="B7" t="s">
        <v>5</v>
      </c>
      <c r="C7">
        <v>681</v>
      </c>
      <c r="D7">
        <v>371</v>
      </c>
      <c r="E7">
        <v>7.0785855325276002E-3</v>
      </c>
      <c r="F7">
        <v>-0.18251149146423001</v>
      </c>
      <c r="G7">
        <v>0.44640234948605001</v>
      </c>
      <c r="H7">
        <v>0.339622641509434</v>
      </c>
      <c r="I7">
        <v>-5.9782553788572397E-2</v>
      </c>
      <c r="J7">
        <v>659</v>
      </c>
      <c r="K7">
        <v>394</v>
      </c>
      <c r="L7">
        <v>3.8894705170884503E-2</v>
      </c>
      <c r="M7">
        <v>-0.111331471956838</v>
      </c>
      <c r="N7">
        <v>0.46282245827010599</v>
      </c>
      <c r="O7">
        <v>0.29949238578680198</v>
      </c>
      <c r="P7">
        <v>-1.7315279433410501E-2</v>
      </c>
      <c r="Q7" t="s">
        <v>80</v>
      </c>
      <c r="R7" t="s">
        <v>81</v>
      </c>
      <c r="S7" t="s">
        <v>82</v>
      </c>
      <c r="T7" t="s">
        <v>83</v>
      </c>
      <c r="U7">
        <v>0.64733840304182499</v>
      </c>
      <c r="V7">
        <v>-4.2467274355161802E-2</v>
      </c>
      <c r="W7">
        <v>0.35266159695817501</v>
      </c>
    </row>
    <row r="8" spans="1:23">
      <c r="A8">
        <v>7</v>
      </c>
      <c r="B8" t="s">
        <v>6</v>
      </c>
      <c r="C8">
        <v>710</v>
      </c>
      <c r="D8">
        <v>366</v>
      </c>
      <c r="E8">
        <v>-6.4618839224193994E-2</v>
      </c>
      <c r="F8">
        <v>-0.11124079185618201</v>
      </c>
      <c r="G8">
        <v>0.41830985915493002</v>
      </c>
      <c r="H8">
        <v>0.35519125683060099</v>
      </c>
      <c r="I8">
        <v>-8.0477235751431397E-2</v>
      </c>
      <c r="J8">
        <v>582</v>
      </c>
      <c r="K8">
        <v>454</v>
      </c>
      <c r="L8">
        <v>0.19199422942248801</v>
      </c>
      <c r="M8">
        <v>6.3175129053308996E-3</v>
      </c>
      <c r="N8">
        <v>0.45876288659793801</v>
      </c>
      <c r="O8">
        <v>0.40088105726872197</v>
      </c>
      <c r="P8">
        <v>0.11062624747385</v>
      </c>
      <c r="Q8" t="s">
        <v>84</v>
      </c>
      <c r="R8" t="s">
        <v>85</v>
      </c>
      <c r="S8" t="s">
        <v>66</v>
      </c>
      <c r="T8" t="s">
        <v>86</v>
      </c>
      <c r="U8">
        <v>0.65985130111524204</v>
      </c>
      <c r="V8">
        <v>-0.19110348322528101</v>
      </c>
      <c r="W8">
        <v>0.34014869888475802</v>
      </c>
    </row>
    <row r="9" spans="1:23">
      <c r="A9">
        <v>8</v>
      </c>
      <c r="B9" t="s">
        <v>7</v>
      </c>
      <c r="C9">
        <v>648</v>
      </c>
      <c r="D9">
        <v>378</v>
      </c>
      <c r="E9">
        <v>8.9489427521129601E-3</v>
      </c>
      <c r="F9">
        <v>-5.5401485260391202E-2</v>
      </c>
      <c r="G9">
        <v>0.43209876543209902</v>
      </c>
      <c r="H9">
        <v>0.37830687830687798</v>
      </c>
      <c r="I9">
        <v>-1.4759109673546499E-2</v>
      </c>
      <c r="J9">
        <v>612</v>
      </c>
      <c r="K9">
        <v>422</v>
      </c>
      <c r="L9">
        <v>0.108839263862369</v>
      </c>
      <c r="M9">
        <v>2.1133916064411801E-2</v>
      </c>
      <c r="N9">
        <v>0.46895424836601302</v>
      </c>
      <c r="O9">
        <v>0.39810426540284399</v>
      </c>
      <c r="P9">
        <v>7.3044624819101803E-2</v>
      </c>
      <c r="Q9" t="s">
        <v>87</v>
      </c>
      <c r="R9" t="s">
        <v>88</v>
      </c>
      <c r="S9" t="s">
        <v>86</v>
      </c>
      <c r="T9" t="s">
        <v>89</v>
      </c>
      <c r="U9">
        <v>0.63157894736842102</v>
      </c>
      <c r="V9">
        <v>-8.7803734492648305E-2</v>
      </c>
      <c r="W9">
        <v>0.36842105263157898</v>
      </c>
    </row>
    <row r="10" spans="1:23">
      <c r="A10">
        <v>9</v>
      </c>
      <c r="B10" t="s">
        <v>8</v>
      </c>
      <c r="C10">
        <v>673</v>
      </c>
      <c r="D10">
        <v>430</v>
      </c>
      <c r="E10">
        <v>0.210302688150001</v>
      </c>
      <c r="F10">
        <v>4.8760318296343599E-2</v>
      </c>
      <c r="G10">
        <v>0.50965824665676096</v>
      </c>
      <c r="H10">
        <v>0.418604651162791</v>
      </c>
      <c r="I10">
        <v>0.147326061643136</v>
      </c>
      <c r="J10">
        <v>684</v>
      </c>
      <c r="K10">
        <v>374</v>
      </c>
      <c r="L10">
        <v>4.0177827023483999E-2</v>
      </c>
      <c r="M10">
        <v>-5.9849816985399401E-2</v>
      </c>
      <c r="N10">
        <v>0.463450292397661</v>
      </c>
      <c r="O10">
        <v>0.40106951871657798</v>
      </c>
      <c r="P10">
        <v>4.8183384986046403E-3</v>
      </c>
      <c r="Q10" t="s">
        <v>90</v>
      </c>
      <c r="R10" t="s">
        <v>91</v>
      </c>
      <c r="S10" t="s">
        <v>92</v>
      </c>
      <c r="T10" t="s">
        <v>93</v>
      </c>
      <c r="U10">
        <v>0.61015412511332701</v>
      </c>
      <c r="V10">
        <v>0.142507723144531</v>
      </c>
      <c r="W10">
        <v>0.38984587488667299</v>
      </c>
    </row>
    <row r="11" spans="1:23">
      <c r="A11">
        <v>10</v>
      </c>
      <c r="B11" t="s">
        <v>9</v>
      </c>
      <c r="C11">
        <v>604</v>
      </c>
      <c r="D11">
        <v>388</v>
      </c>
      <c r="E11">
        <v>2.01200533446887E-2</v>
      </c>
      <c r="F11">
        <v>-7.2858073497052603E-2</v>
      </c>
      <c r="G11">
        <v>0.42549668874172197</v>
      </c>
      <c r="H11">
        <v>0.34020618556700999</v>
      </c>
      <c r="I11">
        <v>-1.6246391428089101E-2</v>
      </c>
      <c r="J11">
        <v>633</v>
      </c>
      <c r="K11">
        <v>407</v>
      </c>
      <c r="L11">
        <v>6.14894828440775E-2</v>
      </c>
      <c r="M11">
        <v>-7.0156689745880393E-2</v>
      </c>
      <c r="N11">
        <v>0.45971563981042701</v>
      </c>
      <c r="O11">
        <v>0.36363636363636398</v>
      </c>
      <c r="P11">
        <v>9.9702595324304994E-3</v>
      </c>
      <c r="Q11" t="s">
        <v>94</v>
      </c>
      <c r="R11" t="s">
        <v>95</v>
      </c>
      <c r="S11" t="s">
        <v>92</v>
      </c>
      <c r="T11" t="s">
        <v>86</v>
      </c>
      <c r="U11">
        <v>0.60887096774193505</v>
      </c>
      <c r="V11">
        <v>-2.6216650960519599E-2</v>
      </c>
      <c r="W11">
        <v>0.391129032258065</v>
      </c>
    </row>
    <row r="12" spans="1:23">
      <c r="A12">
        <v>11</v>
      </c>
      <c r="B12" t="s">
        <v>10</v>
      </c>
      <c r="C12">
        <v>678</v>
      </c>
      <c r="D12">
        <v>380</v>
      </c>
      <c r="E12">
        <v>8.7726295038925595E-2</v>
      </c>
      <c r="F12">
        <v>-0.13988073007646301</v>
      </c>
      <c r="G12">
        <v>0.448377581120944</v>
      </c>
      <c r="H12">
        <v>0.37105263157894702</v>
      </c>
      <c r="I12">
        <v>5.9770799691261601E-3</v>
      </c>
      <c r="J12">
        <v>701</v>
      </c>
      <c r="K12">
        <v>417</v>
      </c>
      <c r="L12">
        <v>0.20251770719290299</v>
      </c>
      <c r="M12">
        <v>-6.8654730124830102E-2</v>
      </c>
      <c r="N12">
        <v>0.477888730385164</v>
      </c>
      <c r="O12">
        <v>0.39568345323741</v>
      </c>
      <c r="P12">
        <v>0.10137378379263901</v>
      </c>
      <c r="Q12" t="s">
        <v>96</v>
      </c>
      <c r="R12" t="s">
        <v>97</v>
      </c>
      <c r="S12" t="s">
        <v>98</v>
      </c>
      <c r="T12" t="s">
        <v>93</v>
      </c>
      <c r="U12">
        <v>0.64083175803402603</v>
      </c>
      <c r="V12">
        <v>-9.5396703823513104E-2</v>
      </c>
      <c r="W12">
        <v>0.35916824196597402</v>
      </c>
    </row>
    <row r="13" spans="1:23">
      <c r="A13">
        <v>12</v>
      </c>
      <c r="B13" t="s">
        <v>11</v>
      </c>
      <c r="C13">
        <v>681</v>
      </c>
      <c r="D13">
        <v>369</v>
      </c>
      <c r="E13">
        <v>0.12242535416497601</v>
      </c>
      <c r="F13">
        <v>9.5405608259455602E-3</v>
      </c>
      <c r="G13">
        <v>0.44787077826725402</v>
      </c>
      <c r="H13">
        <v>0.40108401084010797</v>
      </c>
      <c r="I13">
        <v>8.2754412505830904E-2</v>
      </c>
      <c r="J13">
        <v>634</v>
      </c>
      <c r="K13">
        <v>385</v>
      </c>
      <c r="L13">
        <v>-2.0659394460824699E-2</v>
      </c>
      <c r="M13">
        <v>5.0226493912902397E-2</v>
      </c>
      <c r="N13">
        <v>0.42586750788643501</v>
      </c>
      <c r="O13">
        <v>0.415584415584416</v>
      </c>
      <c r="P13">
        <v>6.1228106656570896E-3</v>
      </c>
      <c r="Q13" t="s">
        <v>99</v>
      </c>
      <c r="R13" t="s">
        <v>100</v>
      </c>
      <c r="S13" t="s">
        <v>101</v>
      </c>
      <c r="T13" t="s">
        <v>102</v>
      </c>
      <c r="U13">
        <v>0.64857142857142902</v>
      </c>
      <c r="V13">
        <v>7.6631601840173799E-2</v>
      </c>
      <c r="W13">
        <v>0.35142857142857098</v>
      </c>
    </row>
    <row r="14" spans="1:23">
      <c r="A14">
        <v>13</v>
      </c>
      <c r="B14" t="s">
        <v>12</v>
      </c>
      <c r="C14">
        <v>665</v>
      </c>
      <c r="D14">
        <v>380</v>
      </c>
      <c r="E14">
        <v>0.154595553243637</v>
      </c>
      <c r="F14">
        <v>-2.1881300754049101E-3</v>
      </c>
      <c r="G14">
        <v>0.49323308270676702</v>
      </c>
      <c r="H14">
        <v>0.38684210526315799</v>
      </c>
      <c r="I14">
        <v>9.7583304763985093E-2</v>
      </c>
      <c r="J14">
        <v>684</v>
      </c>
      <c r="K14">
        <v>373</v>
      </c>
      <c r="L14">
        <v>0.187838922119375</v>
      </c>
      <c r="M14">
        <v>-5.3393650817091798E-2</v>
      </c>
      <c r="N14">
        <v>0.47368421052631599</v>
      </c>
      <c r="O14">
        <v>0.35388739946380698</v>
      </c>
      <c r="P14">
        <v>0.102711438954472</v>
      </c>
      <c r="Q14" t="s">
        <v>103</v>
      </c>
      <c r="R14" t="s">
        <v>104</v>
      </c>
      <c r="S14" t="s">
        <v>105</v>
      </c>
      <c r="T14" t="s">
        <v>69</v>
      </c>
      <c r="U14">
        <v>0.63636363636363602</v>
      </c>
      <c r="V14">
        <v>-5.1281341904869503E-3</v>
      </c>
      <c r="W14">
        <v>0.36363636363636398</v>
      </c>
    </row>
    <row r="15" spans="1:23">
      <c r="A15">
        <v>14</v>
      </c>
      <c r="B15" t="s">
        <v>13</v>
      </c>
      <c r="C15">
        <v>621</v>
      </c>
      <c r="D15">
        <v>432</v>
      </c>
      <c r="E15">
        <v>3.3601527784148003E-2</v>
      </c>
      <c r="F15">
        <v>5.8875504401742398E-2</v>
      </c>
      <c r="G15">
        <v>0.45088566827697302</v>
      </c>
      <c r="H15">
        <v>0.42824074074074098</v>
      </c>
      <c r="I15">
        <v>4.39703387041867E-2</v>
      </c>
      <c r="J15">
        <v>657</v>
      </c>
      <c r="K15">
        <v>353</v>
      </c>
      <c r="L15">
        <v>0.128426071935861</v>
      </c>
      <c r="M15">
        <v>-0.10388493242583099</v>
      </c>
      <c r="N15">
        <v>0.47640791476407901</v>
      </c>
      <c r="O15">
        <v>0.342776203966006</v>
      </c>
      <c r="P15">
        <v>4.7232225856972697E-2</v>
      </c>
      <c r="Q15" t="s">
        <v>106</v>
      </c>
      <c r="R15" t="s">
        <v>107</v>
      </c>
      <c r="S15" t="s">
        <v>108</v>
      </c>
      <c r="T15" t="s">
        <v>109</v>
      </c>
      <c r="U15">
        <v>0.58974358974358998</v>
      </c>
      <c r="V15">
        <v>-3.2618871527859399E-3</v>
      </c>
      <c r="W15">
        <v>0.41025641025641002</v>
      </c>
    </row>
    <row r="16" spans="1:23">
      <c r="A16">
        <v>15</v>
      </c>
      <c r="B16" t="s">
        <v>14</v>
      </c>
      <c r="C16">
        <v>729</v>
      </c>
      <c r="D16">
        <v>341</v>
      </c>
      <c r="E16">
        <v>1.7812055762085999E-2</v>
      </c>
      <c r="F16">
        <v>-0.121951803257417</v>
      </c>
      <c r="G16">
        <v>0.42249657064471902</v>
      </c>
      <c r="H16">
        <v>0.310850439882698</v>
      </c>
      <c r="I16">
        <v>-2.67295105235687E-2</v>
      </c>
      <c r="J16">
        <v>617</v>
      </c>
      <c r="K16">
        <v>408</v>
      </c>
      <c r="L16">
        <v>0.132058451977831</v>
      </c>
      <c r="M16">
        <v>5.98944520700401E-2</v>
      </c>
      <c r="N16">
        <v>0.47811993517017798</v>
      </c>
      <c r="O16">
        <v>0.40441176470588203</v>
      </c>
      <c r="P16">
        <v>0.103333659819413</v>
      </c>
      <c r="Q16" t="s">
        <v>110</v>
      </c>
      <c r="R16" t="s">
        <v>111</v>
      </c>
      <c r="S16" t="s">
        <v>66</v>
      </c>
      <c r="T16" t="s">
        <v>112</v>
      </c>
      <c r="U16">
        <v>0.681308411214953</v>
      </c>
      <c r="V16">
        <v>-0.13006317034298101</v>
      </c>
      <c r="W16">
        <v>0.318691588785047</v>
      </c>
    </row>
    <row r="17" spans="1:23">
      <c r="A17">
        <v>16</v>
      </c>
      <c r="B17" t="s">
        <v>15</v>
      </c>
      <c r="C17">
        <v>687</v>
      </c>
      <c r="D17">
        <v>339</v>
      </c>
      <c r="E17">
        <v>0.258157882243225</v>
      </c>
      <c r="F17">
        <v>-4.6191920248756201E-2</v>
      </c>
      <c r="G17">
        <v>0.50218340611353696</v>
      </c>
      <c r="H17">
        <v>0.37758112094395302</v>
      </c>
      <c r="I17">
        <v>0.15759785978242399</v>
      </c>
      <c r="J17">
        <v>716</v>
      </c>
      <c r="K17">
        <v>374</v>
      </c>
      <c r="L17">
        <v>2.3969439549293901E-2</v>
      </c>
      <c r="M17">
        <v>1.2386046150447E-2</v>
      </c>
      <c r="N17">
        <v>0.45670391061452498</v>
      </c>
      <c r="O17">
        <v>0.42780748663101598</v>
      </c>
      <c r="P17">
        <v>1.99949541078547E-2</v>
      </c>
      <c r="Q17" t="s">
        <v>113</v>
      </c>
      <c r="R17" t="s">
        <v>114</v>
      </c>
      <c r="S17" t="s">
        <v>115</v>
      </c>
      <c r="T17" t="s">
        <v>102</v>
      </c>
      <c r="U17">
        <v>0.66959064327485396</v>
      </c>
      <c r="V17">
        <v>0.13760290567456901</v>
      </c>
      <c r="W17">
        <v>0.33040935672514599</v>
      </c>
    </row>
    <row r="18" spans="1:23">
      <c r="A18">
        <v>17</v>
      </c>
      <c r="B18" t="s">
        <v>16</v>
      </c>
      <c r="C18">
        <v>710</v>
      </c>
      <c r="D18">
        <v>384</v>
      </c>
      <c r="E18">
        <v>8.3145513168629101E-2</v>
      </c>
      <c r="F18">
        <v>-9.8672603558400698E-2</v>
      </c>
      <c r="G18">
        <v>0.46619718309859198</v>
      </c>
      <c r="H18">
        <v>0.3984375</v>
      </c>
      <c r="I18">
        <v>1.9326357023126899E-2</v>
      </c>
      <c r="J18">
        <v>663</v>
      </c>
      <c r="K18">
        <v>412</v>
      </c>
      <c r="L18">
        <v>1.8180644036108601E-2</v>
      </c>
      <c r="M18">
        <v>2.1870897763658801E-3</v>
      </c>
      <c r="N18">
        <v>0.44343891402714902</v>
      </c>
      <c r="O18">
        <v>0.41019417475728198</v>
      </c>
      <c r="P18">
        <v>1.20510213802816E-2</v>
      </c>
      <c r="Q18" t="s">
        <v>116</v>
      </c>
      <c r="R18" t="s">
        <v>117</v>
      </c>
      <c r="S18" t="s">
        <v>92</v>
      </c>
      <c r="T18" t="s">
        <v>118</v>
      </c>
      <c r="U18">
        <v>0.64899451553930498</v>
      </c>
      <c r="V18">
        <v>7.2753356428452397E-3</v>
      </c>
      <c r="W18">
        <v>0.35100548446069502</v>
      </c>
    </row>
    <row r="19" spans="1:23">
      <c r="A19">
        <v>18</v>
      </c>
      <c r="B19" t="s">
        <v>17</v>
      </c>
      <c r="C19">
        <v>685</v>
      </c>
      <c r="D19">
        <v>357</v>
      </c>
      <c r="E19">
        <v>0.133807354321998</v>
      </c>
      <c r="F19">
        <v>-8.5850533634013307E-2</v>
      </c>
      <c r="G19">
        <v>0.49635036496350399</v>
      </c>
      <c r="H19">
        <v>0.378151260504202</v>
      </c>
      <c r="I19">
        <v>5.85502852238255E-2</v>
      </c>
      <c r="J19">
        <v>556</v>
      </c>
      <c r="K19">
        <v>395</v>
      </c>
      <c r="L19">
        <v>0.149194345802763</v>
      </c>
      <c r="M19">
        <v>-2.2980002482783701E-2</v>
      </c>
      <c r="N19">
        <v>0.485611510791367</v>
      </c>
      <c r="O19">
        <v>0.38227848101265799</v>
      </c>
      <c r="P19">
        <v>7.7681340994359999E-2</v>
      </c>
      <c r="Q19" t="s">
        <v>119</v>
      </c>
      <c r="R19" t="s">
        <v>120</v>
      </c>
      <c r="S19" t="s">
        <v>92</v>
      </c>
      <c r="T19" t="s">
        <v>121</v>
      </c>
      <c r="U19">
        <v>0.65738963531669903</v>
      </c>
      <c r="V19">
        <v>-1.9131055770534498E-2</v>
      </c>
      <c r="W19">
        <v>0.34261036468330103</v>
      </c>
    </row>
    <row r="20" spans="1:23">
      <c r="A20">
        <v>19</v>
      </c>
      <c r="B20" t="s">
        <v>18</v>
      </c>
      <c r="C20">
        <v>756</v>
      </c>
      <c r="D20">
        <v>304</v>
      </c>
      <c r="E20">
        <v>3.8190402276786599E-3</v>
      </c>
      <c r="F20">
        <v>-0.20721914696725899</v>
      </c>
      <c r="G20">
        <v>0.452380952380952</v>
      </c>
      <c r="H20">
        <v>0.30921052631578899</v>
      </c>
      <c r="I20">
        <v>-5.6705119118794001E-2</v>
      </c>
      <c r="J20">
        <v>615</v>
      </c>
      <c r="K20">
        <v>472</v>
      </c>
      <c r="L20">
        <v>0.25578104732419199</v>
      </c>
      <c r="M20">
        <v>1.69883142512278E-2</v>
      </c>
      <c r="N20">
        <v>0.50731707317073205</v>
      </c>
      <c r="O20">
        <v>0.39830508474576298</v>
      </c>
      <c r="P20">
        <v>0.152091838482942</v>
      </c>
      <c r="Q20" t="s">
        <v>122</v>
      </c>
      <c r="R20" t="s">
        <v>123</v>
      </c>
      <c r="S20" t="s">
        <v>124</v>
      </c>
      <c r="T20" t="s">
        <v>125</v>
      </c>
      <c r="U20">
        <v>0.71320754716981105</v>
      </c>
      <c r="V20">
        <v>-0.208796957601736</v>
      </c>
      <c r="W20">
        <v>0.286792452830189</v>
      </c>
    </row>
    <row r="21" spans="1:23">
      <c r="A21">
        <v>20</v>
      </c>
      <c r="B21" t="s">
        <v>19</v>
      </c>
      <c r="C21">
        <v>534</v>
      </c>
      <c r="D21">
        <v>463</v>
      </c>
      <c r="E21">
        <v>0.21916969654438101</v>
      </c>
      <c r="F21">
        <v>-4.1984461246148699E-2</v>
      </c>
      <c r="G21">
        <v>0.49438202247190999</v>
      </c>
      <c r="H21">
        <v>0.36285097192224602</v>
      </c>
      <c r="I21">
        <v>9.7891486858307397E-2</v>
      </c>
      <c r="J21">
        <v>690</v>
      </c>
      <c r="K21">
        <v>392</v>
      </c>
      <c r="L21">
        <v>1.5229518257196E-2</v>
      </c>
      <c r="M21">
        <v>-8.2728525229230507E-2</v>
      </c>
      <c r="N21">
        <v>0.47536231884058</v>
      </c>
      <c r="O21">
        <v>0.39030612244898</v>
      </c>
      <c r="P21">
        <v>-2.02599023035057E-2</v>
      </c>
      <c r="Q21" t="s">
        <v>126</v>
      </c>
      <c r="R21" t="s">
        <v>127</v>
      </c>
      <c r="S21" t="s">
        <v>128</v>
      </c>
      <c r="T21" t="s">
        <v>129</v>
      </c>
      <c r="U21">
        <v>0.53560682046138397</v>
      </c>
      <c r="V21">
        <v>0.118151389161813</v>
      </c>
      <c r="W21">
        <v>0.46439317953861597</v>
      </c>
    </row>
    <row r="22" spans="1:23">
      <c r="A22">
        <v>21</v>
      </c>
      <c r="B22" t="s">
        <v>20</v>
      </c>
      <c r="C22">
        <v>693</v>
      </c>
      <c r="D22">
        <v>435</v>
      </c>
      <c r="E22">
        <v>6.25635233531497E-2</v>
      </c>
      <c r="F22">
        <v>-3.85048158012119E-2</v>
      </c>
      <c r="G22">
        <v>0.42857142857142899</v>
      </c>
      <c r="H22">
        <v>0.404597701149425</v>
      </c>
      <c r="I22">
        <v>2.3587701072877301E-2</v>
      </c>
      <c r="J22">
        <v>652</v>
      </c>
      <c r="K22">
        <v>331</v>
      </c>
      <c r="L22">
        <v>-0.22558069085853499</v>
      </c>
      <c r="M22">
        <v>-0.128982573206119</v>
      </c>
      <c r="N22">
        <v>0.40184049079754602</v>
      </c>
      <c r="O22">
        <v>0.34743202416918401</v>
      </c>
      <c r="P22">
        <v>-0.19305375602338801</v>
      </c>
      <c r="Q22" t="s">
        <v>130</v>
      </c>
      <c r="R22" t="s">
        <v>131</v>
      </c>
      <c r="S22" t="s">
        <v>92</v>
      </c>
      <c r="T22" t="s">
        <v>76</v>
      </c>
      <c r="U22">
        <v>0.61436170212765995</v>
      </c>
      <c r="V22">
        <v>0.21664145709626501</v>
      </c>
      <c r="W22">
        <v>0.38563829787234</v>
      </c>
    </row>
    <row r="23" spans="1:23">
      <c r="A23">
        <v>22</v>
      </c>
      <c r="B23" t="s">
        <v>21</v>
      </c>
      <c r="C23">
        <v>653</v>
      </c>
      <c r="D23">
        <v>386</v>
      </c>
      <c r="E23">
        <v>0.22220313289608301</v>
      </c>
      <c r="F23">
        <v>-5.1735598759721897E-2</v>
      </c>
      <c r="G23">
        <v>0.516079632465544</v>
      </c>
      <c r="H23">
        <v>0.38860103626942999</v>
      </c>
      <c r="I23">
        <v>0.120431862040317</v>
      </c>
      <c r="J23">
        <v>729</v>
      </c>
      <c r="K23">
        <v>318</v>
      </c>
      <c r="L23">
        <v>7.0418527358438898E-2</v>
      </c>
      <c r="M23">
        <v>-0.161681438545586</v>
      </c>
      <c r="N23">
        <v>0.45404663923182398</v>
      </c>
      <c r="O23">
        <v>0.30817610062893103</v>
      </c>
      <c r="P23" s="19">
        <v>-7.6018159688934103E-5</v>
      </c>
      <c r="Q23" t="s">
        <v>132</v>
      </c>
      <c r="R23" t="s">
        <v>133</v>
      </c>
      <c r="S23" t="s">
        <v>134</v>
      </c>
      <c r="T23" t="s">
        <v>66</v>
      </c>
      <c r="U23">
        <v>0.62848893166506303</v>
      </c>
      <c r="V23">
        <v>0.120507880200006</v>
      </c>
      <c r="W23">
        <v>0.37151106833493702</v>
      </c>
    </row>
    <row r="24" spans="1:23">
      <c r="A24">
        <v>23</v>
      </c>
      <c r="B24" t="s">
        <v>22</v>
      </c>
      <c r="C24">
        <v>718</v>
      </c>
      <c r="D24">
        <v>335</v>
      </c>
      <c r="E24">
        <v>-2.38509672012483E-2</v>
      </c>
      <c r="F24">
        <v>-8.8485012180775105E-2</v>
      </c>
      <c r="G24">
        <v>0.44568245125348199</v>
      </c>
      <c r="H24">
        <v>0.37611940298507501</v>
      </c>
      <c r="I24">
        <v>-4.4413555110214602E-2</v>
      </c>
      <c r="J24">
        <v>656</v>
      </c>
      <c r="K24">
        <v>429</v>
      </c>
      <c r="L24">
        <v>0.23047148553694</v>
      </c>
      <c r="M24">
        <v>-9.6945515128175203E-2</v>
      </c>
      <c r="N24">
        <v>0.48932926829268297</v>
      </c>
      <c r="O24">
        <v>0.30069930069930101</v>
      </c>
      <c r="P24">
        <v>0.101013519375342</v>
      </c>
      <c r="Q24" t="s">
        <v>135</v>
      </c>
      <c r="R24" t="s">
        <v>136</v>
      </c>
      <c r="S24" t="s">
        <v>137</v>
      </c>
      <c r="T24" t="s">
        <v>69</v>
      </c>
      <c r="U24">
        <v>0.68186134852801505</v>
      </c>
      <c r="V24">
        <v>-0.145427074485556</v>
      </c>
      <c r="W24">
        <v>0.318138651471985</v>
      </c>
    </row>
    <row r="25" spans="1:23">
      <c r="A25">
        <v>24</v>
      </c>
      <c r="B25" t="s">
        <v>23</v>
      </c>
      <c r="C25">
        <v>625</v>
      </c>
      <c r="D25">
        <v>365</v>
      </c>
      <c r="E25">
        <v>-0.105743755593441</v>
      </c>
      <c r="F25">
        <v>-0.169284244247876</v>
      </c>
      <c r="G25">
        <v>0.40799999999999997</v>
      </c>
      <c r="H25">
        <v>0.32328767123287699</v>
      </c>
      <c r="I25">
        <v>-0.12917029939027799</v>
      </c>
      <c r="J25">
        <v>692</v>
      </c>
      <c r="K25">
        <v>376</v>
      </c>
      <c r="L25">
        <v>8.4421111939760998E-2</v>
      </c>
      <c r="M25">
        <v>-0.17122029241478301</v>
      </c>
      <c r="N25">
        <v>0.45231213872832399</v>
      </c>
      <c r="O25">
        <v>0.30851063829787201</v>
      </c>
      <c r="P25">
        <v>-5.5799817281308398E-3</v>
      </c>
      <c r="Q25" t="s">
        <v>138</v>
      </c>
      <c r="R25" t="s">
        <v>139</v>
      </c>
      <c r="S25" t="s">
        <v>140</v>
      </c>
      <c r="T25" t="s">
        <v>66</v>
      </c>
      <c r="U25">
        <v>0.63131313131313105</v>
      </c>
      <c r="V25">
        <v>-0.123590317662147</v>
      </c>
      <c r="W25">
        <v>0.36868686868686901</v>
      </c>
    </row>
    <row r="26" spans="1:23">
      <c r="A26">
        <v>25</v>
      </c>
      <c r="B26" t="s">
        <v>24</v>
      </c>
      <c r="C26">
        <v>586</v>
      </c>
      <c r="D26">
        <v>413</v>
      </c>
      <c r="E26">
        <v>0.160048027123534</v>
      </c>
      <c r="F26">
        <v>-3.1100413249402301E-2</v>
      </c>
      <c r="G26">
        <v>0.493174061433447</v>
      </c>
      <c r="H26">
        <v>0.36319612590799</v>
      </c>
      <c r="I26">
        <v>8.1024697920307906E-2</v>
      </c>
      <c r="J26">
        <v>644</v>
      </c>
      <c r="K26">
        <v>373</v>
      </c>
      <c r="L26">
        <v>0.27385729411321902</v>
      </c>
      <c r="M26">
        <v>-6.5321831723873805E-2</v>
      </c>
      <c r="N26">
        <v>0.50155279503105599</v>
      </c>
      <c r="O26">
        <v>0.386058981233244</v>
      </c>
      <c r="P26">
        <v>0.14945826369312501</v>
      </c>
      <c r="Q26" t="s">
        <v>141</v>
      </c>
      <c r="R26" t="s">
        <v>142</v>
      </c>
      <c r="S26" t="s">
        <v>109</v>
      </c>
      <c r="T26" t="s">
        <v>66</v>
      </c>
      <c r="U26">
        <v>0.58658658658658702</v>
      </c>
      <c r="V26">
        <v>-6.8433565772817201E-2</v>
      </c>
      <c r="W26">
        <v>0.41341341341341298</v>
      </c>
    </row>
    <row r="27" spans="1:23">
      <c r="A27">
        <v>26</v>
      </c>
      <c r="B27" t="s">
        <v>25</v>
      </c>
      <c r="C27">
        <v>718</v>
      </c>
      <c r="D27">
        <v>426</v>
      </c>
      <c r="E27">
        <v>0.103358808584519</v>
      </c>
      <c r="F27">
        <v>-3.6747001857054602E-2</v>
      </c>
      <c r="G27">
        <v>0.48746518105849601</v>
      </c>
      <c r="H27">
        <v>0.38497652582159603</v>
      </c>
      <c r="I27">
        <v>5.11865400109962E-2</v>
      </c>
      <c r="J27">
        <v>667</v>
      </c>
      <c r="K27">
        <v>332</v>
      </c>
      <c r="L27">
        <v>8.13022931831133E-2</v>
      </c>
      <c r="M27">
        <v>-0.160166653750621</v>
      </c>
      <c r="N27">
        <v>0.43928035982009001</v>
      </c>
      <c r="O27">
        <v>0.31927710843373502</v>
      </c>
      <c r="P27">
        <v>1.0543548627931899E-3</v>
      </c>
      <c r="Q27" t="s">
        <v>143</v>
      </c>
      <c r="R27" t="s">
        <v>144</v>
      </c>
      <c r="S27" t="s">
        <v>145</v>
      </c>
      <c r="T27" t="s">
        <v>109</v>
      </c>
      <c r="U27">
        <v>0.62762237762237805</v>
      </c>
      <c r="V27">
        <v>5.0132185148203001E-2</v>
      </c>
      <c r="W27">
        <v>0.37237762237762201</v>
      </c>
    </row>
    <row r="28" spans="1:23">
      <c r="A28">
        <v>27</v>
      </c>
      <c r="B28" t="s">
        <v>26</v>
      </c>
      <c r="C28">
        <v>605</v>
      </c>
      <c r="D28">
        <v>370</v>
      </c>
      <c r="E28">
        <v>-3.33763601379332E-2</v>
      </c>
      <c r="F28">
        <v>-0.18269591776924299</v>
      </c>
      <c r="G28">
        <v>0.42644628099173598</v>
      </c>
      <c r="H28">
        <v>0.32432432432432401</v>
      </c>
      <c r="I28">
        <v>-9.0041217905712304E-2</v>
      </c>
      <c r="J28">
        <v>629</v>
      </c>
      <c r="K28">
        <v>436</v>
      </c>
      <c r="L28">
        <v>-7.4652404318983595E-2</v>
      </c>
      <c r="M28">
        <v>-0.112532608580922</v>
      </c>
      <c r="N28">
        <v>0.41335453100158998</v>
      </c>
      <c r="O28">
        <v>0.35321100917431197</v>
      </c>
      <c r="P28">
        <v>-9.0160168692885304E-2</v>
      </c>
      <c r="Q28" t="s">
        <v>146</v>
      </c>
      <c r="R28" t="s">
        <v>147</v>
      </c>
      <c r="S28" t="s">
        <v>66</v>
      </c>
      <c r="T28" t="s">
        <v>102</v>
      </c>
      <c r="U28">
        <v>0.62051282051282097</v>
      </c>
      <c r="V28">
        <v>1.18950787173069E-4</v>
      </c>
      <c r="W28">
        <v>0.37948717948717903</v>
      </c>
    </row>
    <row r="29" spans="1:23">
      <c r="A29">
        <v>28</v>
      </c>
      <c r="B29" t="s">
        <v>27</v>
      </c>
      <c r="C29">
        <v>652</v>
      </c>
      <c r="D29">
        <v>432</v>
      </c>
      <c r="E29">
        <v>0.124252238781691</v>
      </c>
      <c r="F29">
        <v>-7.4708295617999104E-2</v>
      </c>
      <c r="G29">
        <v>0.47852760736196298</v>
      </c>
      <c r="H29">
        <v>0.39583333333333298</v>
      </c>
      <c r="I29">
        <v>4.4961693707275603E-2</v>
      </c>
      <c r="J29">
        <v>689</v>
      </c>
      <c r="K29">
        <v>362</v>
      </c>
      <c r="L29">
        <v>0.103891222912786</v>
      </c>
      <c r="M29">
        <v>-7.2177534936010798E-2</v>
      </c>
      <c r="N29">
        <v>0.500725689404935</v>
      </c>
      <c r="O29">
        <v>0.375690607734807</v>
      </c>
      <c r="P29">
        <v>4.32471788202414E-2</v>
      </c>
      <c r="Q29" t="s">
        <v>148</v>
      </c>
      <c r="R29" t="s">
        <v>149</v>
      </c>
      <c r="S29" t="s">
        <v>92</v>
      </c>
      <c r="T29" t="s">
        <v>150</v>
      </c>
      <c r="U29">
        <v>0.601476014760148</v>
      </c>
      <c r="V29">
        <v>1.71451488703414E-3</v>
      </c>
      <c r="W29">
        <v>0.398523985239852</v>
      </c>
    </row>
    <row r="30" spans="1:23">
      <c r="A30">
        <v>29</v>
      </c>
      <c r="B30" t="s">
        <v>28</v>
      </c>
      <c r="C30">
        <v>564</v>
      </c>
      <c r="D30">
        <v>469</v>
      </c>
      <c r="E30">
        <v>0.21247590281350401</v>
      </c>
      <c r="F30">
        <v>-2.9095404503725001E-2</v>
      </c>
      <c r="G30">
        <v>0.50177304964539005</v>
      </c>
      <c r="H30">
        <v>0.356076759061834</v>
      </c>
      <c r="I30">
        <v>0.102798319917298</v>
      </c>
      <c r="J30">
        <v>636</v>
      </c>
      <c r="K30">
        <v>378</v>
      </c>
      <c r="L30">
        <v>-0.13122787276593101</v>
      </c>
      <c r="M30">
        <v>-0.101013073974344</v>
      </c>
      <c r="N30">
        <v>0.39937106918239001</v>
      </c>
      <c r="O30">
        <v>0.41798941798941802</v>
      </c>
      <c r="P30">
        <v>-0.119964367890961</v>
      </c>
      <c r="Q30" t="s">
        <v>151</v>
      </c>
      <c r="R30" t="s">
        <v>152</v>
      </c>
      <c r="S30" t="s">
        <v>153</v>
      </c>
      <c r="T30" t="s">
        <v>118</v>
      </c>
      <c r="U30">
        <v>0.545982575024201</v>
      </c>
      <c r="V30">
        <v>0.222762687808259</v>
      </c>
      <c r="W30">
        <v>0.454017424975799</v>
      </c>
    </row>
    <row r="31" spans="1:23">
      <c r="A31">
        <v>30</v>
      </c>
      <c r="B31" t="s">
        <v>29</v>
      </c>
      <c r="C31">
        <v>745</v>
      </c>
      <c r="D31">
        <v>370</v>
      </c>
      <c r="E31">
        <v>9.85225492160684E-2</v>
      </c>
      <c r="F31">
        <v>-0.11062333349563799</v>
      </c>
      <c r="G31">
        <v>0.48187919463087198</v>
      </c>
      <c r="H31">
        <v>0.31891891891891899</v>
      </c>
      <c r="I31">
        <v>2.9119879616667899E-2</v>
      </c>
      <c r="J31">
        <v>785</v>
      </c>
      <c r="K31">
        <v>332</v>
      </c>
      <c r="L31">
        <v>3.5226783821808098E-2</v>
      </c>
      <c r="M31">
        <v>-0.216575777477891</v>
      </c>
      <c r="N31">
        <v>0.43057324840764299</v>
      </c>
      <c r="O31">
        <v>0.30120481927710802</v>
      </c>
      <c r="P31">
        <v>-3.9615159196544701E-2</v>
      </c>
      <c r="Q31" t="s">
        <v>154</v>
      </c>
      <c r="R31" t="s">
        <v>155</v>
      </c>
      <c r="S31" t="s">
        <v>156</v>
      </c>
      <c r="T31" t="s">
        <v>157</v>
      </c>
      <c r="U31">
        <v>0.66816143497757896</v>
      </c>
      <c r="V31">
        <v>6.8735038813212704E-2</v>
      </c>
      <c r="W31">
        <v>0.33183856502242198</v>
      </c>
    </row>
    <row r="32" spans="1:23">
      <c r="A32">
        <v>31</v>
      </c>
      <c r="B32" t="s">
        <v>30</v>
      </c>
      <c r="C32">
        <v>560</v>
      </c>
      <c r="D32">
        <v>407</v>
      </c>
      <c r="E32">
        <v>0.16293156294182001</v>
      </c>
      <c r="F32">
        <v>-5.4366994157177802E-3</v>
      </c>
      <c r="G32">
        <v>0.48035714285714298</v>
      </c>
      <c r="H32">
        <v>0.40540540540540498</v>
      </c>
      <c r="I32">
        <v>9.2067154689991798E-2</v>
      </c>
      <c r="J32">
        <v>712</v>
      </c>
      <c r="K32">
        <v>383</v>
      </c>
      <c r="L32">
        <v>6.9339691952661694E-2</v>
      </c>
      <c r="M32">
        <v>-0.109811536877786</v>
      </c>
      <c r="N32">
        <v>0.46629213483146098</v>
      </c>
      <c r="O32">
        <v>0.34986945169712802</v>
      </c>
      <c r="P32">
        <v>6.67766396904398E-3</v>
      </c>
      <c r="Q32" t="s">
        <v>158</v>
      </c>
      <c r="R32" t="s">
        <v>159</v>
      </c>
      <c r="S32" t="s">
        <v>92</v>
      </c>
      <c r="T32" t="s">
        <v>160</v>
      </c>
      <c r="U32">
        <v>0.57911065149948304</v>
      </c>
      <c r="V32">
        <v>8.53894907209478E-2</v>
      </c>
      <c r="W32">
        <v>0.42088934850051701</v>
      </c>
    </row>
    <row r="33" spans="1:23">
      <c r="A33">
        <v>32</v>
      </c>
      <c r="B33" t="s">
        <v>31</v>
      </c>
      <c r="C33">
        <v>577</v>
      </c>
      <c r="D33">
        <v>341</v>
      </c>
      <c r="E33">
        <v>-0.104627465118715</v>
      </c>
      <c r="F33">
        <v>-0.128504861084728</v>
      </c>
      <c r="G33">
        <v>0.42634315424610097</v>
      </c>
      <c r="H33">
        <v>0.31378299120234598</v>
      </c>
      <c r="I33">
        <v>-0.113496955341384</v>
      </c>
      <c r="J33">
        <v>643</v>
      </c>
      <c r="K33">
        <v>471</v>
      </c>
      <c r="L33">
        <v>0.19573505011294801</v>
      </c>
      <c r="M33">
        <v>-2.4137227925548701E-2</v>
      </c>
      <c r="N33">
        <v>0.47900466562985999</v>
      </c>
      <c r="O33">
        <v>0.38004246284501098</v>
      </c>
      <c r="P33">
        <v>0.10277289306076499</v>
      </c>
      <c r="Q33" t="s">
        <v>161</v>
      </c>
      <c r="R33" t="s">
        <v>162</v>
      </c>
      <c r="S33" t="s">
        <v>163</v>
      </c>
      <c r="T33" t="s">
        <v>102</v>
      </c>
      <c r="U33">
        <v>0.62854030501089297</v>
      </c>
      <c r="V33">
        <v>-0.216269848402149</v>
      </c>
      <c r="W33">
        <v>0.37145969498910703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EPA_table</vt:lpstr>
      <vt:lpstr>For Wordpress</vt:lpstr>
      <vt:lpstr>2019 Regular Season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Teodosescu</dc:creator>
  <cp:lastModifiedBy>Stephan Teodosescu</cp:lastModifiedBy>
  <cp:lastPrinted>2020-01-13T01:54:40Z</cp:lastPrinted>
  <dcterms:created xsi:type="dcterms:W3CDTF">2019-10-13T22:22:08Z</dcterms:created>
  <dcterms:modified xsi:type="dcterms:W3CDTF">2020-01-13T02:22:11Z</dcterms:modified>
</cp:coreProperties>
</file>