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5cb66d4478855/plane/"/>
    </mc:Choice>
  </mc:AlternateContent>
  <xr:revisionPtr revIDLastSave="13" documentId="8_{07165B5C-AB64-4FBD-9B7A-C06DD7065202}" xr6:coauthVersionLast="47" xr6:coauthVersionMax="47" xr10:uidLastSave="{4C37FB8A-077B-4D7D-972D-EB8F6E24CF9F}"/>
  <bookViews>
    <workbookView xWindow="-120" yWindow="-120" windowWidth="57840" windowHeight="32640" activeTab="1" xr2:uid="{00000000-000D-0000-FFFF-FFFF00000000}"/>
  </bookViews>
  <sheets>
    <sheet name="TOD CYXX RNAV Z S07" sheetId="7" r:id="rId1"/>
    <sheet name="CW CYXX RNAV Z 07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7" l="1"/>
  <c r="E13" i="2"/>
  <c r="C21" i="7"/>
  <c r="E21" i="7"/>
  <c r="G21" i="7"/>
  <c r="C20" i="7"/>
  <c r="E20" i="7"/>
  <c r="G20" i="7"/>
  <c r="C19" i="7"/>
  <c r="E19" i="7"/>
  <c r="G19" i="7"/>
  <c r="C18" i="7"/>
  <c r="E18" i="7"/>
  <c r="G18" i="7"/>
  <c r="C12" i="7"/>
  <c r="C8" i="7"/>
  <c r="C6" i="7"/>
  <c r="B14" i="7"/>
  <c r="B15" i="7"/>
  <c r="C8" i="2"/>
  <c r="G21" i="2"/>
  <c r="I21" i="2"/>
  <c r="E22" i="2"/>
  <c r="E21" i="2"/>
  <c r="E20" i="2"/>
  <c r="E19" i="2"/>
  <c r="E18" i="2"/>
  <c r="E17" i="2"/>
  <c r="E16" i="2"/>
  <c r="E15" i="2"/>
  <c r="E14" i="2"/>
  <c r="G22" i="2"/>
  <c r="I22" i="2"/>
  <c r="G15" i="2"/>
  <c r="I15" i="2"/>
  <c r="G16" i="2"/>
  <c r="I16" i="2"/>
  <c r="G18" i="2"/>
  <c r="I18" i="2"/>
  <c r="G19" i="2"/>
  <c r="I19" i="2"/>
  <c r="G13" i="2"/>
  <c r="I13" i="2"/>
  <c r="G14" i="2"/>
  <c r="I14" i="2"/>
  <c r="G17" i="2"/>
  <c r="I17" i="2"/>
  <c r="G20" i="2"/>
  <c r="I20" i="2"/>
  <c r="C29" i="7"/>
  <c r="C30" i="7"/>
  <c r="C27" i="7"/>
  <c r="C28" i="7"/>
  <c r="B21" i="7"/>
  <c r="B20" i="7"/>
  <c r="I7" i="7"/>
  <c r="B18" i="7"/>
  <c r="B19" i="7"/>
</calcChain>
</file>

<file path=xl/sharedStrings.xml><?xml version="1.0" encoding="utf-8"?>
<sst xmlns="http://schemas.openxmlformats.org/spreadsheetml/2006/main" count="75" uniqueCount="59">
  <si>
    <t>Calculate descent angle</t>
  </si>
  <si>
    <t>FAF/FAWP elev in ft</t>
  </si>
  <si>
    <t>TDZE in ft</t>
  </si>
  <si>
    <t>Descent</t>
  </si>
  <si>
    <t>Nm</t>
  </si>
  <si>
    <t>Horizontal ft (distx6076)</t>
  </si>
  <si>
    <t>Angle = tan -1 of descent over horizontal</t>
  </si>
  <si>
    <t>Angle =</t>
  </si>
  <si>
    <t>Degrees</t>
  </si>
  <si>
    <t xml:space="preserve">Climb gradient = </t>
  </si>
  <si>
    <t>Ft/nm</t>
  </si>
  <si>
    <t>ALT</t>
  </si>
  <si>
    <t>Ft</t>
  </si>
  <si>
    <t>Using the 1 in 60 rule</t>
  </si>
  <si>
    <t>Altitude know, calc distance</t>
  </si>
  <si>
    <t>MDA/DA</t>
  </si>
  <si>
    <t>Ground speed</t>
  </si>
  <si>
    <t>Ft/min</t>
  </si>
  <si>
    <t>Min/sec</t>
  </si>
  <si>
    <t>Min</t>
  </si>
  <si>
    <t>Sec</t>
  </si>
  <si>
    <t>:</t>
  </si>
  <si>
    <t>Distance to RWY</t>
  </si>
  <si>
    <t>TCH</t>
  </si>
  <si>
    <t>NM from FAF to RWY</t>
  </si>
  <si>
    <t>Distance before RWY =</t>
  </si>
  <si>
    <t>MDA/DA AGL</t>
  </si>
  <si>
    <t>Using TC simplified method.  Valid for airfield elev up to 10,000’ and</t>
  </si>
  <si>
    <t>Normally this is the aerodrome elevation</t>
  </si>
  <si>
    <t>Alt setting temp</t>
  </si>
  <si>
    <t>In degrees celcius. Normally the temperature of the aerodrome</t>
  </si>
  <si>
    <t>Temp adj to sea level</t>
  </si>
  <si>
    <t>Standard Lapse rate</t>
  </si>
  <si>
    <t>Position</t>
  </si>
  <si>
    <t>Alt</t>
  </si>
  <si>
    <t>Correction</t>
  </si>
  <si>
    <t>Alt Abv rpt</t>
  </si>
  <si>
    <t>Just under 2 degrees celcius</t>
  </si>
  <si>
    <t>For the altimeter setting source</t>
  </si>
  <si>
    <t>Circling</t>
  </si>
  <si>
    <t>LPV</t>
  </si>
  <si>
    <t>LNAV</t>
  </si>
  <si>
    <t>Approach name</t>
  </si>
  <si>
    <t>CYXX RNAV Z 07</t>
  </si>
  <si>
    <t>ALT rounded up 100’s</t>
  </si>
  <si>
    <t>heights upto 5,000’ above the airfield elevation</t>
  </si>
  <si>
    <t>Altimeter setting ALT</t>
  </si>
  <si>
    <t>MSA</t>
  </si>
  <si>
    <t>MAPA</t>
  </si>
  <si>
    <t xml:space="preserve">Threshold crossing height </t>
  </si>
  <si>
    <t>FAF-TDZE</t>
  </si>
  <si>
    <t>Cross check with the approach plate</t>
  </si>
  <si>
    <t>MISAR (IAWP/IWP)</t>
  </si>
  <si>
    <t>LERIM (FAWP)</t>
  </si>
  <si>
    <t>AVASU (SDWP)</t>
  </si>
  <si>
    <t>SALT100</t>
  </si>
  <si>
    <t xml:space="preserve">NA </t>
  </si>
  <si>
    <t>Alt of FAF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</si>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</sst>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"/>
    <numFmt numFmtId="166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1" fillId="0" borderId="0" xfId="0" applyFont="1" applyAlignment="1">
      <alignment horizontal="right"/>
    </xf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2" fontId="5" fillId="0" borderId="0" xfId="0" applyNumberFormat="1" applyFont="1"/>
    <xf numFmtId="1" fontId="5" fillId="0" borderId="0" xfId="0" applyNumberFormat="1" applyFont="1"/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1" fontId="0" fillId="4" borderId="0" xfId="0" applyNumberFormat="1" applyFill="1"/>
    <xf numFmtId="0" fontId="0" fillId="4" borderId="0" xfId="0" applyFont="1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1" fillId="0" borderId="0" xfId="0" applyFont="1" applyAlignment="1">
      <alignment horizontal="right" wrapText="1"/>
    </xf>
    <xf numFmtId="0" fontId="5" fillId="5" borderId="0" xfId="0" applyFont="1" applyFill="1"/>
    <xf numFmtId="2" fontId="0" fillId="0" borderId="0" xfId="0" applyNumberFormat="1"/>
    <xf numFmtId="0" fontId="3" fillId="0" borderId="0" xfId="0" applyFont="1" applyFill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wrapText="1"/>
    </xf>
    <xf numFmtId="45" fontId="0" fillId="0" borderId="0" xfId="0" applyNumberFormat="1"/>
    <xf numFmtId="166" fontId="0" fillId="4" borderId="0" xfId="0" applyNumberFormat="1" applyFill="1" applyAlignment="1">
      <alignment horizontal="left"/>
    </xf>
    <xf numFmtId="0" fontId="0" fillId="0" borderId="0" xfId="0" applyAlignment="1"/>
    <xf numFmtId="0" fontId="6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25</xdr:row>
      <xdr:rowOff>28575</xdr:rowOff>
    </xdr:from>
    <xdr:to>
      <xdr:col>0</xdr:col>
      <xdr:colOff>942954</xdr:colOff>
      <xdr:row>25</xdr:row>
      <xdr:rowOff>171429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E075F-08EC-414E-B85E-8A7EDADF3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838700"/>
          <a:ext cx="142854" cy="142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EA9-E3AA-492B-A355-32EF106EDD85}">
  <dimension ref="A1:J30"/>
  <sheetViews>
    <sheetView zoomScaleNormal="150" zoomScaleSheetLayoutView="100" workbookViewId="0">
      <selection activeCell="G54" sqref="G54"/>
    </sheetView>
  </sheetViews>
  <sheetFormatPr defaultRowHeight="15" x14ac:dyDescent="0.25"/>
  <cols>
    <col min="1" max="1" width="15" customWidth="1"/>
    <col min="2" max="2" width="8.42578125" customWidth="1"/>
    <col min="3" max="3" width="9.42578125" customWidth="1"/>
    <col min="4" max="4" width="5.42578125" customWidth="1"/>
    <col min="5" max="5" width="5.7109375" customWidth="1"/>
    <col min="6" max="6" width="1.28515625" customWidth="1"/>
    <col min="7" max="7" width="6.85546875" customWidth="1"/>
    <col min="8" max="8" width="5.28515625" customWidth="1"/>
    <col min="9" max="9" width="6" customWidth="1"/>
  </cols>
  <sheetData>
    <row r="1" spans="1:10" x14ac:dyDescent="0.25">
      <c r="A1" s="1" t="s">
        <v>42</v>
      </c>
      <c r="B1" t="s">
        <v>43</v>
      </c>
    </row>
    <row r="2" spans="1:10" x14ac:dyDescent="0.25">
      <c r="A2" s="1" t="s">
        <v>0</v>
      </c>
    </row>
    <row r="3" spans="1:10" x14ac:dyDescent="0.25">
      <c r="A3" t="s">
        <v>1</v>
      </c>
      <c r="C3" s="10">
        <v>2000</v>
      </c>
      <c r="D3" s="8" t="s">
        <v>12</v>
      </c>
    </row>
    <row r="4" spans="1:10" x14ac:dyDescent="0.25">
      <c r="A4" t="s">
        <v>2</v>
      </c>
      <c r="C4" s="10">
        <v>175</v>
      </c>
      <c r="D4" s="8" t="s">
        <v>12</v>
      </c>
    </row>
    <row r="5" spans="1:10" x14ac:dyDescent="0.25">
      <c r="A5" t="s">
        <v>23</v>
      </c>
      <c r="C5" s="10">
        <v>50</v>
      </c>
      <c r="D5" s="8"/>
      <c r="E5" t="s">
        <v>49</v>
      </c>
    </row>
    <row r="6" spans="1:10" x14ac:dyDescent="0.25">
      <c r="A6" t="s">
        <v>3</v>
      </c>
      <c r="C6" s="30">
        <f>C3-C4- C5</f>
        <v>1775</v>
      </c>
      <c r="D6" s="8" t="s">
        <v>12</v>
      </c>
      <c r="E6" t="s">
        <v>50</v>
      </c>
    </row>
    <row r="7" spans="1:10" x14ac:dyDescent="0.25">
      <c r="A7" t="s">
        <v>15</v>
      </c>
      <c r="C7" s="9">
        <v>417</v>
      </c>
      <c r="D7" s="8" t="s">
        <v>12</v>
      </c>
      <c r="E7" t="s">
        <v>25</v>
      </c>
      <c r="I7" s="11">
        <f>(C7-C4-C5)/B15</f>
        <v>0.64295343918743486</v>
      </c>
      <c r="J7" s="2" t="s">
        <v>4</v>
      </c>
    </row>
    <row r="8" spans="1:10" x14ac:dyDescent="0.25">
      <c r="A8" t="s">
        <v>26</v>
      </c>
      <c r="C8" s="9">
        <f>C7-C4</f>
        <v>242</v>
      </c>
      <c r="D8" s="8"/>
      <c r="E8" t="s">
        <v>51</v>
      </c>
      <c r="I8" s="11"/>
      <c r="J8" s="2"/>
    </row>
    <row r="9" spans="1:10" x14ac:dyDescent="0.25">
      <c r="D9" s="8"/>
    </row>
    <row r="10" spans="1:10" x14ac:dyDescent="0.25">
      <c r="A10" t="s">
        <v>24</v>
      </c>
      <c r="C10" s="10">
        <v>5.6</v>
      </c>
      <c r="D10" s="8" t="s">
        <v>4</v>
      </c>
    </row>
    <row r="11" spans="1:10" x14ac:dyDescent="0.25">
      <c r="A11" t="s">
        <v>57</v>
      </c>
      <c r="C11" s="10">
        <v>2000</v>
      </c>
      <c r="D11" s="8" t="s">
        <v>12</v>
      </c>
    </row>
    <row r="12" spans="1:10" x14ac:dyDescent="0.25">
      <c r="A12" t="s">
        <v>5</v>
      </c>
      <c r="C12" s="6">
        <f>C10*6076</f>
        <v>34025.599999999999</v>
      </c>
      <c r="D12" s="8" t="s">
        <v>12</v>
      </c>
    </row>
    <row r="14" spans="1:10" x14ac:dyDescent="0.25">
      <c r="A14" s="2" t="s">
        <v>7</v>
      </c>
      <c r="B14" s="11">
        <f>DEGREES(ATAN(C6/C12))</f>
        <v>2.9862193480549664</v>
      </c>
      <c r="C14" s="2" t="s">
        <v>8</v>
      </c>
      <c r="E14" t="s">
        <v>6</v>
      </c>
    </row>
    <row r="15" spans="1:10" x14ac:dyDescent="0.25">
      <c r="A15" s="2" t="s">
        <v>9</v>
      </c>
      <c r="B15" s="12">
        <f>B14*100</f>
        <v>298.62193480549661</v>
      </c>
      <c r="C15" s="2" t="s">
        <v>10</v>
      </c>
      <c r="E15" t="s">
        <v>13</v>
      </c>
    </row>
    <row r="16" spans="1:10" x14ac:dyDescent="0.25">
      <c r="A16" s="8"/>
      <c r="B16" s="3"/>
      <c r="C16" s="2"/>
    </row>
    <row r="17" spans="1:10" x14ac:dyDescent="0.25">
      <c r="A17" s="15" t="s">
        <v>16</v>
      </c>
      <c r="B17" s="16" t="s">
        <v>17</v>
      </c>
      <c r="C17" s="15" t="s">
        <v>18</v>
      </c>
      <c r="D17" s="17"/>
      <c r="E17" s="18" t="s">
        <v>19</v>
      </c>
      <c r="F17" s="18"/>
      <c r="G17" s="19" t="s">
        <v>20</v>
      </c>
    </row>
    <row r="18" spans="1:10" x14ac:dyDescent="0.25">
      <c r="A18" s="15">
        <v>70</v>
      </c>
      <c r="B18" s="16">
        <f>A18/60 * $B$15</f>
        <v>348.39225727307939</v>
      </c>
      <c r="C18" s="15">
        <f>$C$10/(A18/60)</f>
        <v>4.8</v>
      </c>
      <c r="D18" s="17"/>
      <c r="E18" s="20">
        <f>INT(C18)</f>
        <v>4</v>
      </c>
      <c r="F18" s="20" t="s">
        <v>21</v>
      </c>
      <c r="G18" s="35">
        <f>(C18-E18)*60</f>
        <v>47.999999999999986</v>
      </c>
    </row>
    <row r="19" spans="1:10" x14ac:dyDescent="0.25">
      <c r="A19" s="21">
        <v>90</v>
      </c>
      <c r="B19" s="16">
        <f t="shared" ref="B19:B21" si="0">A19/60 * $B$15</f>
        <v>447.93290220824491</v>
      </c>
      <c r="C19" s="15">
        <f t="shared" ref="C19:C21" si="1">$C$10/(A19/60)</f>
        <v>3.7333333333333329</v>
      </c>
      <c r="D19" s="17"/>
      <c r="E19" s="20">
        <f t="shared" ref="E19:E21" si="2">INT(C19)</f>
        <v>3</v>
      </c>
      <c r="F19" s="17" t="s">
        <v>21</v>
      </c>
      <c r="G19" s="35">
        <f t="shared" ref="G19:G21" si="3">(C19-E19)*60</f>
        <v>43.999999999999979</v>
      </c>
    </row>
    <row r="20" spans="1:10" x14ac:dyDescent="0.25">
      <c r="A20" s="21">
        <v>110</v>
      </c>
      <c r="B20" s="16">
        <f t="shared" si="0"/>
        <v>547.47354714341043</v>
      </c>
      <c r="C20" s="15">
        <f t="shared" si="1"/>
        <v>3.0545454545454547</v>
      </c>
      <c r="D20" s="17"/>
      <c r="E20" s="20">
        <f t="shared" si="2"/>
        <v>3</v>
      </c>
      <c r="F20" s="17" t="s">
        <v>21</v>
      </c>
      <c r="G20" s="35">
        <f t="shared" si="3"/>
        <v>3.2727272727272805</v>
      </c>
      <c r="J20" s="34"/>
    </row>
    <row r="21" spans="1:10" x14ac:dyDescent="0.25">
      <c r="A21" s="21">
        <v>120</v>
      </c>
      <c r="B21" s="16">
        <f t="shared" si="0"/>
        <v>597.24386961099322</v>
      </c>
      <c r="C21" s="15">
        <f t="shared" si="1"/>
        <v>2.8</v>
      </c>
      <c r="D21" s="17"/>
      <c r="E21" s="20">
        <f t="shared" si="2"/>
        <v>2</v>
      </c>
      <c r="F21" s="17" t="s">
        <v>21</v>
      </c>
      <c r="G21" s="35">
        <f t="shared" si="3"/>
        <v>47.999999999999986</v>
      </c>
    </row>
    <row r="22" spans="1:10" x14ac:dyDescent="0.25">
      <c r="A22" s="8"/>
      <c r="B22" s="3"/>
      <c r="C22" s="2"/>
    </row>
    <row r="24" spans="1:10" ht="18.75" x14ac:dyDescent="0.3">
      <c r="B24" s="7" t="s">
        <v>14</v>
      </c>
      <c r="C24" s="7"/>
    </row>
    <row r="25" spans="1:10" x14ac:dyDescent="0.25">
      <c r="B25" s="14" t="s">
        <v>11</v>
      </c>
      <c r="C25" s="1" t="s">
        <v>22</v>
      </c>
    </row>
    <row r="26" spans="1:10" x14ac:dyDescent="0.25">
      <c r="A26" s="36"/>
      <c r="B26" s="13">
        <v>2000</v>
      </c>
      <c r="C26" s="22">
        <f>C10</f>
        <v>5.6</v>
      </c>
      <c r="D26" s="37" t="s">
        <v>58</v>
      </c>
    </row>
    <row r="27" spans="1:10" x14ac:dyDescent="0.25">
      <c r="B27" s="13">
        <v>3000</v>
      </c>
      <c r="C27" s="22">
        <f>ROUNDUP((B27-$B$26)/$B$15,1)</f>
        <v>3.4</v>
      </c>
      <c r="D27" s="37" t="s">
        <v>58</v>
      </c>
    </row>
    <row r="28" spans="1:10" x14ac:dyDescent="0.25">
      <c r="B28" s="13">
        <v>4000</v>
      </c>
      <c r="C28" s="22">
        <f>ROUNDUP((B28-$B$26)/$B$15,1)</f>
        <v>6.6999999999999993</v>
      </c>
      <c r="D28" s="37" t="s">
        <v>58</v>
      </c>
    </row>
    <row r="29" spans="1:10" x14ac:dyDescent="0.25">
      <c r="B29" s="13">
        <v>5000</v>
      </c>
      <c r="C29" s="22">
        <f>ROUNDUP((B29-$B$26)/$B$15,1)</f>
        <v>10.1</v>
      </c>
      <c r="D29" s="37" t="s">
        <v>58</v>
      </c>
    </row>
    <row r="30" spans="1:10" x14ac:dyDescent="0.25">
      <c r="B30" s="13">
        <v>6000</v>
      </c>
      <c r="C30" s="22">
        <f>ROUNDUP((B30-$B$26)/$B$15,1)</f>
        <v>13.4</v>
      </c>
      <c r="D30" s="37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4E3-6BE6-7C49-B3DA-7A00C48FD9AC}">
  <dimension ref="A1:J27"/>
  <sheetViews>
    <sheetView tabSelected="1" zoomScaleNormal="150" zoomScaleSheetLayoutView="100" workbookViewId="0">
      <selection activeCell="I57" sqref="I57"/>
    </sheetView>
  </sheetViews>
  <sheetFormatPr defaultRowHeight="15" x14ac:dyDescent="0.25"/>
  <cols>
    <col min="1" max="1" width="17.85546875" customWidth="1"/>
    <col min="2" max="2" width="2" customWidth="1"/>
    <col min="3" max="3" width="13.7109375" customWidth="1"/>
    <col min="4" max="4" width="2.28515625" customWidth="1"/>
    <col min="6" max="6" width="1.42578125" customWidth="1"/>
    <col min="8" max="8" width="1.7109375" customWidth="1"/>
  </cols>
  <sheetData>
    <row r="1" spans="1:10" x14ac:dyDescent="0.25">
      <c r="A1" t="s">
        <v>27</v>
      </c>
    </row>
    <row r="2" spans="1:10" x14ac:dyDescent="0.25">
      <c r="A2" t="s">
        <v>45</v>
      </c>
    </row>
    <row r="4" spans="1:10" x14ac:dyDescent="0.25">
      <c r="A4" s="1" t="s">
        <v>42</v>
      </c>
      <c r="C4" s="28" t="s">
        <v>43</v>
      </c>
    </row>
    <row r="5" spans="1:10" x14ac:dyDescent="0.25">
      <c r="A5" s="1" t="s">
        <v>46</v>
      </c>
      <c r="C5" s="25">
        <v>194</v>
      </c>
      <c r="E5" t="s">
        <v>28</v>
      </c>
    </row>
    <row r="6" spans="1:10" x14ac:dyDescent="0.25">
      <c r="A6" s="1" t="s">
        <v>29</v>
      </c>
      <c r="C6" s="38">
        <v>10</v>
      </c>
      <c r="E6" t="s">
        <v>30</v>
      </c>
    </row>
    <row r="7" spans="1:10" x14ac:dyDescent="0.25">
      <c r="A7" t="s">
        <v>32</v>
      </c>
      <c r="C7" s="23">
        <v>1.9811999999999998E-3</v>
      </c>
      <c r="E7" t="s">
        <v>37</v>
      </c>
    </row>
    <row r="8" spans="1:10" x14ac:dyDescent="0.25">
      <c r="A8" t="s">
        <v>31</v>
      </c>
      <c r="C8" s="29">
        <f>$C$6+$C$7*$C$5</f>
        <v>10.3843528</v>
      </c>
      <c r="E8" t="s">
        <v>38</v>
      </c>
    </row>
    <row r="10" spans="1:10" ht="45" x14ac:dyDescent="0.25">
      <c r="A10" s="4" t="s">
        <v>33</v>
      </c>
      <c r="B10" s="1"/>
      <c r="C10" s="4" t="s">
        <v>34</v>
      </c>
      <c r="D10" s="1"/>
      <c r="E10" s="27" t="s">
        <v>36</v>
      </c>
      <c r="F10" s="1"/>
      <c r="G10" s="1" t="s">
        <v>35</v>
      </c>
      <c r="H10" s="1"/>
      <c r="I10" s="27" t="s">
        <v>44</v>
      </c>
    </row>
    <row r="11" spans="1:10" x14ac:dyDescent="0.25">
      <c r="A11" s="31" t="s">
        <v>55</v>
      </c>
      <c r="B11" s="8"/>
      <c r="C11" s="32">
        <v>12800</v>
      </c>
      <c r="D11" s="8"/>
      <c r="E11" s="33"/>
      <c r="F11" s="8"/>
      <c r="G11" s="8"/>
      <c r="H11" s="8"/>
      <c r="I11" s="33"/>
      <c r="J11" s="8" t="s">
        <v>56</v>
      </c>
    </row>
    <row r="12" spans="1:10" x14ac:dyDescent="0.25">
      <c r="A12" s="31" t="s">
        <v>47</v>
      </c>
      <c r="B12" s="8"/>
      <c r="C12" s="32">
        <v>11800</v>
      </c>
      <c r="D12" s="8"/>
      <c r="E12" s="33"/>
      <c r="F12" s="8"/>
      <c r="G12" s="8"/>
      <c r="H12" s="8"/>
      <c r="I12" s="33"/>
      <c r="J12" s="8" t="s">
        <v>56</v>
      </c>
    </row>
    <row r="13" spans="1:10" x14ac:dyDescent="0.25">
      <c r="A13" s="26" t="s">
        <v>52</v>
      </c>
      <c r="C13" s="25">
        <v>2000</v>
      </c>
      <c r="E13">
        <f>C13-$C$5</f>
        <v>1806</v>
      </c>
      <c r="G13" s="5">
        <f xml:space="preserve"> (C13-$C$5)*((15-$C$8)/(273+$C$8-(0.5*$C$7)*(C13+$C$5)))</f>
        <v>29.642722165093975</v>
      </c>
      <c r="I13" s="5">
        <f xml:space="preserve"> CEILING(C13+G13,100)</f>
        <v>2100</v>
      </c>
    </row>
    <row r="14" spans="1:10" x14ac:dyDescent="0.25">
      <c r="A14" s="26" t="s">
        <v>53</v>
      </c>
      <c r="C14" s="25">
        <v>2000</v>
      </c>
      <c r="E14">
        <f>C14-$C$5</f>
        <v>1806</v>
      </c>
      <c r="G14" s="5">
        <f xml:space="preserve"> (C14-$C$5)*((15-$C$8)/(273+$C$8-(0.5*$C$7)*(C14+$C$5)))</f>
        <v>29.642722165093975</v>
      </c>
      <c r="I14" s="5">
        <f xml:space="preserve"> CEILING(C14+G14,100)</f>
        <v>2100</v>
      </c>
    </row>
    <row r="15" spans="1:10" x14ac:dyDescent="0.25">
      <c r="A15" s="26" t="s">
        <v>54</v>
      </c>
      <c r="C15" s="25">
        <v>820</v>
      </c>
      <c r="E15">
        <f t="shared" ref="E15:E22" si="0">C15-$C$5</f>
        <v>626</v>
      </c>
      <c r="G15" s="5">
        <f t="shared" ref="G15:G22" si="1" xml:space="preserve"> (C15-$C$5)*((15-$C$8)/(273+$C$8-(0.5*$C$7)*(C15+$C$5)))</f>
        <v>10.232298073707973</v>
      </c>
      <c r="I15" s="5">
        <f t="shared" ref="I15:I22" si="2" xml:space="preserve"> CEILING(C15+G15,100)</f>
        <v>900</v>
      </c>
    </row>
    <row r="16" spans="1:10" x14ac:dyDescent="0.25">
      <c r="A16" s="26" t="s">
        <v>40</v>
      </c>
      <c r="C16" s="25">
        <v>417</v>
      </c>
      <c r="E16">
        <f t="shared" si="0"/>
        <v>223</v>
      </c>
      <c r="G16" s="5">
        <f t="shared" si="1"/>
        <v>3.6399059882135658</v>
      </c>
      <c r="I16" s="5">
        <f t="shared" si="2"/>
        <v>500</v>
      </c>
    </row>
    <row r="17" spans="1:9" x14ac:dyDescent="0.25">
      <c r="A17" s="26" t="s">
        <v>41</v>
      </c>
      <c r="C17" s="25">
        <v>760</v>
      </c>
      <c r="E17">
        <f t="shared" si="0"/>
        <v>566</v>
      </c>
      <c r="G17" s="5">
        <f t="shared" si="1"/>
        <v>9.2496197466420469</v>
      </c>
      <c r="I17" s="5">
        <f t="shared" si="2"/>
        <v>800</v>
      </c>
    </row>
    <row r="18" spans="1:9" x14ac:dyDescent="0.25">
      <c r="A18" s="26" t="s">
        <v>39</v>
      </c>
      <c r="C18" s="25">
        <v>940</v>
      </c>
      <c r="E18">
        <f t="shared" si="0"/>
        <v>746</v>
      </c>
      <c r="G18" s="5">
        <f t="shared" si="1"/>
        <v>12.198896269529572</v>
      </c>
      <c r="I18" s="5">
        <f t="shared" si="2"/>
        <v>1000</v>
      </c>
    </row>
    <row r="19" spans="1:9" x14ac:dyDescent="0.25">
      <c r="A19" s="26" t="s">
        <v>48</v>
      </c>
      <c r="C19" s="25">
        <v>3000</v>
      </c>
      <c r="E19">
        <f t="shared" si="0"/>
        <v>2806</v>
      </c>
      <c r="G19" s="5">
        <f t="shared" si="1"/>
        <v>46.219001664291532</v>
      </c>
      <c r="I19" s="5">
        <f t="shared" si="2"/>
        <v>3100</v>
      </c>
    </row>
    <row r="20" spans="1:9" x14ac:dyDescent="0.25">
      <c r="A20" s="26"/>
      <c r="C20" s="25"/>
      <c r="E20">
        <f t="shared" si="0"/>
        <v>-194</v>
      </c>
      <c r="G20" s="5">
        <f t="shared" si="1"/>
        <v>-3.1619360682310149</v>
      </c>
      <c r="I20" s="5">
        <f t="shared" si="2"/>
        <v>0</v>
      </c>
    </row>
    <row r="21" spans="1:9" x14ac:dyDescent="0.25">
      <c r="A21" s="26"/>
      <c r="C21" s="25"/>
      <c r="E21">
        <f t="shared" si="0"/>
        <v>-194</v>
      </c>
      <c r="G21" s="5">
        <f t="shared" si="1"/>
        <v>-3.1619360682310149</v>
      </c>
      <c r="I21" s="5">
        <f t="shared" si="2"/>
        <v>0</v>
      </c>
    </row>
    <row r="22" spans="1:9" x14ac:dyDescent="0.25">
      <c r="A22" s="26"/>
      <c r="C22" s="25"/>
      <c r="E22">
        <f t="shared" si="0"/>
        <v>-194</v>
      </c>
      <c r="G22" s="5">
        <f t="shared" si="1"/>
        <v>-3.1619360682310149</v>
      </c>
      <c r="I22" s="5">
        <f t="shared" si="2"/>
        <v>0</v>
      </c>
    </row>
    <row r="23" spans="1:9" x14ac:dyDescent="0.25">
      <c r="A23" s="24"/>
    </row>
    <row r="24" spans="1:9" x14ac:dyDescent="0.25">
      <c r="A24" s="24"/>
    </row>
    <row r="25" spans="1:9" x14ac:dyDescent="0.25">
      <c r="A25" s="24"/>
    </row>
    <row r="26" spans="1:9" x14ac:dyDescent="0.25">
      <c r="A26" s="24"/>
    </row>
    <row r="27" spans="1:9" x14ac:dyDescent="0.25">
      <c r="A2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 CYXX RNAV Z S07</vt:lpstr>
      <vt:lpstr>CW CYXX RNAV Z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eyres</dc:creator>
  <cp:lastModifiedBy>darcy eyres</cp:lastModifiedBy>
  <dcterms:created xsi:type="dcterms:W3CDTF">2021-03-14T12:42:12Z</dcterms:created>
  <dcterms:modified xsi:type="dcterms:W3CDTF">2021-09-11T23:51:54Z</dcterms:modified>
</cp:coreProperties>
</file>