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 Budget" sheetId="1" r:id="rId3"/>
    <sheet state="visible" name="Removed Components" sheetId="2" r:id="rId4"/>
    <sheet state="visible" name="References" sheetId="3" r:id="rId5"/>
  </sheets>
  <definedNames/>
  <calcPr/>
</workbook>
</file>

<file path=xl/sharedStrings.xml><?xml version="1.0" encoding="utf-8"?>
<sst xmlns="http://schemas.openxmlformats.org/spreadsheetml/2006/main" count="121" uniqueCount="89">
  <si>
    <t>References:</t>
  </si>
  <si>
    <t xml:space="preserve">Name </t>
  </si>
  <si>
    <t>https://www.youtube.com/watch?v=joAkJ9QA2bw</t>
  </si>
  <si>
    <t>Description</t>
  </si>
  <si>
    <t>Quantity</t>
  </si>
  <si>
    <t>Price</t>
  </si>
  <si>
    <t>Link</t>
  </si>
  <si>
    <t xml:space="preserve">Distributor </t>
  </si>
  <si>
    <t>Status</t>
  </si>
  <si>
    <t>Specs/Datasheet</t>
  </si>
  <si>
    <t>Notes:</t>
  </si>
  <si>
    <t>SLNDLTCH12 12V Electronics Lock Assembly Solenoid Low Power Consumption</t>
  </si>
  <si>
    <t>L12-R Micro Linear Actuator - Arduino compatible</t>
  </si>
  <si>
    <t>Electric lock for the door</t>
  </si>
  <si>
    <t xml:space="preserve">Linear actuator to open the door </t>
  </si>
  <si>
    <t>X</t>
  </si>
  <si>
    <t>Emergency Power sys.</t>
  </si>
  <si>
    <t>Key Pads</t>
  </si>
  <si>
    <t>https://www.sparkfun.com/products/14836</t>
  </si>
  <si>
    <t>Amazon/Adafruit</t>
  </si>
  <si>
    <t>Amazon/Actuonix</t>
  </si>
  <si>
    <t>Received on 01/19</t>
  </si>
  <si>
    <t xml:space="preserve">Need to review this part </t>
  </si>
  <si>
    <t>We need to figure out the force/speed and length needed for our project. Proffessor reoved this part from our project</t>
  </si>
  <si>
    <t>ESP32-WROOM-32D / DEV module</t>
  </si>
  <si>
    <t>Microcontroller with WiFi capabilities like the ESP8266</t>
  </si>
  <si>
    <t>Amazon/Hitlego</t>
  </si>
  <si>
    <t>Received on 01/31/19</t>
  </si>
  <si>
    <t>ESP8266</t>
  </si>
  <si>
    <t>WiFi module to add network framework</t>
  </si>
  <si>
    <t>1N4004 Diode</t>
  </si>
  <si>
    <t>Protection diode for selenoid lock</t>
  </si>
  <si>
    <t>Amazon/D-PLANET</t>
  </si>
  <si>
    <t>Received 02/07/19</t>
  </si>
  <si>
    <t>TIP102 Transistor</t>
  </si>
  <si>
    <t xml:space="preserve">Switch to enable power to solenoid </t>
  </si>
  <si>
    <t>Amazon/STMelectronics</t>
  </si>
  <si>
    <t>Uninterruptible Power Supply</t>
  </si>
  <si>
    <t>Power System</t>
  </si>
  <si>
    <t>ARDUINO UNO R3 [A000066]</t>
  </si>
  <si>
    <t>Amazon/MakerFocus</t>
  </si>
  <si>
    <t>Received 02/20/19</t>
  </si>
  <si>
    <t>Main controller unit (MCU) of the lock</t>
  </si>
  <si>
    <t>Amazon/Arduino</t>
  </si>
  <si>
    <t>DC-DC boost converter</t>
  </si>
  <si>
    <t>DC-DC Boost converter</t>
  </si>
  <si>
    <t>Voltage Regulator  (LD1117V33)</t>
  </si>
  <si>
    <t>Regulates the Voltage to 3.3V</t>
  </si>
  <si>
    <t>Spark Fun</t>
  </si>
  <si>
    <t xml:space="preserve">3.7V LiPo </t>
  </si>
  <si>
    <t>Back up power system</t>
  </si>
  <si>
    <t>Amazon/Drok</t>
  </si>
  <si>
    <t>Received 03/09/19</t>
  </si>
  <si>
    <t>Keypad</t>
  </si>
  <si>
    <t>3x4 Phone-style Matrix Keypad (i2c)</t>
  </si>
  <si>
    <t>Return</t>
  </si>
  <si>
    <t>Protection already included</t>
  </si>
  <si>
    <t>DROK LM2577 DC-DC Booster converter</t>
  </si>
  <si>
    <t>DC-DC boost converter (3vto12v) to drive the Solenoid</t>
  </si>
  <si>
    <t>Received 03/15/19</t>
  </si>
  <si>
    <t>Boost the battery voltage to drive the solenoid</t>
  </si>
  <si>
    <t>8 pin</t>
  </si>
  <si>
    <t>Single Pole Double Throw Switch 400UDP1R1BLKM7RE</t>
  </si>
  <si>
    <t>M7 Rocket model</t>
  </si>
  <si>
    <t xml:space="preserve">ESP32 - CAM </t>
  </si>
  <si>
    <t>WiFi module for Smart Doorbell</t>
  </si>
  <si>
    <t>Mouser Electronics</t>
  </si>
  <si>
    <t>Received 03/25/20</t>
  </si>
  <si>
    <t>We are using M7 Rocket model (6 pin)</t>
  </si>
  <si>
    <t>Banggood/Geekcreit</t>
  </si>
  <si>
    <t xml:space="preserve">Male connector JST-PH 2-pin </t>
  </si>
  <si>
    <t>In Transit</t>
  </si>
  <si>
    <t>Migth need another IDE enviroment</t>
  </si>
  <si>
    <t>Received 03/25/21</t>
  </si>
  <si>
    <t>RGB LED WP154A4SUREQBFZGC</t>
  </si>
  <si>
    <t xml:space="preserve">Right Angle Pushbutton </t>
  </si>
  <si>
    <t>Received 03/25/22</t>
  </si>
  <si>
    <t>Adafruit PN532 NFC/RFID Controller Shield for Arduino</t>
  </si>
  <si>
    <t>Shield for the arduino to enable NFC</t>
  </si>
  <si>
    <t>4 pin</t>
  </si>
  <si>
    <t xml:space="preserve">Pushbutton </t>
  </si>
  <si>
    <t>Received 03/25/23</t>
  </si>
  <si>
    <t>Female Headers</t>
  </si>
  <si>
    <t>Received 03/25/24</t>
  </si>
  <si>
    <t>PCB Board</t>
  </si>
  <si>
    <t>3D Print box</t>
  </si>
  <si>
    <t>OV7670 300KP VGA Camera Module</t>
  </si>
  <si>
    <t>Camera for the Smart Doorbell</t>
  </si>
  <si>
    <t>Amazon/Atomic Market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</si>
</sst>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4">
    <font>
      <sz val="10.0"/>
      <color rgb="FF000000"/>
      <name val="Arial"/>
    </font>
    <font/>
    <font>
      <color rgb="FF11111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sz val="11.0"/>
      <color rgb="FF11111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" numFmtId="0" xfId="0" applyAlignment="1" applyFont="1">
      <alignment readingOrder="0" vertical="center"/>
    </xf>
    <xf borderId="0" fillId="4" fontId="2" numFmtId="0" xfId="0" applyAlignment="1" applyFont="1">
      <alignment horizontal="left" readingOrder="0"/>
    </xf>
    <xf borderId="0" fillId="0" fontId="1" numFmtId="0" xfId="0" applyAlignment="1" applyFont="1">
      <alignment vertical="center"/>
    </xf>
    <xf borderId="0" fillId="0" fontId="1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4" fontId="2" numFmtId="0" xfId="0" applyAlignment="1" applyFont="1">
      <alignment readingOrder="0"/>
    </xf>
    <xf borderId="0" fillId="4" fontId="12" numFmtId="0" xfId="0" applyAlignment="1" applyFont="1">
      <alignment horizontal="center" readingOrder="0"/>
    </xf>
    <xf borderId="0" fillId="4" fontId="1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4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joAkJ9QA2bw" TargetMode="External"/><Relationship Id="rId2" Type="http://schemas.openxmlformats.org/officeDocument/2006/relationships/hyperlink" Target="https://www.sparkfun.com/products/14836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43"/>
    <col customWidth="1" min="2" max="2" width="69.86"/>
    <col customWidth="1" min="3" max="3" width="47.29"/>
    <col customWidth="1" min="5" max="5" width="20.57"/>
    <col customWidth="1" min="6" max="6" width="19.57"/>
    <col customWidth="1" min="7" max="7" width="23.0"/>
    <col customWidth="1" min="8" max="8" width="21.86"/>
    <col customWidth="1" min="9" max="9" width="15.29"/>
    <col customWidth="1" min="10" max="10" width="66.43"/>
  </cols>
  <sheetData>
    <row r="1">
      <c r="A1" s="1"/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4">
        <v>2.0</v>
      </c>
      <c r="B2" s="6" t="s">
        <v>11</v>
      </c>
      <c r="C2" s="8" t="s">
        <v>13</v>
      </c>
      <c r="D2" s="10">
        <v>1.0</v>
      </c>
      <c r="E2" s="12">
        <v>17.61</v>
      </c>
      <c r="F2" s="14" t="str">
        <f>HYPERLINK("https://www.amazon.com/Adafruit-Lock-style-Solenoid-12VDC-ADA1512-x/dp/B01GQFUQ06/ref=sr_1_1?ie=UTF8&amp;qid=1546572495&amp;sr=8-1&amp;keywords=Lock-style+Solenoid+-+12VDC","Link 1 ")</f>
        <v>Link 1 </v>
      </c>
      <c r="G2" s="3" t="s">
        <v>19</v>
      </c>
      <c r="H2" s="3" t="s">
        <v>21</v>
      </c>
      <c r="I2" s="15" t="str">
        <f>HYPERLINK("https://www.adafruit.com/product/1512","Link 1")</f>
        <v>Link 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7">
        <v>3.0</v>
      </c>
      <c r="B3" s="9" t="s">
        <v>24</v>
      </c>
      <c r="C3" s="9" t="s">
        <v>25</v>
      </c>
      <c r="D3" s="10">
        <v>2.0</v>
      </c>
      <c r="E3" s="19">
        <v>11.0</v>
      </c>
      <c r="F3" s="20" t="str">
        <f>HYPERLINK("https://www.amazon.com/HiLetgo-ESP-WROOM-32-Development-Microcontroller-Integrated/dp/B0718T232Z/ref=sr_1_3?s=pc&amp;ie=UTF8&amp;qid=1548349087&amp;sr=1-3&amp;keywords=ESP32","Link 1 ")</f>
        <v>Link 1 </v>
      </c>
      <c r="G3" s="10" t="s">
        <v>26</v>
      </c>
      <c r="H3" s="10" t="s">
        <v>27</v>
      </c>
      <c r="I3" s="21" t="str">
        <f>HYPERLINK("https://www.espressif.com/sites/default/files/documentation/esp32_datasheet_en.pdf","Link 1")</f>
        <v>Link 1</v>
      </c>
      <c r="J3" s="10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I4" s="20" t="str">
        <f>HYPERLINK("https://docs.espressif.com/projects/esp-idf/en/stable/","Link 2")</f>
        <v>Link 2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I5" s="21" t="str">
        <f>HYPERLINK("https://www.espressif.com/sites/default/files/documentation/esp32-wroom-32d_esp32-wroom-32u_datasheet_en.pdf","Link 3")</f>
        <v>Link 3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I6" s="20" t="str">
        <f>HYPERLINK("https://github.com/espressif/arduino-esp32","Link 4")</f>
        <v>Link 4</v>
      </c>
      <c r="J6" s="1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4">
        <v>5.0</v>
      </c>
      <c r="B7" s="8" t="s">
        <v>30</v>
      </c>
      <c r="C7" s="8" t="s">
        <v>31</v>
      </c>
      <c r="D7" s="3">
        <v>1.0</v>
      </c>
      <c r="E7" s="12">
        <v>0.05</v>
      </c>
      <c r="F7" s="14" t="str">
        <f>HYPERLINK("https://www.amazon.com/100pcs-1N4004-Diode-Standard-Through/dp/B07J58K2RZ/ref=sr_1_2_sspa?s=industrial&amp;ie=UTF8&amp;qid=1549396687&amp;sr=1-2-spons&amp;keywords=1n4004&amp;psc=1","Link 1 ")</f>
        <v>Link 1 </v>
      </c>
      <c r="G7" s="3" t="s">
        <v>32</v>
      </c>
      <c r="H7" s="3" t="s">
        <v>33</v>
      </c>
      <c r="I7" s="14" t="str">
        <f>HYPERLINK("https://www.onsemi.com/pub/Collateral/1N4001-D.PDF","Link 1")</f>
        <v>Link 1</v>
      </c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4">
        <v>6.0</v>
      </c>
      <c r="B8" s="8" t="s">
        <v>34</v>
      </c>
      <c r="C8" s="8" t="s">
        <v>35</v>
      </c>
      <c r="D8" s="3">
        <v>1.0</v>
      </c>
      <c r="E8" s="12">
        <v>1.6</v>
      </c>
      <c r="F8" s="14" t="str">
        <f>HYPERLINK("https://www.amazon.com/STMICROELECTRONICS-TIP102-TRANS-DARL-pieces/dp/B00M1GGKIC/ref=sr_1_2?ie=UTF8&amp;qid=1548983892&amp;sr=8-2&amp;keywords=TIP102","Link 1 ")</f>
        <v>Link 1 </v>
      </c>
      <c r="G8" s="3" t="s">
        <v>36</v>
      </c>
      <c r="H8" s="3" t="s">
        <v>33</v>
      </c>
      <c r="I8" s="14" t="str">
        <f>HYPERLINK("https://www.mouser.com/datasheet/2/389/tip102-957196.pdf","Link 1")</f>
        <v>Link 1</v>
      </c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7">
        <v>9.0</v>
      </c>
      <c r="B9" s="9" t="s">
        <v>37</v>
      </c>
      <c r="C9" s="25" t="s">
        <v>38</v>
      </c>
      <c r="D9" s="10">
        <v>1.0</v>
      </c>
      <c r="E9" s="19">
        <v>3.0</v>
      </c>
      <c r="F9" s="20" t="str">
        <f>HYPERLINK("https://www.amazon.com/Makerfocus-Battery-Shield-Raspberry-Arduino/dp/B075HB98J9","Link 1")</f>
        <v>Link 1</v>
      </c>
      <c r="G9" s="10" t="s">
        <v>40</v>
      </c>
      <c r="H9" s="10" t="s">
        <v>41</v>
      </c>
      <c r="I9" s="25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F10" s="20" t="str">
        <f>HYPERLINK("https://www.aliexpress.com/item/ESP32-ESP32S-For-Wemos-For-Raspberry-Pi-18650-Battery-Charge-Shield-Board-V3-Micro-USB-Port/32870411748.html?aff_platform=link-c-tool&amp;cpt=1550780595246&amp;sk=ccgnehR2&amp;aff_trace_key=9856d7aa426947ad8e9b49bb8c80554a-155078059524"&amp;"6-04061-ccgnehR2&amp;terminal_id=d258ca663eda4a99b040d5141c274be5","Link 2")</f>
        <v>Link 2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4">
        <v>10.0</v>
      </c>
      <c r="B11" s="2" t="s">
        <v>44</v>
      </c>
      <c r="C11" s="2" t="s">
        <v>45</v>
      </c>
      <c r="D11" s="3">
        <v>1.0</v>
      </c>
      <c r="E11" s="29">
        <v>13.0</v>
      </c>
      <c r="F11" s="14" t="str">
        <f>HYPERLINK("https://www.amazon.com/Converter-DROK-Buck-Boost-Adjustable-Regulator/dp/B0789QVKKF/ref=sr_1_6?keywords=dc-dc+boost+converter&amp;qid=1551814014&amp;s=gateway&amp;sr=8-6","Link 1")</f>
        <v>Link 1</v>
      </c>
      <c r="G11" s="10" t="s">
        <v>51</v>
      </c>
      <c r="H11" s="3" t="s">
        <v>52</v>
      </c>
    </row>
    <row r="12">
      <c r="A12" s="4">
        <v>11.0</v>
      </c>
      <c r="B12" s="25" t="s">
        <v>53</v>
      </c>
      <c r="C12" s="30" t="s">
        <v>54</v>
      </c>
      <c r="D12" s="3">
        <v>1.0</v>
      </c>
      <c r="E12" s="29">
        <v>11.0</v>
      </c>
      <c r="F12" s="14" t="str">
        <f>HYPERLINK("https://www.amazon.com/Adafruit-3x4-Phone-style-Matrix-Keypad/dp/B00QSHPCO8/ref=pd_bxgy_147_img_3/141-0293439-5293424?_encoding=UTF8&amp;pd_rd_i=B00QSHPCO8&amp;pd_rd_r=2cb6ede1-4a91-11e9-b2ee-9395e4907f5f&amp;pd_rd_w=xMf2v&amp;pd_rd_wg=3IyKV&amp;pf_rd_p=a2006322-0bc0-4db9-a0"&amp;"8e-d168c18ce6f0&amp;pf_rd_r=1QE0BW0XXQSPWBGTSS13&amp;psc=1&amp;refRID=1QE0BW0XXQSPWBGTSS13","Link 1")</f>
        <v>Link 1</v>
      </c>
      <c r="G12" s="3" t="s">
        <v>19</v>
      </c>
      <c r="H12" s="3" t="s">
        <v>59</v>
      </c>
      <c r="I12" s="20" t="str">
        <f>HYPERLINK("https://www.adafruit.com/product/1824","Link1 ")</f>
        <v>Link1 </v>
      </c>
      <c r="J12" s="2" t="s">
        <v>61</v>
      </c>
    </row>
    <row r="13">
      <c r="A13" s="4">
        <v>12.0</v>
      </c>
      <c r="B13" s="2" t="s">
        <v>62</v>
      </c>
      <c r="C13" s="2" t="s">
        <v>63</v>
      </c>
      <c r="D13" s="3">
        <v>2.0</v>
      </c>
      <c r="E13" s="12">
        <v>1.62</v>
      </c>
      <c r="F13" s="14" t="str">
        <f>HYPERLINK("https://www.mouser.com/ProductDetail/E-Switch/400UDP1R1BLKM7RE?qs=%2Fha2pyFadujzqB%252Bac1vWV89XuejpZEzwqWpSiRx9vww4cGUaksHQ0g%3D%3D","Link 1")</f>
        <v>Link 1</v>
      </c>
      <c r="G13" s="3" t="s">
        <v>66</v>
      </c>
      <c r="H13" s="3" t="s">
        <v>67</v>
      </c>
      <c r="I13" s="31" t="str">
        <f>HYPERLINK("https://www.mouser.com/datasheet/2/140/400U-837934.pdf","Link 1")</f>
        <v>Link 1</v>
      </c>
      <c r="J13" s="9" t="s">
        <v>68</v>
      </c>
    </row>
    <row r="14">
      <c r="A14" s="4">
        <v>13.0</v>
      </c>
      <c r="B14" s="2" t="s">
        <v>70</v>
      </c>
      <c r="D14" s="3">
        <v>3.0</v>
      </c>
      <c r="E14" s="12">
        <v>0.75</v>
      </c>
      <c r="F14" s="14" t="str">
        <f>HYPERLINK("https://www.mouser.com/ProductDetail/Adafruit/1769?qs=sGAEpiMZZMsMyYRRhGMFNlCdtNxpnOUdaNxuf4VjKxc%3D","Link 1")</f>
        <v>Link 1</v>
      </c>
      <c r="G14" s="3" t="s">
        <v>66</v>
      </c>
      <c r="H14" s="3" t="s">
        <v>73</v>
      </c>
      <c r="I14" s="20" t="str">
        <f>HYPERLINK("https://www.adafruit.com/product/1769","Link 1")</f>
        <v>Link 1</v>
      </c>
    </row>
    <row r="15">
      <c r="A15" s="4">
        <v>14.0</v>
      </c>
      <c r="B15" s="32" t="s">
        <v>74</v>
      </c>
      <c r="C15" s="33"/>
      <c r="D15" s="3">
        <v>2.0</v>
      </c>
      <c r="E15" s="12">
        <v>1.88</v>
      </c>
      <c r="F15" s="14" t="str">
        <f>HYPERLINK("https://www.mouser.com/ProductDetail/Kingbright/WP154A4SUREQBFZGC?qs=%2Fha2pyFadugNt7Os0GZsHiElzQfQPAPGDaUYie8kqoQ%2F7LAX5g8pLw%3D%3D","Link 1")</f>
        <v>Link 1</v>
      </c>
      <c r="G15" s="3" t="s">
        <v>66</v>
      </c>
      <c r="H15" s="3" t="s">
        <v>76</v>
      </c>
      <c r="I15" s="20" t="str">
        <f>HYPERLINK("https://www.mouser.com/datasheet/2/216/WP154A4SUREQBFZGC-1173568.pdf","Link 1")</f>
        <v>Link 1</v>
      </c>
      <c r="J15" s="3" t="s">
        <v>79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4">
        <v>15.0</v>
      </c>
      <c r="B16" s="8" t="s">
        <v>80</v>
      </c>
      <c r="C16" s="33"/>
      <c r="D16" s="3">
        <v>5.0</v>
      </c>
      <c r="E16" s="12">
        <v>0.21</v>
      </c>
      <c r="F16" s="24" t="str">
        <f>HYPERLINK("https://www.mouser.com/ProductDetail/Grayhill/95C06C3RAT?qs=ls7QRyWmRk4CrjuiuVECkg%3D%3D&amp;gclid=Cj0KCQjwpsLkBRDpARIsAKoYI8xhwmvWFSf1fWJP74bAYU0BpYkgPXGF8DtNm0tkOqyJwU-Q0Vrus4caAriREALw_wcB","Link 1")</f>
        <v>Link 1</v>
      </c>
      <c r="G16" s="3" t="s">
        <v>66</v>
      </c>
      <c r="H16" s="3" t="s">
        <v>81</v>
      </c>
      <c r="I16" s="24" t="str">
        <f>HYPERLINK("https://www.mouser.com/datasheet/2/626/Tact_95C06-335474.pdf","Link 1")</f>
        <v>Link 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4">
        <v>16.0</v>
      </c>
      <c r="B17" s="8" t="s">
        <v>82</v>
      </c>
      <c r="C17" s="33"/>
      <c r="D17" s="3">
        <v>2.0</v>
      </c>
      <c r="E17" s="12">
        <v>4.0</v>
      </c>
      <c r="F17" s="14" t="str">
        <f>HYPERLINK("https://www.amazon.com/Adafruit-36-pin-0-1-Female-header/dp/B01LYGUT2I","Link 1")</f>
        <v>Link 1</v>
      </c>
      <c r="G17" s="3" t="s">
        <v>19</v>
      </c>
      <c r="H17" s="3" t="s">
        <v>83</v>
      </c>
      <c r="I17" s="20" t="str">
        <f>HYPERLINK("https://cdn-shop.adafruit.com/datasheets/00548.pdf","Link 1")</f>
        <v>Link 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4">
        <v>17.0</v>
      </c>
      <c r="B18" s="8" t="s">
        <v>84</v>
      </c>
      <c r="C18" s="33"/>
      <c r="D18" s="3">
        <v>5.0</v>
      </c>
      <c r="E18" s="29">
        <v>30.0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4">
        <v>18.0</v>
      </c>
      <c r="B19" s="8" t="s">
        <v>85</v>
      </c>
      <c r="C19" s="33"/>
      <c r="D19" s="3">
        <v>1.0</v>
      </c>
      <c r="E19" s="12">
        <v>8.0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33"/>
      <c r="C20" s="3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33"/>
      <c r="C21" s="3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33"/>
      <c r="C22" s="3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33"/>
      <c r="C23" s="3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33"/>
      <c r="C24" s="3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33"/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33"/>
      <c r="C26" s="3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33"/>
      <c r="C27" s="3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33"/>
      <c r="C28" s="3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33"/>
      <c r="C29" s="3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33"/>
      <c r="C30" s="3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33"/>
      <c r="C31" s="3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33"/>
      <c r="C32" s="3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33"/>
      <c r="C33" s="3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33"/>
      <c r="C34" s="3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33"/>
      <c r="C35" s="3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33"/>
      <c r="C36" s="3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33"/>
      <c r="C37" s="3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33"/>
      <c r="C38" s="3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33"/>
      <c r="C39" s="3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33"/>
      <c r="C40" s="3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33"/>
      <c r="C41" s="3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33"/>
      <c r="C42" s="3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33"/>
      <c r="C43" s="3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33"/>
      <c r="C44" s="3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33"/>
      <c r="C45" s="3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33"/>
      <c r="C46" s="3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33"/>
      <c r="C47" s="3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33"/>
      <c r="C48" s="3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33"/>
      <c r="C49" s="3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33"/>
      <c r="C50" s="3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33"/>
      <c r="C51" s="3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33"/>
      <c r="C52" s="3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33"/>
      <c r="C53" s="3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33"/>
      <c r="C54" s="3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33"/>
      <c r="C55" s="3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33"/>
      <c r="C56" s="3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33"/>
      <c r="C57" s="3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33"/>
      <c r="C58" s="3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33"/>
      <c r="C59" s="3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33"/>
      <c r="C60" s="3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33"/>
      <c r="C61" s="3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33"/>
      <c r="C62" s="3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33"/>
      <c r="C63" s="3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33"/>
      <c r="C64" s="3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33"/>
      <c r="C65" s="3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33"/>
      <c r="C66" s="3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33"/>
      <c r="C67" s="3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33"/>
      <c r="C68" s="3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33"/>
      <c r="C69" s="3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33"/>
      <c r="C70" s="3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33"/>
      <c r="C71" s="3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33"/>
      <c r="C72" s="3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33"/>
      <c r="C73" s="3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33"/>
      <c r="C74" s="3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33"/>
      <c r="C75" s="3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33"/>
      <c r="C76" s="3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33"/>
      <c r="C77" s="3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33"/>
      <c r="C78" s="3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33"/>
      <c r="C79" s="3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33"/>
      <c r="C80" s="3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33"/>
      <c r="C81" s="3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33"/>
      <c r="C82" s="3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33"/>
      <c r="C83" s="3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33"/>
      <c r="C84" s="3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33"/>
      <c r="C85" s="3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33"/>
      <c r="C86" s="3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33"/>
      <c r="C87" s="3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33"/>
      <c r="C88" s="3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33"/>
      <c r="C89" s="3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33"/>
      <c r="C90" s="3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33"/>
      <c r="C91" s="3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33"/>
      <c r="C92" s="3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33"/>
      <c r="C93" s="3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33"/>
      <c r="C94" s="3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33"/>
      <c r="C95" s="3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33"/>
      <c r="C96" s="3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33"/>
      <c r="C97" s="3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33"/>
      <c r="C98" s="3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33"/>
      <c r="C99" s="3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33"/>
      <c r="C100" s="3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33"/>
      <c r="C101" s="3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33"/>
      <c r="C102" s="3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33"/>
      <c r="C103" s="3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33"/>
      <c r="C104" s="3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33"/>
      <c r="C105" s="3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33"/>
      <c r="C106" s="3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33"/>
      <c r="C107" s="3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33"/>
      <c r="C108" s="3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33"/>
      <c r="C109" s="3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33"/>
      <c r="C110" s="3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33"/>
      <c r="C111" s="3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33"/>
      <c r="C112" s="3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33"/>
      <c r="C113" s="3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33"/>
      <c r="C114" s="3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33"/>
      <c r="C115" s="3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33"/>
      <c r="C116" s="3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33"/>
      <c r="C117" s="3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33"/>
      <c r="C118" s="3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33"/>
      <c r="C119" s="3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33"/>
      <c r="C120" s="3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33"/>
      <c r="C121" s="3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33"/>
      <c r="C122" s="3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33"/>
      <c r="C123" s="3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33"/>
      <c r="C124" s="3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33"/>
      <c r="C125" s="3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33"/>
      <c r="C126" s="3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33"/>
      <c r="C127" s="3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33"/>
      <c r="C128" s="3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33"/>
      <c r="C129" s="3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33"/>
      <c r="C130" s="3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33"/>
      <c r="C131" s="3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33"/>
      <c r="C132" s="3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33"/>
      <c r="C133" s="3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33"/>
      <c r="C134" s="3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33"/>
      <c r="C135" s="3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33"/>
      <c r="C136" s="3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33"/>
      <c r="C137" s="3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33"/>
      <c r="C138" s="3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33"/>
      <c r="C139" s="3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33"/>
      <c r="C140" s="3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33"/>
      <c r="C141" s="3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33"/>
      <c r="C142" s="3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33"/>
      <c r="C143" s="3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33"/>
      <c r="C144" s="3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33"/>
      <c r="C145" s="3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33"/>
      <c r="C146" s="3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33"/>
      <c r="C147" s="3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33"/>
      <c r="C148" s="3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33"/>
      <c r="C149" s="3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33"/>
      <c r="C150" s="3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33"/>
      <c r="C151" s="3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33"/>
      <c r="C152" s="3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33"/>
      <c r="C153" s="3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33"/>
      <c r="C154" s="3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33"/>
      <c r="C155" s="3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33"/>
      <c r="C156" s="3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33"/>
      <c r="C157" s="3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33"/>
      <c r="C158" s="3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33"/>
      <c r="C159" s="3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33"/>
      <c r="C160" s="3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33"/>
      <c r="C161" s="3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33"/>
      <c r="C162" s="3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33"/>
      <c r="C163" s="3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33"/>
      <c r="C164" s="3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33"/>
      <c r="C165" s="3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33"/>
      <c r="C166" s="3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33"/>
      <c r="C167" s="3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33"/>
      <c r="C168" s="3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33"/>
      <c r="C169" s="3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33"/>
      <c r="C170" s="3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33"/>
      <c r="C171" s="3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33"/>
      <c r="C172" s="3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33"/>
      <c r="C173" s="3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33"/>
      <c r="C174" s="3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33"/>
      <c r="C175" s="3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33"/>
      <c r="C176" s="3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33"/>
      <c r="C177" s="3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33"/>
      <c r="C178" s="3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33"/>
      <c r="C179" s="3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33"/>
      <c r="C180" s="3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33"/>
      <c r="C181" s="3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33"/>
      <c r="C182" s="3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33"/>
      <c r="C183" s="3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33"/>
      <c r="C184" s="3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33"/>
      <c r="C185" s="3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33"/>
      <c r="C186" s="3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33"/>
      <c r="C187" s="3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33"/>
      <c r="C188" s="3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33"/>
      <c r="C189" s="3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33"/>
      <c r="C190" s="3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33"/>
      <c r="C191" s="3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33"/>
      <c r="C192" s="3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33"/>
      <c r="C193" s="3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33"/>
      <c r="C194" s="3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33"/>
      <c r="C195" s="3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33"/>
      <c r="C196" s="3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33"/>
      <c r="C197" s="3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33"/>
      <c r="C198" s="3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33"/>
      <c r="C199" s="3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33"/>
      <c r="C200" s="3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33"/>
      <c r="C201" s="3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33"/>
      <c r="C202" s="3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33"/>
      <c r="C203" s="3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33"/>
      <c r="C204" s="3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33"/>
      <c r="C205" s="3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33"/>
      <c r="C206" s="3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33"/>
      <c r="C207" s="3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33"/>
      <c r="C208" s="3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33"/>
      <c r="C209" s="3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33"/>
      <c r="C210" s="3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33"/>
      <c r="C211" s="3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33"/>
      <c r="C212" s="3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33"/>
      <c r="C213" s="3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33"/>
      <c r="C214" s="3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33"/>
      <c r="C215" s="3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33"/>
      <c r="C216" s="3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33"/>
      <c r="C217" s="3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33"/>
      <c r="C218" s="3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33"/>
      <c r="C219" s="3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33"/>
      <c r="C220" s="3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33"/>
      <c r="C221" s="3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33"/>
      <c r="C222" s="3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33"/>
      <c r="C223" s="3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33"/>
      <c r="C224" s="3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33"/>
      <c r="C225" s="3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33"/>
      <c r="C226" s="3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33"/>
      <c r="C227" s="3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33"/>
      <c r="C228" s="3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33"/>
      <c r="C229" s="3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33"/>
      <c r="C230" s="3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33"/>
      <c r="C231" s="3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33"/>
      <c r="C232" s="3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33"/>
      <c r="C233" s="3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33"/>
      <c r="C234" s="3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33"/>
      <c r="C235" s="3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33"/>
      <c r="C236" s="3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33"/>
      <c r="C237" s="3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33"/>
      <c r="C238" s="3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33"/>
      <c r="C239" s="3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33"/>
      <c r="C240" s="3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33"/>
      <c r="C241" s="3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33"/>
      <c r="C242" s="3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33"/>
      <c r="C243" s="3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33"/>
      <c r="C244" s="3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33"/>
      <c r="C245" s="3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33"/>
      <c r="C246" s="3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33"/>
      <c r="C247" s="3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33"/>
      <c r="C248" s="3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33"/>
      <c r="C249" s="3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33"/>
      <c r="C250" s="3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33"/>
      <c r="C251" s="3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33"/>
      <c r="C252" s="3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33"/>
      <c r="C253" s="3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33"/>
      <c r="C254" s="3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33"/>
      <c r="C255" s="3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33"/>
      <c r="C256" s="3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33"/>
      <c r="C257" s="3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33"/>
      <c r="C258" s="3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33"/>
      <c r="C259" s="3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33"/>
      <c r="C260" s="3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33"/>
      <c r="C261" s="3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33"/>
      <c r="C262" s="3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33"/>
      <c r="C263" s="3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33"/>
      <c r="C264" s="3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33"/>
      <c r="C265" s="3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33"/>
      <c r="C266" s="3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33"/>
      <c r="C267" s="3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33"/>
      <c r="C268" s="3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33"/>
      <c r="C269" s="3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33"/>
      <c r="C270" s="3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33"/>
      <c r="C271" s="3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33"/>
      <c r="C272" s="3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33"/>
      <c r="C273" s="3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33"/>
      <c r="C274" s="3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33"/>
      <c r="C275" s="3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33"/>
      <c r="C276" s="3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33"/>
      <c r="C277" s="3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33"/>
      <c r="C278" s="3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33"/>
      <c r="C279" s="3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33"/>
      <c r="C280" s="3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33"/>
      <c r="C281" s="3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33"/>
      <c r="C282" s="3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33"/>
      <c r="C283" s="3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33"/>
      <c r="C284" s="3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33"/>
      <c r="C285" s="3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33"/>
      <c r="C286" s="3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33"/>
      <c r="C287" s="3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33"/>
      <c r="C288" s="3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33"/>
      <c r="C289" s="3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33"/>
      <c r="C290" s="3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33"/>
      <c r="C291" s="3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33"/>
      <c r="C292" s="3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33"/>
      <c r="C293" s="3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33"/>
      <c r="C294" s="3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33"/>
      <c r="C295" s="3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33"/>
      <c r="C296" s="3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33"/>
      <c r="C297" s="3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33"/>
      <c r="C298" s="3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33"/>
      <c r="C299" s="3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33"/>
      <c r="C300" s="3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33"/>
      <c r="C301" s="3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33"/>
      <c r="C302" s="3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33"/>
      <c r="C303" s="3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33"/>
      <c r="C304" s="3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33"/>
      <c r="C305" s="3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33"/>
      <c r="C306" s="3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33"/>
      <c r="C307" s="3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33"/>
      <c r="C308" s="3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33"/>
      <c r="C309" s="3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33"/>
      <c r="C310" s="3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33"/>
      <c r="C311" s="3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33"/>
      <c r="C312" s="3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33"/>
      <c r="C313" s="3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33"/>
      <c r="C314" s="3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33"/>
      <c r="C315" s="3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33"/>
      <c r="C316" s="3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33"/>
      <c r="C317" s="3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33"/>
      <c r="C318" s="3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33"/>
      <c r="C319" s="3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33"/>
      <c r="C320" s="3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33"/>
      <c r="C321" s="3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33"/>
      <c r="C322" s="3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33"/>
      <c r="C323" s="3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33"/>
      <c r="C324" s="3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33"/>
      <c r="C325" s="3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33"/>
      <c r="C326" s="3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33"/>
      <c r="C327" s="3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33"/>
      <c r="C328" s="3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33"/>
      <c r="C329" s="3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33"/>
      <c r="C330" s="3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33"/>
      <c r="C331" s="3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33"/>
      <c r="C332" s="3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33"/>
      <c r="C333" s="3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33"/>
      <c r="C334" s="3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33"/>
      <c r="C335" s="3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33"/>
      <c r="C336" s="3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33"/>
      <c r="C337" s="3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33"/>
      <c r="C338" s="3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33"/>
      <c r="C339" s="3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33"/>
      <c r="C340" s="3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33"/>
      <c r="C341" s="3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33"/>
      <c r="C342" s="3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33"/>
      <c r="C343" s="3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33"/>
      <c r="C344" s="3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33"/>
      <c r="C345" s="3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33"/>
      <c r="C346" s="3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33"/>
      <c r="C347" s="3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33"/>
      <c r="C348" s="3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33"/>
      <c r="C349" s="3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33"/>
      <c r="C350" s="3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33"/>
      <c r="C351" s="3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33"/>
      <c r="C352" s="3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33"/>
      <c r="C353" s="3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33"/>
      <c r="C354" s="3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33"/>
      <c r="C355" s="3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33"/>
      <c r="C356" s="3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33"/>
      <c r="C357" s="3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33"/>
      <c r="C358" s="3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33"/>
      <c r="C359" s="3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33"/>
      <c r="C360" s="3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33"/>
      <c r="C361" s="3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33"/>
      <c r="C362" s="3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33"/>
      <c r="C363" s="3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33"/>
      <c r="C364" s="3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33"/>
      <c r="C365" s="3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33"/>
      <c r="C366" s="3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33"/>
      <c r="C367" s="3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33"/>
      <c r="C368" s="3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33"/>
      <c r="C369" s="3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33"/>
      <c r="C370" s="3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33"/>
      <c r="C371" s="3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33"/>
      <c r="C372" s="3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33"/>
      <c r="C373" s="3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33"/>
      <c r="C374" s="3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33"/>
      <c r="C375" s="3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33"/>
      <c r="C376" s="3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33"/>
      <c r="C377" s="3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33"/>
      <c r="C378" s="3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33"/>
      <c r="C379" s="3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33"/>
      <c r="C380" s="3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33"/>
      <c r="C381" s="3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33"/>
      <c r="C382" s="3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33"/>
      <c r="C383" s="3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33"/>
      <c r="C384" s="3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33"/>
      <c r="C385" s="3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33"/>
      <c r="C386" s="3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33"/>
      <c r="C387" s="3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33"/>
      <c r="C388" s="3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33"/>
      <c r="C389" s="3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33"/>
      <c r="C390" s="3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33"/>
      <c r="C391" s="3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33"/>
      <c r="C392" s="3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33"/>
      <c r="C393" s="3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33"/>
      <c r="C394" s="3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33"/>
      <c r="C395" s="3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33"/>
      <c r="C396" s="3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33"/>
      <c r="C397" s="3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33"/>
      <c r="C398" s="3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33"/>
      <c r="C399" s="3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33"/>
      <c r="C400" s="3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33"/>
      <c r="C401" s="3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33"/>
      <c r="C402" s="3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33"/>
      <c r="C403" s="3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33"/>
      <c r="C404" s="3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33"/>
      <c r="C405" s="3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33"/>
      <c r="C406" s="3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33"/>
      <c r="C407" s="3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33"/>
      <c r="C408" s="3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33"/>
      <c r="C409" s="3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33"/>
      <c r="C410" s="3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33"/>
      <c r="C411" s="3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33"/>
      <c r="C412" s="3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33"/>
      <c r="C413" s="3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33"/>
      <c r="C414" s="3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33"/>
      <c r="C415" s="3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33"/>
      <c r="C416" s="3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33"/>
      <c r="C417" s="3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33"/>
      <c r="C418" s="3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33"/>
      <c r="C419" s="3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33"/>
      <c r="C420" s="3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33"/>
      <c r="C421" s="3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33"/>
      <c r="C422" s="3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33"/>
      <c r="C423" s="3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33"/>
      <c r="C424" s="3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33"/>
      <c r="C425" s="3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33"/>
      <c r="C426" s="3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33"/>
      <c r="C427" s="3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33"/>
      <c r="C428" s="3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33"/>
      <c r="C429" s="3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33"/>
      <c r="C430" s="3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33"/>
      <c r="C431" s="3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33"/>
      <c r="C432" s="3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33"/>
      <c r="C433" s="3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33"/>
      <c r="C434" s="3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33"/>
      <c r="C435" s="3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33"/>
      <c r="C436" s="3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33"/>
      <c r="C437" s="3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33"/>
      <c r="C438" s="3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33"/>
      <c r="C439" s="3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33"/>
      <c r="C440" s="3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33"/>
      <c r="C441" s="3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33"/>
      <c r="C442" s="3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33"/>
      <c r="C443" s="3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33"/>
      <c r="C444" s="3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33"/>
      <c r="C445" s="3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33"/>
      <c r="C446" s="3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33"/>
      <c r="C447" s="3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33"/>
      <c r="C448" s="3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33"/>
      <c r="C449" s="3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33"/>
      <c r="C450" s="3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33"/>
      <c r="C451" s="3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33"/>
      <c r="C452" s="3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33"/>
      <c r="C453" s="3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33"/>
      <c r="C454" s="3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33"/>
      <c r="C455" s="3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33"/>
      <c r="C456" s="3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33"/>
      <c r="C457" s="3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33"/>
      <c r="C458" s="3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33"/>
      <c r="C459" s="3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33"/>
      <c r="C460" s="3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33"/>
      <c r="C461" s="3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33"/>
      <c r="C462" s="3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33"/>
      <c r="C463" s="3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33"/>
      <c r="C464" s="3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33"/>
      <c r="C465" s="3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33"/>
      <c r="C466" s="3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33"/>
      <c r="C467" s="3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33"/>
      <c r="C468" s="3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33"/>
      <c r="C469" s="3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33"/>
      <c r="C470" s="3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33"/>
      <c r="C471" s="3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33"/>
      <c r="C472" s="3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33"/>
      <c r="C473" s="3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33"/>
      <c r="C474" s="3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33"/>
      <c r="C475" s="3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33"/>
      <c r="C476" s="3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33"/>
      <c r="C477" s="3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33"/>
      <c r="C478" s="3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33"/>
      <c r="C479" s="3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33"/>
      <c r="C480" s="3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33"/>
      <c r="C481" s="3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33"/>
      <c r="C482" s="3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33"/>
      <c r="C483" s="3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33"/>
      <c r="C484" s="3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33"/>
      <c r="C485" s="3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33"/>
      <c r="C486" s="3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33"/>
      <c r="C487" s="3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33"/>
      <c r="C488" s="3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33"/>
      <c r="C489" s="3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33"/>
      <c r="C490" s="3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33"/>
      <c r="C491" s="3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33"/>
      <c r="C492" s="3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33"/>
      <c r="C493" s="3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33"/>
      <c r="C494" s="3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33"/>
      <c r="C495" s="3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33"/>
      <c r="C496" s="3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33"/>
      <c r="C497" s="3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33"/>
      <c r="C498" s="3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33"/>
      <c r="C499" s="3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33"/>
      <c r="C500" s="3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33"/>
      <c r="C501" s="3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33"/>
      <c r="C502" s="3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33"/>
      <c r="C503" s="3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33"/>
      <c r="C504" s="3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33"/>
      <c r="C505" s="3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33"/>
      <c r="C506" s="3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33"/>
      <c r="C507" s="3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33"/>
      <c r="C508" s="3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33"/>
      <c r="C509" s="3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33"/>
      <c r="C510" s="3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33"/>
      <c r="C511" s="3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33"/>
      <c r="C512" s="3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33"/>
      <c r="C513" s="3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33"/>
      <c r="C514" s="3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33"/>
      <c r="C515" s="3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33"/>
      <c r="C516" s="3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33"/>
      <c r="C517" s="3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33"/>
      <c r="C518" s="3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33"/>
      <c r="C519" s="3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33"/>
      <c r="C520" s="3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33"/>
      <c r="C521" s="3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33"/>
      <c r="C522" s="3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33"/>
      <c r="C523" s="3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33"/>
      <c r="C524" s="3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33"/>
      <c r="C525" s="3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33"/>
      <c r="C526" s="3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33"/>
      <c r="C527" s="3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33"/>
      <c r="C528" s="3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33"/>
      <c r="C529" s="3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33"/>
      <c r="C530" s="3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33"/>
      <c r="C531" s="3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33"/>
      <c r="C532" s="3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33"/>
      <c r="C533" s="3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33"/>
      <c r="C534" s="3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33"/>
      <c r="C535" s="3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33"/>
      <c r="C536" s="3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33"/>
      <c r="C537" s="3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33"/>
      <c r="C538" s="3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33"/>
      <c r="C539" s="3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33"/>
      <c r="C540" s="3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33"/>
      <c r="C541" s="3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33"/>
      <c r="C542" s="3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33"/>
      <c r="C543" s="3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33"/>
      <c r="C544" s="3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33"/>
      <c r="C545" s="3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33"/>
      <c r="C546" s="3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33"/>
      <c r="C547" s="3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33"/>
      <c r="C548" s="3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33"/>
      <c r="C549" s="3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33"/>
      <c r="C550" s="3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33"/>
      <c r="C551" s="3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33"/>
      <c r="C552" s="3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33"/>
      <c r="C553" s="3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33"/>
      <c r="C554" s="3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33"/>
      <c r="C555" s="3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33"/>
      <c r="C556" s="3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33"/>
      <c r="C557" s="3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33"/>
      <c r="C558" s="3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33"/>
      <c r="C559" s="3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33"/>
      <c r="C560" s="3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33"/>
      <c r="C561" s="3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33"/>
      <c r="C562" s="3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33"/>
      <c r="C563" s="3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33"/>
      <c r="C564" s="3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33"/>
      <c r="C565" s="3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33"/>
      <c r="C566" s="3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33"/>
      <c r="C567" s="3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33"/>
      <c r="C568" s="3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33"/>
      <c r="C569" s="3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33"/>
      <c r="C570" s="3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33"/>
      <c r="C571" s="3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33"/>
      <c r="C572" s="3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33"/>
      <c r="C573" s="3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33"/>
      <c r="C574" s="3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33"/>
      <c r="C575" s="3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33"/>
      <c r="C576" s="3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33"/>
      <c r="C577" s="3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33"/>
      <c r="C578" s="3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33"/>
      <c r="C579" s="3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33"/>
      <c r="C580" s="3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33"/>
      <c r="C581" s="3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33"/>
      <c r="C582" s="3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33"/>
      <c r="C583" s="3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33"/>
      <c r="C584" s="3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33"/>
      <c r="C585" s="3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33"/>
      <c r="C586" s="3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33"/>
      <c r="C587" s="3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33"/>
      <c r="C588" s="3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33"/>
      <c r="C589" s="3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33"/>
      <c r="C590" s="3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33"/>
      <c r="C591" s="3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33"/>
      <c r="C592" s="3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33"/>
      <c r="C593" s="3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33"/>
      <c r="C594" s="3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33"/>
      <c r="C595" s="3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33"/>
      <c r="C596" s="3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33"/>
      <c r="C597" s="3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33"/>
      <c r="C598" s="3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33"/>
      <c r="C599" s="3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33"/>
      <c r="C600" s="3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33"/>
      <c r="C601" s="3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33"/>
      <c r="C602" s="3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33"/>
      <c r="C603" s="3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33"/>
      <c r="C604" s="3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33"/>
      <c r="C605" s="3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33"/>
      <c r="C606" s="3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33"/>
      <c r="C607" s="3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33"/>
      <c r="C608" s="3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33"/>
      <c r="C609" s="3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33"/>
      <c r="C610" s="3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33"/>
      <c r="C611" s="3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33"/>
      <c r="C612" s="3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33"/>
      <c r="C613" s="3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33"/>
      <c r="C614" s="3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33"/>
      <c r="C615" s="3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33"/>
      <c r="C616" s="3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33"/>
      <c r="C617" s="3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33"/>
      <c r="C618" s="3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33"/>
      <c r="C619" s="3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33"/>
      <c r="C620" s="3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33"/>
      <c r="C621" s="3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33"/>
      <c r="C622" s="3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33"/>
      <c r="C623" s="3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33"/>
      <c r="C624" s="3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33"/>
      <c r="C625" s="3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33"/>
      <c r="C626" s="3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33"/>
      <c r="C627" s="3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33"/>
      <c r="C628" s="3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33"/>
      <c r="C629" s="3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33"/>
      <c r="C630" s="3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33"/>
      <c r="C631" s="3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33"/>
      <c r="C632" s="3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33"/>
      <c r="C633" s="3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33"/>
      <c r="C634" s="3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33"/>
      <c r="C635" s="3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33"/>
      <c r="C636" s="3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33"/>
      <c r="C637" s="3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33"/>
      <c r="C638" s="3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33"/>
      <c r="C639" s="3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33"/>
      <c r="C640" s="3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33"/>
      <c r="C641" s="3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33"/>
      <c r="C642" s="3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33"/>
      <c r="C643" s="3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33"/>
      <c r="C644" s="3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33"/>
      <c r="C645" s="3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33"/>
      <c r="C646" s="3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33"/>
      <c r="C647" s="3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33"/>
      <c r="C648" s="3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33"/>
      <c r="C649" s="3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33"/>
      <c r="C650" s="3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33"/>
      <c r="C651" s="3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33"/>
      <c r="C652" s="3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33"/>
      <c r="C653" s="3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33"/>
      <c r="C654" s="3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33"/>
      <c r="C655" s="3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33"/>
      <c r="C656" s="3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33"/>
      <c r="C657" s="3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33"/>
      <c r="C658" s="3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33"/>
      <c r="C659" s="3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33"/>
      <c r="C660" s="3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33"/>
      <c r="C661" s="3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33"/>
      <c r="C662" s="3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33"/>
      <c r="C663" s="3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33"/>
      <c r="C664" s="3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33"/>
      <c r="C665" s="3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33"/>
      <c r="C666" s="3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33"/>
      <c r="C667" s="3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33"/>
      <c r="C668" s="3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33"/>
      <c r="C669" s="3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33"/>
      <c r="C670" s="3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33"/>
      <c r="C671" s="3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33"/>
      <c r="C672" s="3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33"/>
      <c r="C673" s="3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33"/>
      <c r="C674" s="3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33"/>
      <c r="C675" s="3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33"/>
      <c r="C676" s="3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33"/>
      <c r="C677" s="3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33"/>
      <c r="C678" s="3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33"/>
      <c r="C679" s="3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33"/>
      <c r="C680" s="3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33"/>
      <c r="C681" s="3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33"/>
      <c r="C682" s="3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33"/>
      <c r="C683" s="3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33"/>
      <c r="C684" s="3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33"/>
      <c r="C685" s="3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33"/>
      <c r="C686" s="3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33"/>
      <c r="C687" s="3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33"/>
      <c r="C688" s="3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33"/>
      <c r="C689" s="3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33"/>
      <c r="C690" s="3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33"/>
      <c r="C691" s="3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33"/>
      <c r="C692" s="3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33"/>
      <c r="C693" s="3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33"/>
      <c r="C694" s="3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33"/>
      <c r="C695" s="3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33"/>
      <c r="C696" s="3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33"/>
      <c r="C697" s="3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33"/>
      <c r="C698" s="3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33"/>
      <c r="C699" s="3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33"/>
      <c r="C700" s="3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33"/>
      <c r="C701" s="3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33"/>
      <c r="C702" s="3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33"/>
      <c r="C703" s="3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33"/>
      <c r="C704" s="3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33"/>
      <c r="C705" s="3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33"/>
      <c r="C706" s="3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33"/>
      <c r="C707" s="3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33"/>
      <c r="C708" s="3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33"/>
      <c r="C709" s="3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33"/>
      <c r="C710" s="3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33"/>
      <c r="C711" s="3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33"/>
      <c r="C712" s="3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33"/>
      <c r="C713" s="3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33"/>
      <c r="C714" s="3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33"/>
      <c r="C715" s="3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33"/>
      <c r="C716" s="3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33"/>
      <c r="C717" s="3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33"/>
      <c r="C718" s="3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33"/>
      <c r="C719" s="3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33"/>
      <c r="C720" s="3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33"/>
      <c r="C721" s="3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33"/>
      <c r="C722" s="3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33"/>
      <c r="C723" s="3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33"/>
      <c r="C724" s="3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33"/>
      <c r="C725" s="3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33"/>
      <c r="C726" s="3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33"/>
      <c r="C727" s="3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33"/>
      <c r="C728" s="3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33"/>
      <c r="C729" s="3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33"/>
      <c r="C730" s="3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33"/>
      <c r="C731" s="3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33"/>
      <c r="C732" s="3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33"/>
      <c r="C733" s="3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33"/>
      <c r="C734" s="3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33"/>
      <c r="C735" s="3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33"/>
      <c r="C736" s="3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33"/>
      <c r="C737" s="3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33"/>
      <c r="C738" s="3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33"/>
      <c r="C739" s="3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33"/>
      <c r="C740" s="3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33"/>
      <c r="C741" s="3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33"/>
      <c r="C742" s="3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33"/>
      <c r="C743" s="3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33"/>
      <c r="C744" s="3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33"/>
      <c r="C745" s="3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33"/>
      <c r="C746" s="3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33"/>
      <c r="C747" s="3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33"/>
      <c r="C748" s="3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33"/>
      <c r="C749" s="3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33"/>
      <c r="C750" s="3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33"/>
      <c r="C751" s="3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33"/>
      <c r="C752" s="3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33"/>
      <c r="C753" s="3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33"/>
      <c r="C754" s="3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33"/>
      <c r="C755" s="3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33"/>
      <c r="C756" s="3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33"/>
      <c r="C757" s="3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33"/>
      <c r="C758" s="3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33"/>
      <c r="C759" s="3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33"/>
      <c r="C760" s="3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33"/>
      <c r="C761" s="3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33"/>
      <c r="C762" s="3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33"/>
      <c r="C763" s="3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33"/>
      <c r="C764" s="3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33"/>
      <c r="C765" s="3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33"/>
      <c r="C766" s="3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33"/>
      <c r="C767" s="3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33"/>
      <c r="C768" s="3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33"/>
      <c r="C769" s="3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33"/>
      <c r="C770" s="3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33"/>
      <c r="C771" s="3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33"/>
      <c r="C772" s="3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33"/>
      <c r="C773" s="3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33"/>
      <c r="C774" s="3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33"/>
      <c r="C775" s="3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33"/>
      <c r="C776" s="3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33"/>
      <c r="C777" s="3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33"/>
      <c r="C778" s="3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33"/>
      <c r="C779" s="3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33"/>
      <c r="C780" s="3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33"/>
      <c r="C781" s="3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33"/>
      <c r="C782" s="3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33"/>
      <c r="C783" s="3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33"/>
      <c r="C784" s="3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33"/>
      <c r="C785" s="3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33"/>
      <c r="C786" s="3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33"/>
      <c r="C787" s="3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33"/>
      <c r="C788" s="3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33"/>
      <c r="C789" s="3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33"/>
      <c r="C790" s="3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33"/>
      <c r="C791" s="3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33"/>
      <c r="C792" s="3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33"/>
      <c r="C793" s="3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33"/>
      <c r="C794" s="3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33"/>
      <c r="C795" s="3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33"/>
      <c r="C796" s="3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33"/>
      <c r="C797" s="3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33"/>
      <c r="C798" s="3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33"/>
      <c r="C799" s="3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33"/>
      <c r="C800" s="3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33"/>
      <c r="C801" s="3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33"/>
      <c r="C802" s="3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33"/>
      <c r="C803" s="3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33"/>
      <c r="C804" s="3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33"/>
      <c r="C805" s="3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33"/>
      <c r="C806" s="3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33"/>
      <c r="C807" s="3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33"/>
      <c r="C808" s="3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33"/>
      <c r="C809" s="3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33"/>
      <c r="C810" s="3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33"/>
      <c r="C811" s="3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33"/>
      <c r="C812" s="3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33"/>
      <c r="C813" s="3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33"/>
      <c r="C814" s="3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33"/>
      <c r="C815" s="3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33"/>
      <c r="C816" s="3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33"/>
      <c r="C817" s="3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33"/>
      <c r="C818" s="3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33"/>
      <c r="C819" s="3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33"/>
      <c r="C820" s="3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33"/>
      <c r="C821" s="3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33"/>
      <c r="C822" s="3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33"/>
      <c r="C823" s="3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33"/>
      <c r="C824" s="3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33"/>
      <c r="C825" s="3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33"/>
      <c r="C826" s="3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33"/>
      <c r="C827" s="3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33"/>
      <c r="C828" s="3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33"/>
      <c r="C829" s="3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33"/>
      <c r="C830" s="3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33"/>
      <c r="C831" s="3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33"/>
      <c r="C832" s="3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33"/>
      <c r="C833" s="3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33"/>
      <c r="C834" s="3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33"/>
      <c r="C835" s="3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33"/>
      <c r="C836" s="3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33"/>
      <c r="C837" s="3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33"/>
      <c r="C838" s="3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33"/>
      <c r="C839" s="3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33"/>
      <c r="C840" s="3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33"/>
      <c r="C841" s="3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33"/>
      <c r="C842" s="3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33"/>
      <c r="C843" s="3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33"/>
      <c r="C844" s="3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33"/>
      <c r="C845" s="3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33"/>
      <c r="C846" s="3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33"/>
      <c r="C847" s="3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33"/>
      <c r="C848" s="3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33"/>
      <c r="C849" s="3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33"/>
      <c r="C850" s="3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33"/>
      <c r="C851" s="3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33"/>
      <c r="C852" s="3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33"/>
      <c r="C853" s="3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33"/>
      <c r="C854" s="3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33"/>
      <c r="C855" s="3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33"/>
      <c r="C856" s="3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33"/>
      <c r="C857" s="3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33"/>
      <c r="C858" s="3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33"/>
      <c r="C859" s="3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33"/>
      <c r="C860" s="3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33"/>
      <c r="C861" s="3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33"/>
      <c r="C862" s="3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33"/>
      <c r="C863" s="3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33"/>
      <c r="C864" s="3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33"/>
      <c r="C865" s="3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33"/>
      <c r="C866" s="3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33"/>
      <c r="C867" s="3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33"/>
      <c r="C868" s="3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33"/>
      <c r="C869" s="3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33"/>
      <c r="C870" s="3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33"/>
      <c r="C871" s="3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33"/>
      <c r="C872" s="3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33"/>
      <c r="C873" s="3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33"/>
      <c r="C874" s="3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33"/>
      <c r="C875" s="3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33"/>
      <c r="C876" s="3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33"/>
      <c r="C877" s="3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33"/>
      <c r="C878" s="3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33"/>
      <c r="C879" s="3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33"/>
      <c r="C880" s="3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33"/>
      <c r="C881" s="3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33"/>
      <c r="C882" s="3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33"/>
      <c r="C883" s="3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33"/>
      <c r="C884" s="3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33"/>
      <c r="C885" s="3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33"/>
      <c r="C886" s="3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33"/>
      <c r="C887" s="3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33"/>
      <c r="C888" s="3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33"/>
      <c r="C889" s="3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33"/>
      <c r="C890" s="3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33"/>
      <c r="C891" s="3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33"/>
      <c r="C892" s="3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33"/>
      <c r="C893" s="3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33"/>
      <c r="C894" s="3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33"/>
      <c r="C895" s="3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33"/>
      <c r="C896" s="3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33"/>
      <c r="C897" s="3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33"/>
      <c r="C898" s="3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33"/>
      <c r="C899" s="3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33"/>
      <c r="C900" s="3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33"/>
      <c r="C901" s="3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33"/>
      <c r="C902" s="3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33"/>
      <c r="C903" s="3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33"/>
      <c r="C904" s="3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33"/>
      <c r="C905" s="3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33"/>
      <c r="C906" s="3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33"/>
      <c r="C907" s="3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33"/>
      <c r="C908" s="3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33"/>
      <c r="C909" s="3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33"/>
      <c r="C910" s="3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33"/>
      <c r="C911" s="3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33"/>
      <c r="C912" s="3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33"/>
      <c r="C913" s="3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33"/>
      <c r="C914" s="3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33"/>
      <c r="C915" s="3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33"/>
      <c r="C916" s="3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33"/>
      <c r="C917" s="3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33"/>
      <c r="C918" s="3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33"/>
      <c r="C919" s="3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33"/>
      <c r="C920" s="3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33"/>
      <c r="C921" s="3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33"/>
      <c r="C922" s="3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33"/>
      <c r="C923" s="3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33"/>
      <c r="C924" s="3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33"/>
      <c r="C925" s="3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33"/>
      <c r="C926" s="3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33"/>
      <c r="C927" s="3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33"/>
      <c r="C928" s="3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33"/>
      <c r="C929" s="3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33"/>
      <c r="C930" s="3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33"/>
      <c r="C931" s="3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33"/>
      <c r="C932" s="3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33"/>
      <c r="C933" s="3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33"/>
      <c r="C934" s="3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33"/>
      <c r="C935" s="3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33"/>
      <c r="C936" s="3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33"/>
      <c r="C937" s="3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33"/>
      <c r="C938" s="3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33"/>
      <c r="C939" s="3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33"/>
      <c r="C940" s="3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33"/>
      <c r="C941" s="3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33"/>
      <c r="C942" s="3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33"/>
      <c r="C943" s="3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33"/>
      <c r="C944" s="3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33"/>
      <c r="C945" s="3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33"/>
      <c r="C946" s="3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33"/>
      <c r="C947" s="3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33"/>
      <c r="C948" s="3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33"/>
      <c r="C949" s="3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33"/>
      <c r="C950" s="3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33"/>
      <c r="C951" s="3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33"/>
      <c r="C952" s="3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33"/>
      <c r="C953" s="3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33"/>
      <c r="C954" s="3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33"/>
      <c r="C955" s="3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33"/>
      <c r="C956" s="3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33"/>
      <c r="C957" s="3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33"/>
      <c r="C958" s="3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33"/>
      <c r="C959" s="3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33"/>
      <c r="C960" s="3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33"/>
      <c r="C961" s="3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33"/>
      <c r="C962" s="3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33"/>
      <c r="C963" s="3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33"/>
      <c r="C964" s="3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33"/>
      <c r="C965" s="3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33"/>
      <c r="C966" s="3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33"/>
      <c r="C967" s="3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33"/>
      <c r="C968" s="3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33"/>
      <c r="C969" s="3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33"/>
      <c r="C970" s="3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33"/>
      <c r="C971" s="3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33"/>
      <c r="C972" s="3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33"/>
      <c r="C973" s="3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33"/>
      <c r="C974" s="3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33"/>
      <c r="C975" s="3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33"/>
      <c r="C976" s="3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33"/>
      <c r="C977" s="3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33"/>
      <c r="C978" s="3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33"/>
      <c r="C979" s="3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33"/>
      <c r="C980" s="3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33"/>
      <c r="C981" s="3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33"/>
      <c r="C982" s="3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33"/>
      <c r="C983" s="3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33"/>
      <c r="C984" s="3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33"/>
      <c r="C985" s="3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33"/>
      <c r="C986" s="3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33"/>
      <c r="C987" s="3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33"/>
      <c r="C988" s="3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33"/>
      <c r="C989" s="3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33"/>
      <c r="C990" s="3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33"/>
      <c r="C991" s="3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33"/>
      <c r="C992" s="3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33"/>
      <c r="C993" s="3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33"/>
      <c r="C994" s="3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</sheetData>
  <mergeCells count="16">
    <mergeCell ref="C9:C10"/>
    <mergeCell ref="D9:D10"/>
    <mergeCell ref="G9:G10"/>
    <mergeCell ref="H9:H10"/>
    <mergeCell ref="A9:A10"/>
    <mergeCell ref="B9:B10"/>
    <mergeCell ref="E9:E10"/>
    <mergeCell ref="B3:B6"/>
    <mergeCell ref="C3:C6"/>
    <mergeCell ref="F3:F6"/>
    <mergeCell ref="J3:J5"/>
    <mergeCell ref="H3:H6"/>
    <mergeCell ref="G3:G6"/>
    <mergeCell ref="E3:E6"/>
    <mergeCell ref="D3:D6"/>
    <mergeCell ref="A3:A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86"/>
    <col customWidth="1" min="2" max="2" width="43.86"/>
    <col customWidth="1" min="3" max="3" width="48.29"/>
    <col customWidth="1" min="6" max="6" width="25.0"/>
    <col customWidth="1" min="7" max="7" width="22.57"/>
    <col customWidth="1" min="8" max="8" width="21.0"/>
    <col customWidth="1" min="10" max="10" width="35.14"/>
  </cols>
  <sheetData>
    <row r="1">
      <c r="A1" s="1"/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5">
        <v>1.0</v>
      </c>
      <c r="B2" s="7" t="s">
        <v>12</v>
      </c>
      <c r="C2" s="9" t="s">
        <v>14</v>
      </c>
      <c r="D2" s="11" t="s">
        <v>15</v>
      </c>
      <c r="E2" s="11">
        <v>69.99</v>
      </c>
      <c r="F2" s="14" t="str">
        <f>HYPERLINK("https://www.amazon.com/L12-Linear-Servo-Motor-Compatible/dp/B0764LHFV5/ref=mp_s_a_1_7?ie=UTF8&amp;qid=1546757929&amp;sr=8-7&amp;pi=AC_SX236_SY340_QL65&amp;keywords=L12-R+micro+linear+actuator&amp;dpPl=1&amp;dpID=31NomC%2BclbL&amp;ref=plSrch","Link 1 100mm 210:1")</f>
        <v>Link 1 100mm 210:1</v>
      </c>
      <c r="G2" s="10" t="s">
        <v>20</v>
      </c>
      <c r="H2" s="3" t="s">
        <v>22</v>
      </c>
      <c r="I2" s="16" t="str">
        <f>HYPERLINK("https://images-na.ssl-images-amazon.com/images/I/81luRDw1PwL.pdf","Link 1")</f>
        <v>Link 1</v>
      </c>
      <c r="J2" s="9" t="s">
        <v>23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F3" s="15" t="str">
        <f>HYPERLINK("https://www.amazon.com/L12-Linear-Servo-Motor-Compatible/dp/B0764KZPS7/ref=mp_s_a_1_6?ie=UTF8&amp;qid=1546758103&amp;sr=8-6&amp;pi=AC_SX236_SY340_QL65&amp;keywords=L12-R+micro+linear+actuator&amp;dpPl=1&amp;dpID=31CGPXR1XYL&amp;ref=plSrch","Link 1 50mm 210:1")</f>
        <v>Link 1 50mm 210:1</v>
      </c>
      <c r="H3" s="3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F4" s="15" t="str">
        <f>HYPERLINK("https://www.amazon.com/d/Linear-Actuators/Linear-Servo-Motor-Stroke-18lbs/B0764JWHCQ/ref=mp_s_a_1_3?ie=UTF8&amp;qid=1546759041&amp;sr=8-3&amp;pi=AC_SX236_SY340_QL65&amp;keywords=L12-R+micro+linear+actuator&amp;dpPl=1&amp;dpID=31atoMo26zL&amp;ref=plSrch","Link 1 30mm 210:1")</f>
        <v>Link 1 30mm 210:1</v>
      </c>
      <c r="H4" s="3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F5" s="15" t="str">
        <f>HYPERLINK("https://www.amazon.com/Linear-Servo-100mm-9lbs-Force/dp/B074H9HND6/ref=mp_s_a_1_2?ie=UTF8&amp;qid=1546758800&amp;sr=8-2&amp;pi=AC_SX236_SY340_QL65&amp;keywords=L12-R+micro+linear+actuator&amp;dpPl=1&amp;dpID=31NomC%2BclbL&amp;ref=plSrch","Link 1 100mm 100:1")</f>
        <v>Link 1 100mm 100:1</v>
      </c>
      <c r="H5" s="3" t="s">
        <v>22</v>
      </c>
      <c r="I5" s="16" t="str">
        <f>HYPERLINK("https://www.actuonix.com/L12-Micro-Linear-Actuators-s/1821.htm","Link 2")</f>
        <v>Link 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F6" s="15" t="str">
        <f>HYPERLINK("https://www.amazon.com/Linear-Servo-50mm-9lbs-Force/dp/B074H7TW2G/ref=mp_s_a_1_5?ie=UTF8&amp;qid=1546758931&amp;sr=8-5&amp;pi=AC_SX236_SY340_QL65&amp;keywords=L12-R+micro+linear+actuator&amp;dpPl=1&amp;dpID=31CGPXR1XYL&amp;ref=plSrch","Link 1 50mm 100:1")</f>
        <v>Link 1 50mm 100:1</v>
      </c>
      <c r="H6" s="3" t="s">
        <v>22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F7" s="15" t="str">
        <f>HYPERLINK("https://www.amazon.com/Linear-Servo-30mm-9lbs-Force/dp/B074GJSPDC/ref=mp_s_a_1_4?ie=UTF8&amp;qid=1546759177&amp;sr=8-4&amp;pi=AC_SX236_SY340_QL65&amp;keywords=L12-R+micro+linear+actuator&amp;dpPl=1&amp;dpID=31atoMo26zL&amp;ref=plSrch","Link 1 30mm 100:1")</f>
        <v>Link 1 30mm 100:1</v>
      </c>
      <c r="H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3">
        <v>2.0</v>
      </c>
      <c r="B8" s="8" t="s">
        <v>28</v>
      </c>
      <c r="C8" s="8" t="s">
        <v>29</v>
      </c>
      <c r="D8" s="11" t="s">
        <v>15</v>
      </c>
      <c r="E8" s="12">
        <v>8.4</v>
      </c>
      <c r="F8" s="24" t="str">
        <f>HYPERLINK("https://www.amazon.com/HiLetgo-Internet-Development-Wireless-Micropython/dp/B010O1G1ES/ref=pd_bxgy_147_img_2?_encoding=UTF8&amp;pd_rd_i=B010N1SPRK&amp;pd_rd_r=97cb6db5-1ff9-11e9-b211-f3dfa78d1ad5&amp;pd_rd_w=CwNKy&amp;pd_rd_wg=hSmcQ&amp;pf_rd_p=3f9889ac-6c45-46e8-b515-3af650"&amp;"557207&amp;pf_rd_r=HKR0SKBWHZT4AHWWG1MS&amp;refRID=HKR0SKBWHZT4AHWWG1MS&amp;th=1","Link 1")</f>
        <v>Link 1</v>
      </c>
      <c r="G8" s="3" t="s">
        <v>26</v>
      </c>
      <c r="H8" s="3" t="s">
        <v>22</v>
      </c>
      <c r="I8" s="14" t="str">
        <f>HYPERLINK("https://www.espressif.com/sites/default/files/documentation/0a-esp8266ex_datasheet_en.pdf","Link 1")</f>
        <v>Link 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3">
        <v>3.0</v>
      </c>
      <c r="B9" s="26" t="s">
        <v>39</v>
      </c>
      <c r="C9" s="8" t="s">
        <v>42</v>
      </c>
      <c r="D9" s="10">
        <v>1.0</v>
      </c>
      <c r="E9" s="12">
        <v>19.99</v>
      </c>
      <c r="F9" s="14" t="str">
        <f>HYPERLINK("https://www.amazon.com/Arduino-A000066-ARDUINO-UNO-R3/dp/B008GRTSV6/ref=pd_bxgy_147_img_2?_encoding=UTF8&amp;pd_rd_i=B008GRTSV6&amp;pd_rd_r=babb784d-0fc6-11e9-bc7c-5d65a732b2d9&amp;pd_rd_w=rlPYe&amp;pd_rd_wg=Riy5g&amp;pf_rd_p=6725dbd6-9917-451d-beba-16af7874e407&amp;pf_rd_r=D0P8"&amp;"KAZ0XPT13BJWX70F&amp;psc=1&amp;refRID=D0P8KAZ0XPT13BJWX70F","Link 1")</f>
        <v>Link 1</v>
      </c>
      <c r="G9" s="3" t="s">
        <v>43</v>
      </c>
      <c r="H9" s="3" t="s">
        <v>21</v>
      </c>
      <c r="I9" s="28" t="str">
        <f>HYPERLINK("https://store.arduino.cc/usa/arduino-uno-rev3","Link 1")</f>
        <v>Link 1</v>
      </c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3">
        <v>4.0</v>
      </c>
      <c r="B10" s="2" t="s">
        <v>46</v>
      </c>
      <c r="C10" s="2" t="s">
        <v>47</v>
      </c>
      <c r="D10" s="3" t="s">
        <v>15</v>
      </c>
      <c r="E10" s="12">
        <v>1.95</v>
      </c>
      <c r="F10" s="20" t="str">
        <f>HYPERLINK("https://www.sparkfun.com/products/526","Link 1")</f>
        <v>Link 1</v>
      </c>
      <c r="G10" s="3" t="s">
        <v>48</v>
      </c>
    </row>
    <row r="11">
      <c r="A11" s="23">
        <v>7.0</v>
      </c>
      <c r="B11" s="8" t="s">
        <v>49</v>
      </c>
      <c r="C11" s="8" t="s">
        <v>50</v>
      </c>
      <c r="D11" s="3" t="s">
        <v>15</v>
      </c>
      <c r="E11" s="12">
        <v>13.53</v>
      </c>
      <c r="F11" s="14" t="str">
        <f>HYPERLINK("https://www.amazon.com/dp/B0798GYVCW/ref=psdc_10112773011_t2_B0137IPVY6","Link1 ")</f>
        <v>Link1 </v>
      </c>
      <c r="G11" s="3" t="s">
        <v>19</v>
      </c>
      <c r="H11" s="3" t="s">
        <v>55</v>
      </c>
      <c r="I11" s="14" t="str">
        <f>HYPERLINK("https://cdn-shop.adafruit.com/datasheets/785060-2500mAh_specification_sheet.pdf","Link 1")</f>
        <v>Link 1</v>
      </c>
      <c r="J11" s="3" t="s">
        <v>56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3">
        <v>7.0</v>
      </c>
      <c r="B12" s="8" t="s">
        <v>57</v>
      </c>
      <c r="C12" s="2" t="s">
        <v>58</v>
      </c>
      <c r="D12" s="3">
        <v>1.0</v>
      </c>
      <c r="E12" s="12">
        <v>15.26</v>
      </c>
      <c r="F12" s="31" t="str">
        <f>HYPERLINK("https://www.amazon.com/DROK-Converter-Adjustable-Voltage-Regulator/dp/B00C9179WK","Link1 ")</f>
        <v>Link1 </v>
      </c>
      <c r="G12" s="3" t="s">
        <v>19</v>
      </c>
      <c r="H12" s="3" t="s">
        <v>33</v>
      </c>
      <c r="I12" s="14" t="str">
        <f>HYPERLINK("https://www.droking.com/dc-dc-lm2577-boost-converter-3-34v-to-4-35v-low-ripple-boost-converter-module?search=LM2577%20DC&amp;description=true","Link 1 ")</f>
        <v>Link 1 </v>
      </c>
      <c r="J12" s="3" t="s">
        <v>60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5">
        <v>4.0</v>
      </c>
      <c r="B13" s="9" t="s">
        <v>64</v>
      </c>
      <c r="C13" s="9" t="s">
        <v>65</v>
      </c>
      <c r="D13" s="10">
        <v>1.0</v>
      </c>
      <c r="E13" s="11">
        <v>7.5</v>
      </c>
      <c r="F13" s="20" t="str">
        <f>HYPERLINK("https://usa.banggood.com/Geekcreit-ESP32-CAM-WiFi-+-Bluetooth-Camera-Module-Development-Board-ESP32-With-Camera-Module-OV2640--p-1394679.html?gmcCountry=US&amp;currency=USD&amp;createTmp=1&amp;utm_source=googleshopping&amp;utm_medium=cpc_bgcs&amp;utm_content=zouzou&amp;utm_campa"&amp;"ign=pla-usg-ele-pc&amp;cur_warehouse=CN","Link 1")</f>
        <v>Link 1</v>
      </c>
      <c r="G13" s="10" t="s">
        <v>69</v>
      </c>
      <c r="H13" s="10" t="s">
        <v>71</v>
      </c>
      <c r="I13" s="20" t="str">
        <f>HYPERLINK("https://www.makerfabs.com/desfile/files/ESP32-CAM%20Product%20Specification.pdf","Link 1")</f>
        <v>Link 1</v>
      </c>
      <c r="J13" s="10" t="s">
        <v>72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I14" s="20" t="str">
        <f>HYPERLINK("https://github.com/donny681/ESP32_CAMERA_QR","Link 2")</f>
        <v>Link 2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I15" s="20" t="str">
        <f>HYPERLINK("https://github.com/donny681/ESP32_CAMERA_QR","Link 3 ")</f>
        <v>Link 3 </v>
      </c>
      <c r="J15" s="1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23">
        <v>5.0</v>
      </c>
      <c r="B16" s="2" t="s">
        <v>75</v>
      </c>
      <c r="F16" s="14" t="str">
        <f>HYPERLINK("https://www.amazon.com/uxcell-Momentary-Tactile-Button-Switch/dp/B008420Z9W","Link 1")</f>
        <v>Link 1</v>
      </c>
    </row>
    <row r="17">
      <c r="A17" s="5">
        <v>1.0</v>
      </c>
      <c r="B17" s="9" t="s">
        <v>77</v>
      </c>
      <c r="C17" s="9" t="s">
        <v>78</v>
      </c>
      <c r="D17" s="10">
        <v>1.0</v>
      </c>
      <c r="E17" s="11">
        <v>39.95</v>
      </c>
      <c r="F17" s="20" t="str">
        <f>HYPERLINK("https://www.amazon.com/gp/product/B00IQY2P82/ref=ox_sc_act_title_1?smid=A19MRELPGC5OXX&amp;psc=1","Link 1")</f>
        <v>Link 1</v>
      </c>
      <c r="G17" s="10" t="s">
        <v>19</v>
      </c>
      <c r="H17" s="10" t="s">
        <v>21</v>
      </c>
      <c r="I17" s="15" t="str">
        <f>HYPERLINK("https://cdn-learn.adafruit.com/downloads/pdf/adafruit-pn532-rfid-nfc.pdf","Link 1")</f>
        <v>Link 1</v>
      </c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I18" s="15" t="str">
        <f>HYPERLINK("https://learn.adafruit.com/adafruit-pn532-rfid-nfc/overview","Link 2")</f>
        <v>Link 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G19" s="10"/>
      <c r="H19" s="10"/>
      <c r="I19" s="14" t="str">
        <f>HYPERLINK("https://github.com/adafruit/Adafruit-PN532","Link 3")</f>
        <v>Link 3</v>
      </c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5">
        <v>13.0</v>
      </c>
      <c r="B20" s="34" t="s">
        <v>86</v>
      </c>
      <c r="C20" s="25" t="s">
        <v>87</v>
      </c>
      <c r="D20" s="10">
        <v>1.0</v>
      </c>
      <c r="E20" s="19">
        <v>11.0</v>
      </c>
      <c r="F20" s="21" t="str">
        <f>HYPERLINK("https://www.amazon.com/OV7670-Compatible-Arduino-Atomic-Market/dp/B00TKXAGZM/ref=sr_1_1?keywords=OV7670&amp;qid=1549638920&amp;sr=8-1","Link 1")</f>
        <v>Link 1</v>
      </c>
      <c r="G20" s="10" t="s">
        <v>88</v>
      </c>
      <c r="H20" s="10" t="s">
        <v>71</v>
      </c>
      <c r="I20" s="21" t="str">
        <f>HYPERLINK("http://www.haoyuelectronics.com/Attachment/OV7670%20+%20AL422B%28FIFO%29%20Camera%20Module%28V2.0%29/OV7670%20Implementation%20Guide%20%28V1.0%29.pdf","Link 1")</f>
        <v>Link 1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I21" s="20" t="str">
        <f>HYPERLINK("http://www.haoyuelectronics.com/Attachment/OV7670%20+%20AL422B%28FIFO%29%20Camera%20Module%28V2.0%29/OV7670%20Implementation%20Guide%20%28V1.0%29.pdf","Link 2")</f>
        <v>Link 2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I22" s="14" t="str">
        <f>HYPERLINK("http://www.arducam.com/products/camera-breakout-board/0-3mp-ov7670/","Link 3")</f>
        <v>Link 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</sheetData>
  <mergeCells count="35">
    <mergeCell ref="B2:B7"/>
    <mergeCell ref="A2:A7"/>
    <mergeCell ref="E2:E7"/>
    <mergeCell ref="G2:G7"/>
    <mergeCell ref="I2:I4"/>
    <mergeCell ref="I5:I7"/>
    <mergeCell ref="J2:J7"/>
    <mergeCell ref="D17:D19"/>
    <mergeCell ref="D20:D22"/>
    <mergeCell ref="B20:B22"/>
    <mergeCell ref="C20:C22"/>
    <mergeCell ref="A20:A22"/>
    <mergeCell ref="E20:E22"/>
    <mergeCell ref="G20:G22"/>
    <mergeCell ref="H20:H22"/>
    <mergeCell ref="F20:F22"/>
    <mergeCell ref="D2:D7"/>
    <mergeCell ref="C2:C7"/>
    <mergeCell ref="B13:B15"/>
    <mergeCell ref="A13:A15"/>
    <mergeCell ref="C17:C19"/>
    <mergeCell ref="B17:B19"/>
    <mergeCell ref="A17:A19"/>
    <mergeCell ref="D13:D15"/>
    <mergeCell ref="H17:H18"/>
    <mergeCell ref="G17:G18"/>
    <mergeCell ref="E13:E15"/>
    <mergeCell ref="F13:F15"/>
    <mergeCell ref="C13:C15"/>
    <mergeCell ref="H13:H15"/>
    <mergeCell ref="J13:J14"/>
    <mergeCell ref="J17:J18"/>
    <mergeCell ref="F17:F19"/>
    <mergeCell ref="E17:E19"/>
    <mergeCell ref="G13:G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29"/>
    <col customWidth="1" min="3" max="3" width="20.29"/>
  </cols>
  <sheetData>
    <row r="1">
      <c r="A1" s="2" t="s">
        <v>0</v>
      </c>
      <c r="B1" s="13" t="s">
        <v>2</v>
      </c>
      <c r="C1" s="2" t="s">
        <v>16</v>
      </c>
    </row>
    <row r="5">
      <c r="A5" s="2" t="s">
        <v>17</v>
      </c>
      <c r="B5" s="18" t="s">
        <v>18</v>
      </c>
    </row>
  </sheetData>
  <hyperlinks>
    <hyperlink r:id="rId1" ref="B1"/>
    <hyperlink r:id="rId2" ref="B5"/>
  </hyperlinks>
  <drawing r:id="rId3"/>
</worksheet>
</file>