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U\INFT\Decision support system\"/>
    </mc:Choice>
  </mc:AlternateContent>
  <bookViews>
    <workbookView xWindow="120" yWindow="12" windowWidth="19032" windowHeight="12012" firstSheet="2" activeTab="2" xr2:uid="{00000000-000D-0000-FFFF-FFFF00000000}"/>
  </bookViews>
  <sheets>
    <sheet name="1 Data" sheetId="2" r:id="rId1"/>
    <sheet name="2 Fit Model" sheetId="4" r:id="rId2"/>
    <sheet name="3 evalutate model" sheetId="5" r:id="rId3"/>
    <sheet name="4 Confidence Limits" sheetId="1" r:id="rId4"/>
    <sheet name="5 Final DSS" sheetId="6" r:id="rId5"/>
  </sheets>
  <calcPr calcId="171027"/>
</workbook>
</file>

<file path=xl/calcChain.xml><?xml version="1.0" encoding="utf-8"?>
<calcChain xmlns="http://schemas.openxmlformats.org/spreadsheetml/2006/main">
  <c r="G5" i="5" l="1"/>
  <c r="F5" i="5"/>
  <c r="E6" i="5"/>
  <c r="E5" i="5"/>
  <c r="D5" i="5"/>
  <c r="I29" i="1" l="1"/>
  <c r="F7" i="4"/>
  <c r="E7" i="4"/>
  <c r="D22" i="5" l="1"/>
  <c r="E22" i="5" s="1"/>
  <c r="F22" i="5" s="1"/>
  <c r="G22" i="5" s="1"/>
  <c r="D14" i="5"/>
  <c r="E14" i="5" s="1"/>
  <c r="F14" i="5" s="1"/>
  <c r="G14" i="5" s="1"/>
  <c r="D6" i="5"/>
  <c r="F6" i="5" s="1"/>
  <c r="G6" i="5" s="1"/>
  <c r="D29" i="5"/>
  <c r="E29" i="5" s="1"/>
  <c r="F29" i="5" s="1"/>
  <c r="G29" i="5" s="1"/>
  <c r="D21" i="5"/>
  <c r="E21" i="5" s="1"/>
  <c r="F21" i="5" s="1"/>
  <c r="G21" i="5" s="1"/>
  <c r="D13" i="5"/>
  <c r="E13" i="5" s="1"/>
  <c r="F13" i="5" s="1"/>
  <c r="G13" i="5" s="1"/>
  <c r="D27" i="5"/>
  <c r="E27" i="5" s="1"/>
  <c r="F27" i="5" s="1"/>
  <c r="G27" i="5" s="1"/>
  <c r="D19" i="5"/>
  <c r="E19" i="5" s="1"/>
  <c r="F19" i="5" s="1"/>
  <c r="G19" i="5" s="1"/>
  <c r="D11" i="5"/>
  <c r="E11" i="5" s="1"/>
  <c r="F11" i="5" s="1"/>
  <c r="G11" i="5" s="1"/>
  <c r="D20" i="5"/>
  <c r="E20" i="5" s="1"/>
  <c r="F20" i="5" s="1"/>
  <c r="G20" i="5" s="1"/>
  <c r="D34" i="5"/>
  <c r="E34" i="5" s="1"/>
  <c r="F34" i="5" s="1"/>
  <c r="G34" i="5" s="1"/>
  <c r="D18" i="5"/>
  <c r="E18" i="5" s="1"/>
  <c r="F18" i="5" s="1"/>
  <c r="G18" i="5" s="1"/>
  <c r="D33" i="5"/>
  <c r="E33" i="5" s="1"/>
  <c r="F33" i="5" s="1"/>
  <c r="G33" i="5" s="1"/>
  <c r="D25" i="5"/>
  <c r="E25" i="5" s="1"/>
  <c r="F25" i="5" s="1"/>
  <c r="G25" i="5" s="1"/>
  <c r="D17" i="5"/>
  <c r="E17" i="5" s="1"/>
  <c r="F17" i="5" s="1"/>
  <c r="G17" i="5" s="1"/>
  <c r="D9" i="5"/>
  <c r="E9" i="5" s="1"/>
  <c r="F9" i="5" s="1"/>
  <c r="G9" i="5" s="1"/>
  <c r="I5" i="5" s="1"/>
  <c r="D30" i="5"/>
  <c r="E30" i="5" s="1"/>
  <c r="F30" i="5" s="1"/>
  <c r="G30" i="5" s="1"/>
  <c r="D28" i="5"/>
  <c r="E28" i="5" s="1"/>
  <c r="F28" i="5" s="1"/>
  <c r="G28" i="5" s="1"/>
  <c r="D12" i="5"/>
  <c r="E12" i="5" s="1"/>
  <c r="F12" i="5" s="1"/>
  <c r="G12" i="5" s="1"/>
  <c r="D26" i="5"/>
  <c r="E26" i="5" s="1"/>
  <c r="F26" i="5" s="1"/>
  <c r="G26" i="5" s="1"/>
  <c r="D10" i="5"/>
  <c r="E10" i="5" s="1"/>
  <c r="F10" i="5" s="1"/>
  <c r="G10" i="5" s="1"/>
  <c r="D32" i="5"/>
  <c r="E32" i="5" s="1"/>
  <c r="F32" i="5" s="1"/>
  <c r="G32" i="5" s="1"/>
  <c r="D24" i="5"/>
  <c r="E24" i="5" s="1"/>
  <c r="F24" i="5" s="1"/>
  <c r="G24" i="5" s="1"/>
  <c r="D16" i="5"/>
  <c r="E16" i="5" s="1"/>
  <c r="F16" i="5" s="1"/>
  <c r="G16" i="5" s="1"/>
  <c r="D8" i="5"/>
  <c r="E8" i="5" s="1"/>
  <c r="F8" i="5" s="1"/>
  <c r="G8" i="5" s="1"/>
  <c r="D31" i="5"/>
  <c r="E31" i="5" s="1"/>
  <c r="F31" i="5" s="1"/>
  <c r="G31" i="5" s="1"/>
  <c r="D23" i="5"/>
  <c r="E23" i="5" s="1"/>
  <c r="F23" i="5" s="1"/>
  <c r="G23" i="5" s="1"/>
  <c r="D15" i="5"/>
  <c r="E15" i="5" s="1"/>
  <c r="F15" i="5" s="1"/>
  <c r="G15" i="5" s="1"/>
  <c r="D7" i="5"/>
  <c r="E7" i="5" s="1"/>
  <c r="F7" i="5" s="1"/>
  <c r="G7" i="5" s="1"/>
  <c r="P17" i="1"/>
  <c r="Q17" i="1" s="1"/>
  <c r="C31" i="1"/>
  <c r="P31" i="1" s="1"/>
  <c r="Q31" i="1" s="1"/>
  <c r="I30" i="1"/>
  <c r="C9" i="6" s="1"/>
  <c r="C30" i="1"/>
  <c r="P30" i="1" s="1"/>
  <c r="Q30" i="1" s="1"/>
  <c r="C29" i="1"/>
  <c r="P29" i="1" s="1"/>
  <c r="Q29" i="1" s="1"/>
  <c r="C28" i="1"/>
  <c r="P28" i="1" s="1"/>
  <c r="Q28" i="1" s="1"/>
  <c r="C27" i="1"/>
  <c r="P27" i="1" s="1"/>
  <c r="Q27" i="1" s="1"/>
  <c r="C26" i="1"/>
  <c r="P26" i="1" s="1"/>
  <c r="Q26" i="1" s="1"/>
  <c r="C25" i="1"/>
  <c r="P25" i="1" s="1"/>
  <c r="Q25" i="1" s="1"/>
  <c r="C24" i="1"/>
  <c r="P24" i="1" s="1"/>
  <c r="Q24" i="1" s="1"/>
  <c r="C23" i="1"/>
  <c r="P23" i="1" s="1"/>
  <c r="Q23" i="1" s="1"/>
  <c r="C22" i="1"/>
  <c r="P22" i="1" s="1"/>
  <c r="Q22" i="1" s="1"/>
  <c r="C21" i="1"/>
  <c r="P21" i="1" s="1"/>
  <c r="Q21" i="1" s="1"/>
  <c r="C20" i="1"/>
  <c r="P20" i="1" s="1"/>
  <c r="Q20" i="1" s="1"/>
  <c r="C19" i="1"/>
  <c r="P19" i="1" s="1"/>
  <c r="Q19" i="1" s="1"/>
  <c r="C18" i="1"/>
  <c r="P18" i="1" s="1"/>
  <c r="Q18" i="1" s="1"/>
  <c r="C17" i="1"/>
  <c r="C16" i="1"/>
  <c r="P16" i="1" s="1"/>
  <c r="Q16" i="1" s="1"/>
  <c r="C15" i="1"/>
  <c r="P15" i="1" s="1"/>
  <c r="Q15" i="1" s="1"/>
  <c r="C14" i="1"/>
  <c r="P14" i="1" s="1"/>
  <c r="Q14" i="1" s="1"/>
  <c r="C13" i="1"/>
  <c r="P13" i="1" s="1"/>
  <c r="Q13" i="1" s="1"/>
  <c r="C12" i="1"/>
  <c r="P12" i="1" s="1"/>
  <c r="Q12" i="1" s="1"/>
  <c r="C11" i="1"/>
  <c r="P11" i="1" s="1"/>
  <c r="Q11" i="1" s="1"/>
  <c r="C10" i="1"/>
  <c r="P10" i="1" s="1"/>
  <c r="Q10" i="1" s="1"/>
  <c r="C9" i="1"/>
  <c r="P9" i="1" s="1"/>
  <c r="Q9" i="1" s="1"/>
  <c r="C8" i="1"/>
  <c r="P8" i="1" s="1"/>
  <c r="Q8" i="1" s="1"/>
  <c r="C7" i="1"/>
  <c r="P7" i="1" s="1"/>
  <c r="Q7" i="1" s="1"/>
  <c r="C6" i="1"/>
  <c r="P6" i="1" s="1"/>
  <c r="Q6" i="1" s="1"/>
  <c r="C5" i="1"/>
  <c r="P5" i="1" s="1"/>
  <c r="Q5" i="1" s="1"/>
  <c r="C4" i="1"/>
  <c r="P4" i="1" s="1"/>
  <c r="Q4" i="1" s="1"/>
  <c r="C3" i="1"/>
  <c r="P3" i="1" s="1"/>
  <c r="Q3" i="1" s="1"/>
  <c r="C2" i="1"/>
  <c r="I34" i="1" l="1"/>
  <c r="C13" i="6" s="1"/>
  <c r="D2" i="1"/>
  <c r="I33" i="1"/>
  <c r="E13" i="6" s="1"/>
  <c r="P2" i="1"/>
  <c r="Q2" i="1" s="1"/>
  <c r="Q33" i="1" s="1"/>
  <c r="Q36" i="1" s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1" i="1"/>
  <c r="E3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2" i="1"/>
  <c r="D3" i="1"/>
  <c r="E4" i="1"/>
  <c r="D5" i="1"/>
  <c r="E6" i="1"/>
  <c r="D7" i="1"/>
  <c r="E8" i="1"/>
  <c r="D9" i="1"/>
  <c r="E10" i="1"/>
  <c r="D11" i="1"/>
  <c r="E12" i="1"/>
  <c r="D13" i="1"/>
  <c r="E14" i="1"/>
  <c r="D15" i="1"/>
  <c r="E16" i="1"/>
  <c r="D17" i="1"/>
  <c r="E18" i="1"/>
  <c r="D19" i="1"/>
  <c r="E20" i="1"/>
  <c r="D21" i="1"/>
  <c r="E22" i="1"/>
  <c r="D23" i="1"/>
  <c r="E24" i="1"/>
  <c r="D25" i="1"/>
  <c r="E26" i="1"/>
  <c r="D27" i="1"/>
  <c r="E28" i="1"/>
  <c r="D29" i="1"/>
  <c r="E30" i="1"/>
  <c r="E31" i="1"/>
</calcChain>
</file>

<file path=xl/sharedStrings.xml><?xml version="1.0" encoding="utf-8"?>
<sst xmlns="http://schemas.openxmlformats.org/spreadsheetml/2006/main" count="96" uniqueCount="33">
  <si>
    <t>X</t>
  </si>
  <si>
    <t>Y</t>
  </si>
  <si>
    <t>Model</t>
  </si>
  <si>
    <t xml:space="preserve">Lower 95 Confidence Limit </t>
  </si>
  <si>
    <t>Upper 95 Confidence Limit</t>
  </si>
  <si>
    <t>Enter X</t>
  </si>
  <si>
    <t>ExpectedY</t>
  </si>
  <si>
    <t>Lower 95 Confidence Limit</t>
  </si>
  <si>
    <t>Square Footage</t>
  </si>
  <si>
    <t>Sale Price</t>
  </si>
  <si>
    <t>residual (error)</t>
  </si>
  <si>
    <t>residual squared</t>
  </si>
  <si>
    <t>stderr of model</t>
  </si>
  <si>
    <t>sum of squared residuals/degrees of freedom</t>
  </si>
  <si>
    <t>test</t>
  </si>
  <si>
    <t>train</t>
  </si>
  <si>
    <t>Group</t>
  </si>
  <si>
    <t>Random Number</t>
  </si>
  <si>
    <t>Fit the model to only the training data:</t>
  </si>
  <si>
    <t>B0</t>
  </si>
  <si>
    <t>B1</t>
  </si>
  <si>
    <t>Now try out the model on the training data</t>
  </si>
  <si>
    <t>Model Prediction</t>
  </si>
  <si>
    <t>Error</t>
  </si>
  <si>
    <t>abs error</t>
  </si>
  <si>
    <t>abs error/obs</t>
  </si>
  <si>
    <t>percent error</t>
  </si>
  <si>
    <t>average percent error</t>
  </si>
  <si>
    <t>This means on average our model misses the true sale price by about 9%.</t>
  </si>
  <si>
    <t>Enter Square Footage</t>
  </si>
  <si>
    <t>Predicted House Sale Price</t>
  </si>
  <si>
    <t>We are 95% sure the house sale price will be between</t>
  </si>
  <si>
    <t xml:space="preserve">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</si>
</sst>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0.0000000"/>
    <numFmt numFmtId="165" formatCode="0.0000"/>
    <numFmt numFmtId="166" formatCode="_(&quot;$&quot;* #,##0_);_(&quot;$&quot;* \(#,##0\);_(&quot;$&quot;* &quot;-&quot;??_);_(@_)"/>
  </numFmts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3" fillId="0" borderId="1" xfId="0" applyFont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2" fontId="0" fillId="0" borderId="5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 applyBorder="1"/>
    <xf numFmtId="0" fontId="0" fillId="0" borderId="1" xfId="0" applyBorder="1" applyAlignment="1">
      <alignment horizontal="right"/>
    </xf>
    <xf numFmtId="0" fontId="2" fillId="0" borderId="0" xfId="2"/>
    <xf numFmtId="164" fontId="0" fillId="0" borderId="0" xfId="0" applyNumberFormat="1"/>
    <xf numFmtId="165" fontId="0" fillId="0" borderId="0" xfId="0" applyNumberFormat="1"/>
    <xf numFmtId="0" fontId="2" fillId="0" borderId="0" xfId="2" applyFont="1" applyAlignment="1">
      <alignment wrapText="1"/>
    </xf>
    <xf numFmtId="0" fontId="2" fillId="0" borderId="0" xfId="2" applyAlignment="1"/>
    <xf numFmtId="0" fontId="0" fillId="0" borderId="0" xfId="0" applyAlignment="1"/>
    <xf numFmtId="9" fontId="0" fillId="0" borderId="0" xfId="5" applyFont="1"/>
    <xf numFmtId="9" fontId="0" fillId="0" borderId="0" xfId="0" applyNumberFormat="1"/>
    <xf numFmtId="0" fontId="2" fillId="0" borderId="1" xfId="2" applyBorder="1" applyAlignment="1">
      <alignment horizontal="center"/>
    </xf>
    <xf numFmtId="0" fontId="4" fillId="4" borderId="0" xfId="0" applyFont="1" applyFill="1"/>
    <xf numFmtId="0" fontId="5" fillId="4" borderId="0" xfId="0" applyFont="1" applyFill="1"/>
    <xf numFmtId="0" fontId="5" fillId="3" borderId="3" xfId="0" applyFont="1" applyFill="1" applyBorder="1"/>
    <xf numFmtId="0" fontId="5" fillId="4" borderId="0" xfId="0" applyFont="1" applyFill="1" applyAlignment="1">
      <alignment horizontal="center"/>
    </xf>
    <xf numFmtId="166" fontId="5" fillId="5" borderId="3" xfId="4" applyNumberFormat="1" applyFont="1" applyFill="1" applyBorder="1"/>
  </cellXfs>
  <cellStyles count="6">
    <cellStyle name="Currency" xfId="4" builtinId="4"/>
    <cellStyle name="Normal" xfId="0" builtinId="0"/>
    <cellStyle name="Normal 2" xfId="2" xr:uid="{00000000-0005-0000-0000-000002000000}"/>
    <cellStyle name="Normal 3" xfId="1" xr:uid="{00000000-0005-0000-0000-000003000000}"/>
    <cellStyle name="Percent" xfId="5" builtinId="5"/>
    <cellStyle name="Percent 2" xfId="3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3D62C49C-EE83-4D8E-89E4-F179082E495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Fit Model'!$C$6</c:f>
              <c:strCache>
                <c:ptCount val="1"/>
                <c:pt idx="0">
                  <c:v>Sale Price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520719001033961"/>
                  <c:y val="3.8167073044389654E-2"/>
                </c:manualLayout>
              </c:layout>
              <c:numFmt formatCode="General" sourceLinked="0"/>
            </c:trendlineLbl>
          </c:trendline>
          <c:xVal>
            <c:numRef>
              <c:f>'2 Fit Model'!$B$7:$B$36</c:f>
              <c:numCache>
                <c:formatCode>General</c:formatCode>
                <c:ptCount val="30"/>
                <c:pt idx="0">
                  <c:v>1326</c:v>
                </c:pt>
                <c:pt idx="1">
                  <c:v>1391</c:v>
                </c:pt>
                <c:pt idx="2">
                  <c:v>1000</c:v>
                </c:pt>
                <c:pt idx="3">
                  <c:v>1542</c:v>
                </c:pt>
                <c:pt idx="4">
                  <c:v>735</c:v>
                </c:pt>
                <c:pt idx="5">
                  <c:v>1444</c:v>
                </c:pt>
                <c:pt idx="6">
                  <c:v>1796</c:v>
                </c:pt>
                <c:pt idx="7">
                  <c:v>1770</c:v>
                </c:pt>
                <c:pt idx="8">
                  <c:v>1708</c:v>
                </c:pt>
                <c:pt idx="9">
                  <c:v>1529</c:v>
                </c:pt>
                <c:pt idx="10">
                  <c:v>2234</c:v>
                </c:pt>
                <c:pt idx="11">
                  <c:v>1607</c:v>
                </c:pt>
                <c:pt idx="12">
                  <c:v>1648</c:v>
                </c:pt>
                <c:pt idx="13">
                  <c:v>1608</c:v>
                </c:pt>
                <c:pt idx="14">
                  <c:v>1020</c:v>
                </c:pt>
                <c:pt idx="15">
                  <c:v>1870</c:v>
                </c:pt>
                <c:pt idx="16">
                  <c:v>880</c:v>
                </c:pt>
                <c:pt idx="17">
                  <c:v>1750</c:v>
                </c:pt>
                <c:pt idx="18">
                  <c:v>920</c:v>
                </c:pt>
                <c:pt idx="19">
                  <c:v>1740</c:v>
                </c:pt>
                <c:pt idx="20">
                  <c:v>1740</c:v>
                </c:pt>
                <c:pt idx="21">
                  <c:v>1750</c:v>
                </c:pt>
                <c:pt idx="22">
                  <c:v>1040</c:v>
                </c:pt>
                <c:pt idx="23">
                  <c:v>2030</c:v>
                </c:pt>
                <c:pt idx="24">
                  <c:v>1520</c:v>
                </c:pt>
                <c:pt idx="25">
                  <c:v>3410</c:v>
                </c:pt>
                <c:pt idx="26">
                  <c:v>1730</c:v>
                </c:pt>
                <c:pt idx="27">
                  <c:v>1310</c:v>
                </c:pt>
                <c:pt idx="28">
                  <c:v>1240</c:v>
                </c:pt>
                <c:pt idx="29">
                  <c:v>1610</c:v>
                </c:pt>
              </c:numCache>
            </c:numRef>
          </c:xVal>
          <c:yVal>
            <c:numRef>
              <c:f>'2 Fit Model'!$C$7:$C$36</c:f>
              <c:numCache>
                <c:formatCode>General</c:formatCode>
                <c:ptCount val="30"/>
                <c:pt idx="0">
                  <c:v>66960</c:v>
                </c:pt>
                <c:pt idx="1">
                  <c:v>80400</c:v>
                </c:pt>
                <c:pt idx="2">
                  <c:v>45600</c:v>
                </c:pt>
                <c:pt idx="3">
                  <c:v>74400</c:v>
                </c:pt>
                <c:pt idx="4">
                  <c:v>45360</c:v>
                </c:pt>
                <c:pt idx="5">
                  <c:v>91920</c:v>
                </c:pt>
                <c:pt idx="6">
                  <c:v>108000</c:v>
                </c:pt>
                <c:pt idx="7">
                  <c:v>104400</c:v>
                </c:pt>
                <c:pt idx="8">
                  <c:v>99600</c:v>
                </c:pt>
                <c:pt idx="9">
                  <c:v>85200</c:v>
                </c:pt>
                <c:pt idx="10">
                  <c:v>157200</c:v>
                </c:pt>
                <c:pt idx="11">
                  <c:v>116520</c:v>
                </c:pt>
                <c:pt idx="12">
                  <c:v>99600</c:v>
                </c:pt>
                <c:pt idx="13">
                  <c:v>111600</c:v>
                </c:pt>
                <c:pt idx="14">
                  <c:v>43200</c:v>
                </c:pt>
                <c:pt idx="15">
                  <c:v>112600</c:v>
                </c:pt>
                <c:pt idx="16">
                  <c:v>35800</c:v>
                </c:pt>
                <c:pt idx="17">
                  <c:v>104200</c:v>
                </c:pt>
                <c:pt idx="18">
                  <c:v>37800</c:v>
                </c:pt>
                <c:pt idx="19">
                  <c:v>103000</c:v>
                </c:pt>
                <c:pt idx="20">
                  <c:v>101200</c:v>
                </c:pt>
                <c:pt idx="21">
                  <c:v>104000</c:v>
                </c:pt>
                <c:pt idx="22">
                  <c:v>48700</c:v>
                </c:pt>
                <c:pt idx="23">
                  <c:v>126100</c:v>
                </c:pt>
                <c:pt idx="24">
                  <c:v>85000</c:v>
                </c:pt>
                <c:pt idx="25">
                  <c:v>235100</c:v>
                </c:pt>
                <c:pt idx="26">
                  <c:v>101300</c:v>
                </c:pt>
                <c:pt idx="27">
                  <c:v>68900</c:v>
                </c:pt>
                <c:pt idx="28">
                  <c:v>64200</c:v>
                </c:pt>
                <c:pt idx="29">
                  <c:v>92300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A-49C7-B653-D99637086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64512"/>
        <c:axId val="162454528"/>
      </c:scatterChart>
      <c:valAx>
        <c:axId val="162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454528"/>
        <c:crosses val="autoZero"/>
        <c:crossBetween val="midCat"/>
      </c:valAx>
      <c:valAx>
        <c:axId val="1624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6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Change Title as Needed</a:t>
            </a:r>
          </a:p>
        </c:rich>
      </c:tx>
      <c:layout>
        <c:manualLayout>
          <c:xMode val="edge"/>
          <c:yMode val="edge"/>
          <c:x val="0.46081504702194381"/>
          <c:y val="4.38144329896908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5266457680251"/>
          <c:y val="0.15979401552686029"/>
          <c:w val="0.82915360501567403"/>
          <c:h val="0.72165039270194797"/>
        </c:manualLayout>
      </c:layout>
      <c:scatterChart>
        <c:scatterStyle val="lineMarker"/>
        <c:varyColors val="0"/>
        <c:ser>
          <c:idx val="1"/>
          <c:order val="0"/>
          <c:tx>
            <c:strRef>
              <c:f>'4 Confidence Limits'!$B$1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'4 Confidence Limits'!$A$2:$A$74</c:f>
              <c:numCache>
                <c:formatCode>General</c:formatCode>
                <c:ptCount val="73"/>
                <c:pt idx="0">
                  <c:v>1326</c:v>
                </c:pt>
                <c:pt idx="1">
                  <c:v>1391</c:v>
                </c:pt>
                <c:pt idx="2">
                  <c:v>1000</c:v>
                </c:pt>
                <c:pt idx="3">
                  <c:v>1542</c:v>
                </c:pt>
                <c:pt idx="4">
                  <c:v>735</c:v>
                </c:pt>
                <c:pt idx="5">
                  <c:v>1444</c:v>
                </c:pt>
                <c:pt idx="6">
                  <c:v>1796</c:v>
                </c:pt>
                <c:pt idx="7">
                  <c:v>1770</c:v>
                </c:pt>
                <c:pt idx="8">
                  <c:v>1708</c:v>
                </c:pt>
                <c:pt idx="9">
                  <c:v>1529</c:v>
                </c:pt>
                <c:pt idx="10">
                  <c:v>2234</c:v>
                </c:pt>
                <c:pt idx="11">
                  <c:v>1607</c:v>
                </c:pt>
                <c:pt idx="12">
                  <c:v>1648</c:v>
                </c:pt>
                <c:pt idx="13">
                  <c:v>1608</c:v>
                </c:pt>
                <c:pt idx="14">
                  <c:v>1020</c:v>
                </c:pt>
                <c:pt idx="15">
                  <c:v>1870</c:v>
                </c:pt>
                <c:pt idx="16">
                  <c:v>880</c:v>
                </c:pt>
                <c:pt idx="17">
                  <c:v>1750</c:v>
                </c:pt>
                <c:pt idx="18">
                  <c:v>920</c:v>
                </c:pt>
                <c:pt idx="19">
                  <c:v>1740</c:v>
                </c:pt>
                <c:pt idx="20">
                  <c:v>1740</c:v>
                </c:pt>
                <c:pt idx="21">
                  <c:v>1750</c:v>
                </c:pt>
                <c:pt idx="22">
                  <c:v>1040</c:v>
                </c:pt>
                <c:pt idx="23">
                  <c:v>2030</c:v>
                </c:pt>
                <c:pt idx="24">
                  <c:v>1520</c:v>
                </c:pt>
                <c:pt idx="25">
                  <c:v>3410</c:v>
                </c:pt>
                <c:pt idx="26">
                  <c:v>1730</c:v>
                </c:pt>
                <c:pt idx="27">
                  <c:v>1310</c:v>
                </c:pt>
                <c:pt idx="28">
                  <c:v>1240</c:v>
                </c:pt>
                <c:pt idx="29">
                  <c:v>1610</c:v>
                </c:pt>
              </c:numCache>
            </c:numRef>
          </c:xVal>
          <c:yVal>
            <c:numRef>
              <c:f>'4 Confidence Limits'!$B$2:$B$74</c:f>
              <c:numCache>
                <c:formatCode>General</c:formatCode>
                <c:ptCount val="73"/>
                <c:pt idx="0">
                  <c:v>66960</c:v>
                </c:pt>
                <c:pt idx="1">
                  <c:v>80400</c:v>
                </c:pt>
                <c:pt idx="2">
                  <c:v>45600</c:v>
                </c:pt>
                <c:pt idx="3">
                  <c:v>74400</c:v>
                </c:pt>
                <c:pt idx="4">
                  <c:v>45360</c:v>
                </c:pt>
                <c:pt idx="5">
                  <c:v>91920</c:v>
                </c:pt>
                <c:pt idx="6">
                  <c:v>108000</c:v>
                </c:pt>
                <c:pt idx="7">
                  <c:v>104400</c:v>
                </c:pt>
                <c:pt idx="8">
                  <c:v>99600</c:v>
                </c:pt>
                <c:pt idx="9">
                  <c:v>85200</c:v>
                </c:pt>
                <c:pt idx="10">
                  <c:v>157200</c:v>
                </c:pt>
                <c:pt idx="11">
                  <c:v>116520</c:v>
                </c:pt>
                <c:pt idx="12">
                  <c:v>99600</c:v>
                </c:pt>
                <c:pt idx="13">
                  <c:v>111600</c:v>
                </c:pt>
                <c:pt idx="14">
                  <c:v>43200</c:v>
                </c:pt>
                <c:pt idx="15">
                  <c:v>112600</c:v>
                </c:pt>
                <c:pt idx="16">
                  <c:v>35800</c:v>
                </c:pt>
                <c:pt idx="17">
                  <c:v>104200</c:v>
                </c:pt>
                <c:pt idx="18">
                  <c:v>37800</c:v>
                </c:pt>
                <c:pt idx="19">
                  <c:v>103000</c:v>
                </c:pt>
                <c:pt idx="20">
                  <c:v>101200</c:v>
                </c:pt>
                <c:pt idx="21">
                  <c:v>104000</c:v>
                </c:pt>
                <c:pt idx="22">
                  <c:v>48700</c:v>
                </c:pt>
                <c:pt idx="23">
                  <c:v>126100</c:v>
                </c:pt>
                <c:pt idx="24">
                  <c:v>85000</c:v>
                </c:pt>
                <c:pt idx="25">
                  <c:v>235100</c:v>
                </c:pt>
                <c:pt idx="26">
                  <c:v>101300</c:v>
                </c:pt>
                <c:pt idx="27">
                  <c:v>68900</c:v>
                </c:pt>
                <c:pt idx="28">
                  <c:v>64200</c:v>
                </c:pt>
                <c:pt idx="29">
                  <c:v>92300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3-4958-9215-B4B737BD6B7F}"/>
            </c:ext>
          </c:extLst>
        </c:ser>
        <c:ser>
          <c:idx val="2"/>
          <c:order val="1"/>
          <c:tx>
            <c:strRef>
              <c:f>'4 Confidence Limits'!$C$1</c:f>
              <c:strCache>
                <c:ptCount val="1"/>
                <c:pt idx="0">
                  <c:v>Model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 Confidence Limits'!$A$2:$A$74</c:f>
              <c:numCache>
                <c:formatCode>General</c:formatCode>
                <c:ptCount val="73"/>
                <c:pt idx="0">
                  <c:v>1326</c:v>
                </c:pt>
                <c:pt idx="1">
                  <c:v>1391</c:v>
                </c:pt>
                <c:pt idx="2">
                  <c:v>1000</c:v>
                </c:pt>
                <c:pt idx="3">
                  <c:v>1542</c:v>
                </c:pt>
                <c:pt idx="4">
                  <c:v>735</c:v>
                </c:pt>
                <c:pt idx="5">
                  <c:v>1444</c:v>
                </c:pt>
                <c:pt idx="6">
                  <c:v>1796</c:v>
                </c:pt>
                <c:pt idx="7">
                  <c:v>1770</c:v>
                </c:pt>
                <c:pt idx="8">
                  <c:v>1708</c:v>
                </c:pt>
                <c:pt idx="9">
                  <c:v>1529</c:v>
                </c:pt>
                <c:pt idx="10">
                  <c:v>2234</c:v>
                </c:pt>
                <c:pt idx="11">
                  <c:v>1607</c:v>
                </c:pt>
                <c:pt idx="12">
                  <c:v>1648</c:v>
                </c:pt>
                <c:pt idx="13">
                  <c:v>1608</c:v>
                </c:pt>
                <c:pt idx="14">
                  <c:v>1020</c:v>
                </c:pt>
                <c:pt idx="15">
                  <c:v>1870</c:v>
                </c:pt>
                <c:pt idx="16">
                  <c:v>880</c:v>
                </c:pt>
                <c:pt idx="17">
                  <c:v>1750</c:v>
                </c:pt>
                <c:pt idx="18">
                  <c:v>920</c:v>
                </c:pt>
                <c:pt idx="19">
                  <c:v>1740</c:v>
                </c:pt>
                <c:pt idx="20">
                  <c:v>1740</c:v>
                </c:pt>
                <c:pt idx="21">
                  <c:v>1750</c:v>
                </c:pt>
                <c:pt idx="22">
                  <c:v>1040</c:v>
                </c:pt>
                <c:pt idx="23">
                  <c:v>2030</c:v>
                </c:pt>
                <c:pt idx="24">
                  <c:v>1520</c:v>
                </c:pt>
                <c:pt idx="25">
                  <c:v>3410</c:v>
                </c:pt>
                <c:pt idx="26">
                  <c:v>1730</c:v>
                </c:pt>
                <c:pt idx="27">
                  <c:v>1310</c:v>
                </c:pt>
                <c:pt idx="28">
                  <c:v>1240</c:v>
                </c:pt>
                <c:pt idx="29">
                  <c:v>1610</c:v>
                </c:pt>
              </c:numCache>
            </c:numRef>
          </c:xVal>
          <c:yVal>
            <c:numRef>
              <c:f>'4 Confidence Limits'!$C$2:$C$74</c:f>
              <c:numCache>
                <c:formatCode>0.00</c:formatCode>
                <c:ptCount val="73"/>
                <c:pt idx="0">
                  <c:v>73163.452452068115</c:v>
                </c:pt>
                <c:pt idx="1">
                  <c:v>78233.931198691775</c:v>
                </c:pt>
                <c:pt idx="2">
                  <c:v>47733.051353617178</c:v>
                </c:pt>
                <c:pt idx="3">
                  <c:v>90013.043363925186</c:v>
                </c:pt>
                <c:pt idx="4">
                  <c:v>27061.099540459196</c:v>
                </c:pt>
                <c:pt idx="5">
                  <c:v>82368.321561323362</c:v>
                </c:pt>
                <c:pt idx="6">
                  <c:v>109826.91415842377</c:v>
                </c:pt>
                <c:pt idx="7">
                  <c:v>107798.72265977431</c:v>
                </c:pt>
                <c:pt idx="8">
                  <c:v>102962.26600914866</c:v>
                </c:pt>
                <c:pt idx="9">
                  <c:v>88998.94761460046</c:v>
                </c:pt>
                <c:pt idx="10">
                  <c:v>143994.14017413394</c:v>
                </c:pt>
                <c:pt idx="11">
                  <c:v>95083.522110548845</c:v>
                </c:pt>
                <c:pt idx="12">
                  <c:v>98281.824089188376</c:v>
                </c:pt>
                <c:pt idx="13">
                  <c:v>95161.529475881514</c:v>
                </c:pt>
                <c:pt idx="14">
                  <c:v>49293.198660270602</c:v>
                </c:pt>
                <c:pt idx="15">
                  <c:v>115599.45919304148</c:v>
                </c:pt>
                <c:pt idx="16">
                  <c:v>38372.167513696579</c:v>
                </c:pt>
                <c:pt idx="17">
                  <c:v>106238.57535312088</c:v>
                </c:pt>
                <c:pt idx="18">
                  <c:v>41492.46212700344</c:v>
                </c:pt>
                <c:pt idx="19">
                  <c:v>105458.50169979416</c:v>
                </c:pt>
                <c:pt idx="20">
                  <c:v>105458.50169979416</c:v>
                </c:pt>
                <c:pt idx="21">
                  <c:v>106238.57535312088</c:v>
                </c:pt>
                <c:pt idx="22">
                  <c:v>50853.34596692404</c:v>
                </c:pt>
                <c:pt idx="23">
                  <c:v>128080.63764626892</c:v>
                </c:pt>
                <c:pt idx="24">
                  <c:v>88296.88132660641</c:v>
                </c:pt>
                <c:pt idx="25">
                  <c:v>235730.80180535576</c:v>
                </c:pt>
                <c:pt idx="26">
                  <c:v>104678.42804646744</c:v>
                </c:pt>
                <c:pt idx="27">
                  <c:v>71915.334606745368</c:v>
                </c:pt>
                <c:pt idx="28">
                  <c:v>66454.819033458363</c:v>
                </c:pt>
                <c:pt idx="29">
                  <c:v>95317.544206546852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3-4958-9215-B4B737BD6B7F}"/>
            </c:ext>
          </c:extLst>
        </c:ser>
        <c:ser>
          <c:idx val="3"/>
          <c:order val="2"/>
          <c:tx>
            <c:strRef>
              <c:f>'4 Confidence Limits'!$D$1</c:f>
              <c:strCache>
                <c:ptCount val="1"/>
                <c:pt idx="0">
                  <c:v>Lower 95 Confidence Limit 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'4 Confidence Limits'!$A$2:$A$74</c:f>
              <c:numCache>
                <c:formatCode>General</c:formatCode>
                <c:ptCount val="73"/>
                <c:pt idx="0">
                  <c:v>1326</c:v>
                </c:pt>
                <c:pt idx="1">
                  <c:v>1391</c:v>
                </c:pt>
                <c:pt idx="2">
                  <c:v>1000</c:v>
                </c:pt>
                <c:pt idx="3">
                  <c:v>1542</c:v>
                </c:pt>
                <c:pt idx="4">
                  <c:v>735</c:v>
                </c:pt>
                <c:pt idx="5">
                  <c:v>1444</c:v>
                </c:pt>
                <c:pt idx="6">
                  <c:v>1796</c:v>
                </c:pt>
                <c:pt idx="7">
                  <c:v>1770</c:v>
                </c:pt>
                <c:pt idx="8">
                  <c:v>1708</c:v>
                </c:pt>
                <c:pt idx="9">
                  <c:v>1529</c:v>
                </c:pt>
                <c:pt idx="10">
                  <c:v>2234</c:v>
                </c:pt>
                <c:pt idx="11">
                  <c:v>1607</c:v>
                </c:pt>
                <c:pt idx="12">
                  <c:v>1648</c:v>
                </c:pt>
                <c:pt idx="13">
                  <c:v>1608</c:v>
                </c:pt>
                <c:pt idx="14">
                  <c:v>1020</c:v>
                </c:pt>
                <c:pt idx="15">
                  <c:v>1870</c:v>
                </c:pt>
                <c:pt idx="16">
                  <c:v>880</c:v>
                </c:pt>
                <c:pt idx="17">
                  <c:v>1750</c:v>
                </c:pt>
                <c:pt idx="18">
                  <c:v>920</c:v>
                </c:pt>
                <c:pt idx="19">
                  <c:v>1740</c:v>
                </c:pt>
                <c:pt idx="20">
                  <c:v>1740</c:v>
                </c:pt>
                <c:pt idx="21">
                  <c:v>1750</c:v>
                </c:pt>
                <c:pt idx="22">
                  <c:v>1040</c:v>
                </c:pt>
                <c:pt idx="23">
                  <c:v>2030</c:v>
                </c:pt>
                <c:pt idx="24">
                  <c:v>1520</c:v>
                </c:pt>
                <c:pt idx="25">
                  <c:v>3410</c:v>
                </c:pt>
                <c:pt idx="26">
                  <c:v>1730</c:v>
                </c:pt>
                <c:pt idx="27">
                  <c:v>1310</c:v>
                </c:pt>
                <c:pt idx="28">
                  <c:v>1240</c:v>
                </c:pt>
                <c:pt idx="29">
                  <c:v>1610</c:v>
                </c:pt>
              </c:numCache>
            </c:numRef>
          </c:xVal>
          <c:yVal>
            <c:numRef>
              <c:f>'4 Confidence Limits'!$D$2:$D$74</c:f>
              <c:numCache>
                <c:formatCode>0.00</c:formatCode>
                <c:ptCount val="73"/>
                <c:pt idx="0">
                  <c:v>56717.985599635576</c:v>
                </c:pt>
                <c:pt idx="1">
                  <c:v>61817.735649172297</c:v>
                </c:pt>
                <c:pt idx="2">
                  <c:v>31003.32659604288</c:v>
                </c:pt>
                <c:pt idx="3">
                  <c:v>73629.042578825814</c:v>
                </c:pt>
                <c:pt idx="4">
                  <c:v>9937.7608314510617</c:v>
                </c:pt>
                <c:pt idx="5">
                  <c:v>65969.140373626375</c:v>
                </c:pt>
                <c:pt idx="6">
                  <c:v>93383.788294013953</c:v>
                </c:pt>
                <c:pt idx="7">
                  <c:v>91368.156510124289</c:v>
                </c:pt>
                <c:pt idx="8">
                  <c:v>86555.679314502413</c:v>
                </c:pt>
                <c:pt idx="9">
                  <c:v>72614.150733286864</c:v>
                </c:pt>
                <c:pt idx="10">
                  <c:v>127121.80475201723</c:v>
                </c:pt>
                <c:pt idx="11">
                  <c:v>78697.911014775847</c:v>
                </c:pt>
                <c:pt idx="12">
                  <c:v>81890.406235796647</c:v>
                </c:pt>
                <c:pt idx="13">
                  <c:v>78775.820832932004</c:v>
                </c:pt>
                <c:pt idx="14">
                  <c:v>32587.391372224327</c:v>
                </c:pt>
                <c:pt idx="15">
                  <c:v>99112.527407738467</c:v>
                </c:pt>
                <c:pt idx="16">
                  <c:v>21481.669603576069</c:v>
                </c:pt>
                <c:pt idx="17">
                  <c:v>89816.664835734366</c:v>
                </c:pt>
                <c:pt idx="18">
                  <c:v>24658.818898441779</c:v>
                </c:pt>
                <c:pt idx="19">
                  <c:v>89040.590563315185</c:v>
                </c:pt>
                <c:pt idx="20">
                  <c:v>89040.590563315185</c:v>
                </c:pt>
                <c:pt idx="21">
                  <c:v>89816.664835734366</c:v>
                </c:pt>
                <c:pt idx="22">
                  <c:v>34170.624010145693</c:v>
                </c:pt>
                <c:pt idx="23">
                  <c:v>111458.64005387991</c:v>
                </c:pt>
                <c:pt idx="24">
                  <c:v>71911.31499834545</c:v>
                </c:pt>
                <c:pt idx="25">
                  <c:v>215940.52467253164</c:v>
                </c:pt>
                <c:pt idx="26">
                  <c:v>88264.297117759605</c:v>
                </c:pt>
                <c:pt idx="27">
                  <c:v>55461.247353364975</c:v>
                </c:pt>
                <c:pt idx="28">
                  <c:v>49956.476612372469</c:v>
                </c:pt>
                <c:pt idx="29">
                  <c:v>78931.633855226479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B3-4958-9215-B4B737BD6B7F}"/>
            </c:ext>
          </c:extLst>
        </c:ser>
        <c:ser>
          <c:idx val="4"/>
          <c:order val="3"/>
          <c:tx>
            <c:strRef>
              <c:f>'4 Confidence Limits'!$E$1</c:f>
              <c:strCache>
                <c:ptCount val="1"/>
                <c:pt idx="0">
                  <c:v>Upper 95 Confidence Limit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'4 Confidence Limits'!$A$2:$A$74</c:f>
              <c:numCache>
                <c:formatCode>General</c:formatCode>
                <c:ptCount val="73"/>
                <c:pt idx="0">
                  <c:v>1326</c:v>
                </c:pt>
                <c:pt idx="1">
                  <c:v>1391</c:v>
                </c:pt>
                <c:pt idx="2">
                  <c:v>1000</c:v>
                </c:pt>
                <c:pt idx="3">
                  <c:v>1542</c:v>
                </c:pt>
                <c:pt idx="4">
                  <c:v>735</c:v>
                </c:pt>
                <c:pt idx="5">
                  <c:v>1444</c:v>
                </c:pt>
                <c:pt idx="6">
                  <c:v>1796</c:v>
                </c:pt>
                <c:pt idx="7">
                  <c:v>1770</c:v>
                </c:pt>
                <c:pt idx="8">
                  <c:v>1708</c:v>
                </c:pt>
                <c:pt idx="9">
                  <c:v>1529</c:v>
                </c:pt>
                <c:pt idx="10">
                  <c:v>2234</c:v>
                </c:pt>
                <c:pt idx="11">
                  <c:v>1607</c:v>
                </c:pt>
                <c:pt idx="12">
                  <c:v>1648</c:v>
                </c:pt>
                <c:pt idx="13">
                  <c:v>1608</c:v>
                </c:pt>
                <c:pt idx="14">
                  <c:v>1020</c:v>
                </c:pt>
                <c:pt idx="15">
                  <c:v>1870</c:v>
                </c:pt>
                <c:pt idx="16">
                  <c:v>880</c:v>
                </c:pt>
                <c:pt idx="17">
                  <c:v>1750</c:v>
                </c:pt>
                <c:pt idx="18">
                  <c:v>920</c:v>
                </c:pt>
                <c:pt idx="19">
                  <c:v>1740</c:v>
                </c:pt>
                <c:pt idx="20">
                  <c:v>1740</c:v>
                </c:pt>
                <c:pt idx="21">
                  <c:v>1750</c:v>
                </c:pt>
                <c:pt idx="22">
                  <c:v>1040</c:v>
                </c:pt>
                <c:pt idx="23">
                  <c:v>2030</c:v>
                </c:pt>
                <c:pt idx="24">
                  <c:v>1520</c:v>
                </c:pt>
                <c:pt idx="25">
                  <c:v>3410</c:v>
                </c:pt>
                <c:pt idx="26">
                  <c:v>1730</c:v>
                </c:pt>
                <c:pt idx="27">
                  <c:v>1310</c:v>
                </c:pt>
                <c:pt idx="28">
                  <c:v>1240</c:v>
                </c:pt>
                <c:pt idx="29">
                  <c:v>1610</c:v>
                </c:pt>
              </c:numCache>
            </c:numRef>
          </c:xVal>
          <c:yVal>
            <c:numRef>
              <c:f>'4 Confidence Limits'!$E$2:$E$74</c:f>
              <c:numCache>
                <c:formatCode>0.00</c:formatCode>
                <c:ptCount val="73"/>
                <c:pt idx="0">
                  <c:v>89608.919304500654</c:v>
                </c:pt>
                <c:pt idx="1">
                  <c:v>94650.126748211245</c:v>
                </c:pt>
                <c:pt idx="2">
                  <c:v>64462.776111191473</c:v>
                </c:pt>
                <c:pt idx="3">
                  <c:v>106397.04414902456</c:v>
                </c:pt>
                <c:pt idx="4">
                  <c:v>44184.438249467334</c:v>
                </c:pt>
                <c:pt idx="5">
                  <c:v>98767.50274902035</c:v>
                </c:pt>
                <c:pt idx="6">
                  <c:v>126270.04002283358</c:v>
                </c:pt>
                <c:pt idx="7">
                  <c:v>124229.28880942434</c:v>
                </c:pt>
                <c:pt idx="8">
                  <c:v>119368.85270379491</c:v>
                </c:pt>
                <c:pt idx="9">
                  <c:v>105383.74449591406</c:v>
                </c:pt>
                <c:pt idx="10">
                  <c:v>160866.47559625065</c:v>
                </c:pt>
                <c:pt idx="11">
                  <c:v>111469.13320632184</c:v>
                </c:pt>
                <c:pt idx="12">
                  <c:v>114673.24194258011</c:v>
                </c:pt>
                <c:pt idx="13">
                  <c:v>111547.23811883102</c:v>
                </c:pt>
                <c:pt idx="14">
                  <c:v>65999.005948316873</c:v>
                </c:pt>
                <c:pt idx="15">
                  <c:v>132086.39097834448</c:v>
                </c:pt>
                <c:pt idx="16">
                  <c:v>55262.665423817089</c:v>
                </c:pt>
                <c:pt idx="17">
                  <c:v>122660.48587050739</c:v>
                </c:pt>
                <c:pt idx="18">
                  <c:v>58326.105355565101</c:v>
                </c:pt>
                <c:pt idx="19">
                  <c:v>121876.41283627313</c:v>
                </c:pt>
                <c:pt idx="20">
                  <c:v>121876.41283627313</c:v>
                </c:pt>
                <c:pt idx="21">
                  <c:v>122660.48587050739</c:v>
                </c:pt>
                <c:pt idx="22">
                  <c:v>67536.067923702387</c:v>
                </c:pt>
                <c:pt idx="23">
                  <c:v>144702.63523865794</c:v>
                </c:pt>
                <c:pt idx="24">
                  <c:v>104682.44765486737</c:v>
                </c:pt>
                <c:pt idx="25">
                  <c:v>255521.07893817988</c:v>
                </c:pt>
                <c:pt idx="26">
                  <c:v>121092.55897517527</c:v>
                </c:pt>
                <c:pt idx="27">
                  <c:v>88369.42186012576</c:v>
                </c:pt>
                <c:pt idx="28">
                  <c:v>82953.161454544257</c:v>
                </c:pt>
                <c:pt idx="29">
                  <c:v>111703.45455786723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B3-4958-9215-B4B737BD6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7232"/>
        <c:axId val="147465344"/>
      </c:scatterChart>
      <c:valAx>
        <c:axId val="146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1880877742946763"/>
              <c:y val="0.907217577184295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65344"/>
        <c:crosses val="autoZero"/>
        <c:crossBetween val="midCat"/>
      </c:valAx>
      <c:valAx>
        <c:axId val="14746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2.5078369905956112E-2"/>
              <c:y val="0.505155180344724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87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1347962382445207E-2"/>
          <c:y val="1.2886597938144326E-2"/>
          <c:w val="0.29310344827586232"/>
          <c:h val="0.226804394296073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-4" verticalDpi="0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0</xdr:row>
      <xdr:rowOff>228600</xdr:rowOff>
    </xdr:from>
    <xdr:ext cx="3971925" cy="11256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657600" y="228600"/>
          <a:ext cx="3971925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the random number were generated from the formula</a:t>
          </a:r>
          <a:r>
            <a:rPr lang="en-US" sz="1100" baseline="0">
              <a:solidFill>
                <a:srgbClr val="FF0000"/>
              </a:solidFill>
            </a:rPr>
            <a:t> "</a:t>
          </a:r>
          <a:r>
            <a:rPr lang="en-US" sz="1100">
              <a:solidFill>
                <a:srgbClr val="FF0000"/>
              </a:solidFill>
            </a:rPr>
            <a:t>=rand()"</a:t>
          </a:r>
        </a:p>
        <a:p>
          <a:r>
            <a:rPr lang="en-US" sz="1100">
              <a:solidFill>
                <a:srgbClr val="FF0000"/>
              </a:solidFill>
            </a:rPr>
            <a:t>(I copy and pasted the</a:t>
          </a:r>
          <a:r>
            <a:rPr lang="en-US" sz="1100" baseline="0">
              <a:solidFill>
                <a:srgbClr val="FF0000"/>
              </a:solidFill>
            </a:rPr>
            <a:t> random numbers as values, so that the formulas would not keep changing).  Based on the random numbers , I divided the data into training and test data by sorting the data, less than .5 went into the training data, greater than .5 went into the test data</a:t>
          </a:r>
          <a:r>
            <a:rPr lang="en-US" sz="1100">
              <a:solidFill>
                <a:srgbClr val="FF0000"/>
              </a:solidFill>
            </a:rPr>
            <a:t>.</a:t>
          </a:r>
        </a:p>
      </xdr:txBody>
    </xdr:sp>
    <xdr:clientData/>
  </xdr:oneCellAnchor>
  <xdr:twoCellAnchor>
    <xdr:from>
      <xdr:col>3</xdr:col>
      <xdr:colOff>971550</xdr:colOff>
      <xdr:row>2</xdr:row>
      <xdr:rowOff>142875</xdr:rowOff>
    </xdr:from>
    <xdr:to>
      <xdr:col>5</xdr:col>
      <xdr:colOff>123825</xdr:colOff>
      <xdr:row>4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2800350" y="628650"/>
          <a:ext cx="762000" cy="2762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9</xdr:row>
      <xdr:rowOff>157161</xdr:rowOff>
    </xdr:from>
    <xdr:to>
      <xdr:col>11</xdr:col>
      <xdr:colOff>502920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1</xdr:row>
      <xdr:rowOff>0</xdr:rowOff>
    </xdr:from>
    <xdr:to>
      <xdr:col>13</xdr:col>
      <xdr:colOff>438150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323850</xdr:colOff>
      <xdr:row>26</xdr:row>
      <xdr:rowOff>66675</xdr:rowOff>
    </xdr:from>
    <xdr:ext cx="1544718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210425" y="4600575"/>
          <a:ext cx="15447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For uncertainty analysis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28</xdr:row>
          <xdr:rowOff>106680</xdr:rowOff>
        </xdr:from>
        <xdr:to>
          <xdr:col>13</xdr:col>
          <xdr:colOff>502920</xdr:colOff>
          <xdr:row>34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B2" sqref="B2:C31"/>
    </sheetView>
  </sheetViews>
  <sheetFormatPr defaultRowHeight="13.2" x14ac:dyDescent="0.25"/>
  <cols>
    <col min="2" max="3" width="9.109375" style="25"/>
    <col min="4" max="4" width="15" bestFit="1" customWidth="1"/>
  </cols>
  <sheetData>
    <row r="1" spans="1:5" ht="26.4" x14ac:dyDescent="0.25">
      <c r="A1" s="20"/>
      <c r="B1" s="23" t="s">
        <v>8</v>
      </c>
      <c r="C1" s="23" t="s">
        <v>9</v>
      </c>
      <c r="D1" t="s">
        <v>17</v>
      </c>
      <c r="E1" t="s">
        <v>16</v>
      </c>
    </row>
    <row r="2" spans="1:5" x14ac:dyDescent="0.25">
      <c r="A2" s="20">
        <v>1</v>
      </c>
      <c r="B2" s="24">
        <v>1326</v>
      </c>
      <c r="C2" s="24">
        <v>66960</v>
      </c>
      <c r="D2" s="22">
        <v>2.1704957305581141E-2</v>
      </c>
      <c r="E2" t="s">
        <v>15</v>
      </c>
    </row>
    <row r="3" spans="1:5" x14ac:dyDescent="0.25">
      <c r="A3" s="20">
        <v>2</v>
      </c>
      <c r="B3" s="24">
        <v>1391</v>
      </c>
      <c r="C3" s="24">
        <v>80400</v>
      </c>
      <c r="D3" s="22">
        <v>6.2998472136682304E-2</v>
      </c>
      <c r="E3" t="s">
        <v>15</v>
      </c>
    </row>
    <row r="4" spans="1:5" x14ac:dyDescent="0.25">
      <c r="A4" s="20">
        <v>3</v>
      </c>
      <c r="B4" s="24">
        <v>1000</v>
      </c>
      <c r="C4" s="24">
        <v>45600</v>
      </c>
      <c r="D4" s="22">
        <v>7.1905322892083567E-2</v>
      </c>
      <c r="E4" t="s">
        <v>15</v>
      </c>
    </row>
    <row r="5" spans="1:5" x14ac:dyDescent="0.25">
      <c r="A5" s="20">
        <v>4</v>
      </c>
      <c r="B5" s="24">
        <v>1542</v>
      </c>
      <c r="C5" s="24">
        <v>74400</v>
      </c>
      <c r="D5" s="22">
        <v>0.11665846930554297</v>
      </c>
      <c r="E5" t="s">
        <v>15</v>
      </c>
    </row>
    <row r="6" spans="1:5" x14ac:dyDescent="0.25">
      <c r="A6" s="20">
        <v>5</v>
      </c>
      <c r="B6" s="24">
        <v>735</v>
      </c>
      <c r="C6" s="24">
        <v>45360</v>
      </c>
      <c r="D6" s="22">
        <v>0.13392545302231912</v>
      </c>
      <c r="E6" t="s">
        <v>15</v>
      </c>
    </row>
    <row r="7" spans="1:5" x14ac:dyDescent="0.25">
      <c r="A7" s="20">
        <v>6</v>
      </c>
      <c r="B7" s="24">
        <v>1444</v>
      </c>
      <c r="C7" s="24">
        <v>91920</v>
      </c>
      <c r="D7" s="22">
        <v>0.13498554508144095</v>
      </c>
      <c r="E7" t="s">
        <v>15</v>
      </c>
    </row>
    <row r="8" spans="1:5" x14ac:dyDescent="0.25">
      <c r="A8" s="20">
        <v>7</v>
      </c>
      <c r="B8" s="24">
        <v>1796</v>
      </c>
      <c r="C8" s="24">
        <v>108000</v>
      </c>
      <c r="D8" s="22">
        <v>0.13997154596700506</v>
      </c>
      <c r="E8" t="s">
        <v>15</v>
      </c>
    </row>
    <row r="9" spans="1:5" x14ac:dyDescent="0.25">
      <c r="A9" s="20">
        <v>8</v>
      </c>
      <c r="B9" s="24">
        <v>1770</v>
      </c>
      <c r="C9" s="24">
        <v>104400</v>
      </c>
      <c r="D9" s="22">
        <v>0.15207780574592689</v>
      </c>
      <c r="E9" t="s">
        <v>15</v>
      </c>
    </row>
    <row r="10" spans="1:5" x14ac:dyDescent="0.25">
      <c r="A10" s="20">
        <v>9</v>
      </c>
      <c r="B10" s="24">
        <v>1708</v>
      </c>
      <c r="C10" s="24">
        <v>99600</v>
      </c>
      <c r="D10" s="22">
        <v>0.19598626766278576</v>
      </c>
      <c r="E10" t="s">
        <v>15</v>
      </c>
    </row>
    <row r="11" spans="1:5" x14ac:dyDescent="0.25">
      <c r="A11" s="20">
        <v>10</v>
      </c>
      <c r="B11" s="24">
        <v>1529</v>
      </c>
      <c r="C11" s="24">
        <v>85200</v>
      </c>
      <c r="D11" s="22">
        <v>0.20178189397166552</v>
      </c>
      <c r="E11" t="s">
        <v>15</v>
      </c>
    </row>
    <row r="12" spans="1:5" x14ac:dyDescent="0.25">
      <c r="A12" s="20">
        <v>11</v>
      </c>
      <c r="B12" s="24">
        <v>2234</v>
      </c>
      <c r="C12" s="24">
        <v>157200</v>
      </c>
      <c r="D12" s="22">
        <v>0.21227279135089666</v>
      </c>
      <c r="E12" t="s">
        <v>15</v>
      </c>
    </row>
    <row r="13" spans="1:5" x14ac:dyDescent="0.25">
      <c r="A13" s="20">
        <v>12</v>
      </c>
      <c r="B13" s="24">
        <v>1607</v>
      </c>
      <c r="C13" s="24">
        <v>116520</v>
      </c>
      <c r="D13" s="22">
        <v>0.24412274580292503</v>
      </c>
      <c r="E13" t="s">
        <v>15</v>
      </c>
    </row>
    <row r="14" spans="1:5" x14ac:dyDescent="0.25">
      <c r="A14" s="20">
        <v>13</v>
      </c>
      <c r="B14" s="24">
        <v>1648</v>
      </c>
      <c r="C14" s="24">
        <v>99600</v>
      </c>
      <c r="D14" s="22">
        <v>0.24719285829251803</v>
      </c>
      <c r="E14" t="s">
        <v>15</v>
      </c>
    </row>
    <row r="15" spans="1:5" x14ac:dyDescent="0.25">
      <c r="A15" s="20">
        <v>14</v>
      </c>
      <c r="B15" s="24">
        <v>1608</v>
      </c>
      <c r="C15" s="24">
        <v>111600</v>
      </c>
      <c r="D15" s="22">
        <v>0.27313866483350674</v>
      </c>
      <c r="E15" t="s">
        <v>15</v>
      </c>
    </row>
    <row r="16" spans="1:5" x14ac:dyDescent="0.25">
      <c r="A16" s="20">
        <v>15</v>
      </c>
      <c r="B16" s="24">
        <v>1020</v>
      </c>
      <c r="C16" s="24">
        <v>43200</v>
      </c>
      <c r="D16" s="22">
        <v>0.29036040193936996</v>
      </c>
      <c r="E16" t="s">
        <v>15</v>
      </c>
    </row>
    <row r="17" spans="1:5" x14ac:dyDescent="0.25">
      <c r="A17" s="20">
        <v>16</v>
      </c>
      <c r="B17" s="24">
        <v>1870</v>
      </c>
      <c r="C17" s="24">
        <v>112600</v>
      </c>
      <c r="D17" s="22">
        <v>0.3246764106258852</v>
      </c>
      <c r="E17" t="s">
        <v>15</v>
      </c>
    </row>
    <row r="18" spans="1:5" x14ac:dyDescent="0.25">
      <c r="A18" s="20">
        <v>17</v>
      </c>
      <c r="B18" s="24">
        <v>880</v>
      </c>
      <c r="C18" s="24">
        <v>35800</v>
      </c>
      <c r="D18" s="22">
        <v>0.3304591159546138</v>
      </c>
      <c r="E18" t="s">
        <v>15</v>
      </c>
    </row>
    <row r="19" spans="1:5" x14ac:dyDescent="0.25">
      <c r="A19" s="20">
        <v>18</v>
      </c>
      <c r="B19" s="24">
        <v>1750</v>
      </c>
      <c r="C19" s="24">
        <v>104200</v>
      </c>
      <c r="D19" s="22">
        <v>0.33972829648416292</v>
      </c>
      <c r="E19" t="s">
        <v>15</v>
      </c>
    </row>
    <row r="20" spans="1:5" x14ac:dyDescent="0.25">
      <c r="A20" s="20">
        <v>19</v>
      </c>
      <c r="B20" s="24">
        <v>920</v>
      </c>
      <c r="C20" s="24">
        <v>37800</v>
      </c>
      <c r="D20" s="22">
        <v>0.34074940165503803</v>
      </c>
      <c r="E20" t="s">
        <v>15</v>
      </c>
    </row>
    <row r="21" spans="1:5" x14ac:dyDescent="0.25">
      <c r="A21" s="20">
        <v>20</v>
      </c>
      <c r="B21" s="24">
        <v>1740</v>
      </c>
      <c r="C21" s="24">
        <v>103000</v>
      </c>
      <c r="D21" s="22">
        <v>0.35551110697835403</v>
      </c>
      <c r="E21" t="s">
        <v>15</v>
      </c>
    </row>
    <row r="22" spans="1:5" x14ac:dyDescent="0.25">
      <c r="A22" s="20">
        <v>21</v>
      </c>
      <c r="B22" s="24">
        <v>1740</v>
      </c>
      <c r="C22" s="24">
        <v>101200</v>
      </c>
      <c r="D22" s="22">
        <v>0.36574634636486658</v>
      </c>
      <c r="E22" t="s">
        <v>15</v>
      </c>
    </row>
    <row r="23" spans="1:5" x14ac:dyDescent="0.25">
      <c r="A23" s="20">
        <v>22</v>
      </c>
      <c r="B23" s="24">
        <v>1750</v>
      </c>
      <c r="C23" s="24">
        <v>104000</v>
      </c>
      <c r="D23" s="22">
        <v>0.38902176914129416</v>
      </c>
      <c r="E23" t="s">
        <v>15</v>
      </c>
    </row>
    <row r="24" spans="1:5" x14ac:dyDescent="0.25">
      <c r="A24" s="20">
        <v>23</v>
      </c>
      <c r="B24" s="24">
        <v>1040</v>
      </c>
      <c r="C24" s="24">
        <v>48700</v>
      </c>
      <c r="D24" s="22">
        <v>0.3934154952073034</v>
      </c>
      <c r="E24" t="s">
        <v>15</v>
      </c>
    </row>
    <row r="25" spans="1:5" x14ac:dyDescent="0.25">
      <c r="A25" s="20">
        <v>24</v>
      </c>
      <c r="B25" s="24">
        <v>2030</v>
      </c>
      <c r="C25" s="24">
        <v>126100</v>
      </c>
      <c r="D25" s="22">
        <v>0.39894003239071929</v>
      </c>
      <c r="E25" t="s">
        <v>15</v>
      </c>
    </row>
    <row r="26" spans="1:5" x14ac:dyDescent="0.25">
      <c r="A26" s="20">
        <v>25</v>
      </c>
      <c r="B26" s="24">
        <v>1520</v>
      </c>
      <c r="C26" s="24">
        <v>85000</v>
      </c>
      <c r="D26" s="22">
        <v>0.40949535902998158</v>
      </c>
      <c r="E26" t="s">
        <v>15</v>
      </c>
    </row>
    <row r="27" spans="1:5" x14ac:dyDescent="0.25">
      <c r="A27" s="20">
        <v>26</v>
      </c>
      <c r="B27" s="24">
        <v>3410</v>
      </c>
      <c r="C27" s="24">
        <v>235100</v>
      </c>
      <c r="D27" s="22">
        <v>0.4259813530995139</v>
      </c>
      <c r="E27" t="s">
        <v>15</v>
      </c>
    </row>
    <row r="28" spans="1:5" x14ac:dyDescent="0.25">
      <c r="A28" s="20">
        <v>27</v>
      </c>
      <c r="B28" s="24">
        <v>1730</v>
      </c>
      <c r="C28" s="24">
        <v>101300</v>
      </c>
      <c r="D28" s="22">
        <v>0.44409960536017229</v>
      </c>
      <c r="E28" t="s">
        <v>15</v>
      </c>
    </row>
    <row r="29" spans="1:5" x14ac:dyDescent="0.25">
      <c r="A29" s="20">
        <v>28</v>
      </c>
      <c r="B29" s="24">
        <v>1310</v>
      </c>
      <c r="C29" s="24">
        <v>68900</v>
      </c>
      <c r="D29" s="22">
        <v>0.45110923222431298</v>
      </c>
      <c r="E29" t="s">
        <v>15</v>
      </c>
    </row>
    <row r="30" spans="1:5" x14ac:dyDescent="0.25">
      <c r="A30" s="20">
        <v>29</v>
      </c>
      <c r="B30" s="24">
        <v>1240</v>
      </c>
      <c r="C30" s="24">
        <v>64200</v>
      </c>
      <c r="D30" s="22">
        <v>0.46049294449445999</v>
      </c>
      <c r="E30" t="s">
        <v>15</v>
      </c>
    </row>
    <row r="31" spans="1:5" x14ac:dyDescent="0.25">
      <c r="A31" s="20">
        <v>30</v>
      </c>
      <c r="B31" s="24">
        <v>1610</v>
      </c>
      <c r="C31" s="24">
        <v>92300</v>
      </c>
      <c r="D31" s="22">
        <v>0.4924185302819688</v>
      </c>
      <c r="E31" t="s">
        <v>15</v>
      </c>
    </row>
    <row r="32" spans="1:5" x14ac:dyDescent="0.25">
      <c r="A32">
        <v>1</v>
      </c>
      <c r="B32" s="25">
        <v>620</v>
      </c>
      <c r="C32" s="25">
        <v>36200</v>
      </c>
      <c r="D32" s="22">
        <v>0.50443048202323593</v>
      </c>
      <c r="E32" t="s">
        <v>14</v>
      </c>
    </row>
    <row r="33" spans="1:5" x14ac:dyDescent="0.25">
      <c r="A33">
        <v>2</v>
      </c>
      <c r="B33" s="25">
        <v>1030</v>
      </c>
      <c r="C33" s="25">
        <v>50400</v>
      </c>
      <c r="D33" s="22">
        <v>0.50600121557080835</v>
      </c>
      <c r="E33" t="s">
        <v>14</v>
      </c>
    </row>
    <row r="34" spans="1:5" x14ac:dyDescent="0.25">
      <c r="A34">
        <v>3</v>
      </c>
      <c r="B34" s="25">
        <v>1020</v>
      </c>
      <c r="C34" s="25">
        <v>45900</v>
      </c>
      <c r="D34" s="22">
        <v>0.51443609296080961</v>
      </c>
      <c r="E34" t="s">
        <v>14</v>
      </c>
    </row>
    <row r="35" spans="1:5" x14ac:dyDescent="0.25">
      <c r="A35">
        <v>4</v>
      </c>
      <c r="B35" s="25">
        <v>2140</v>
      </c>
      <c r="C35" s="25">
        <v>153200</v>
      </c>
      <c r="D35" s="22">
        <v>0.52442370284705953</v>
      </c>
      <c r="E35" t="s">
        <v>14</v>
      </c>
    </row>
    <row r="36" spans="1:5" x14ac:dyDescent="0.25">
      <c r="A36">
        <v>5</v>
      </c>
      <c r="B36" s="25">
        <v>1000</v>
      </c>
      <c r="C36" s="25">
        <v>47900</v>
      </c>
      <c r="D36" s="22">
        <v>0.53105942784078697</v>
      </c>
      <c r="E36" t="s">
        <v>14</v>
      </c>
    </row>
    <row r="37" spans="1:5" x14ac:dyDescent="0.25">
      <c r="A37">
        <v>6</v>
      </c>
      <c r="B37" s="25">
        <v>860</v>
      </c>
      <c r="C37" s="25">
        <v>35200</v>
      </c>
      <c r="D37" s="22">
        <v>0.55721741380366097</v>
      </c>
      <c r="E37" t="s">
        <v>14</v>
      </c>
    </row>
    <row r="38" spans="1:5" x14ac:dyDescent="0.25">
      <c r="A38">
        <v>7</v>
      </c>
      <c r="B38" s="25">
        <v>1730</v>
      </c>
      <c r="C38" s="25">
        <v>101000</v>
      </c>
      <c r="D38" s="22">
        <v>0.62478410572394538</v>
      </c>
      <c r="E38" t="s">
        <v>14</v>
      </c>
    </row>
    <row r="39" spans="1:5" x14ac:dyDescent="0.25">
      <c r="A39">
        <v>8</v>
      </c>
      <c r="B39" s="25">
        <v>1430</v>
      </c>
      <c r="C39" s="25">
        <v>89600</v>
      </c>
      <c r="D39" s="22">
        <v>0.62513162026167612</v>
      </c>
      <c r="E39" t="s">
        <v>14</v>
      </c>
    </row>
    <row r="40" spans="1:5" x14ac:dyDescent="0.25">
      <c r="A40">
        <v>9</v>
      </c>
      <c r="B40" s="25">
        <v>1570</v>
      </c>
      <c r="C40" s="25">
        <v>94300</v>
      </c>
      <c r="D40" s="22">
        <v>0.65090463965310974</v>
      </c>
      <c r="E40" t="s">
        <v>14</v>
      </c>
    </row>
    <row r="41" spans="1:5" x14ac:dyDescent="0.25">
      <c r="A41">
        <v>10</v>
      </c>
      <c r="B41" s="25">
        <v>1340</v>
      </c>
      <c r="C41" s="25">
        <v>64600</v>
      </c>
      <c r="D41" s="22">
        <v>0.65854998437707557</v>
      </c>
      <c r="E41" t="s">
        <v>14</v>
      </c>
    </row>
    <row r="42" spans="1:5" x14ac:dyDescent="0.25">
      <c r="A42">
        <v>11</v>
      </c>
      <c r="B42" s="25">
        <v>1190</v>
      </c>
      <c r="C42" s="25">
        <v>64000</v>
      </c>
      <c r="D42" s="22">
        <v>0.70160465636019431</v>
      </c>
      <c r="E42" t="s">
        <v>14</v>
      </c>
    </row>
    <row r="43" spans="1:5" x14ac:dyDescent="0.25">
      <c r="A43">
        <v>12</v>
      </c>
      <c r="B43" s="25">
        <v>1310</v>
      </c>
      <c r="C43" s="25">
        <v>75400</v>
      </c>
      <c r="D43" s="22">
        <v>0.70716904698088523</v>
      </c>
      <c r="E43" t="s">
        <v>14</v>
      </c>
    </row>
    <row r="44" spans="1:5" x14ac:dyDescent="0.25">
      <c r="A44">
        <v>13</v>
      </c>
      <c r="B44" s="25">
        <v>1370</v>
      </c>
      <c r="C44" s="25">
        <v>67200</v>
      </c>
      <c r="D44" s="22">
        <v>0.72976729979567856</v>
      </c>
      <c r="E44" t="s">
        <v>14</v>
      </c>
    </row>
    <row r="45" spans="1:5" x14ac:dyDescent="0.25">
      <c r="A45">
        <v>14</v>
      </c>
      <c r="B45" s="25">
        <v>1160</v>
      </c>
      <c r="C45" s="25">
        <v>49700</v>
      </c>
      <c r="D45" s="22">
        <v>0.73682986451844346</v>
      </c>
      <c r="E45" t="s">
        <v>14</v>
      </c>
    </row>
    <row r="46" spans="1:5" x14ac:dyDescent="0.25">
      <c r="A46">
        <v>15</v>
      </c>
      <c r="B46" s="25">
        <v>1730</v>
      </c>
      <c r="C46" s="25">
        <v>105600</v>
      </c>
      <c r="D46" s="22">
        <v>0.75655349152286999</v>
      </c>
      <c r="E46" t="s">
        <v>14</v>
      </c>
    </row>
    <row r="47" spans="1:5" x14ac:dyDescent="0.25">
      <c r="A47">
        <v>16</v>
      </c>
      <c r="B47" s="25">
        <v>980</v>
      </c>
      <c r="C47" s="25">
        <v>49000</v>
      </c>
      <c r="D47" s="22">
        <v>0.76301753185574217</v>
      </c>
      <c r="E47" t="s">
        <v>14</v>
      </c>
    </row>
    <row r="48" spans="1:5" x14ac:dyDescent="0.25">
      <c r="A48">
        <v>17</v>
      </c>
      <c r="B48" s="25">
        <v>1440</v>
      </c>
      <c r="C48" s="25">
        <v>82300</v>
      </c>
      <c r="D48" s="22">
        <v>0.77579016727270211</v>
      </c>
      <c r="E48" t="s">
        <v>14</v>
      </c>
    </row>
    <row r="49" spans="1:5" x14ac:dyDescent="0.25">
      <c r="A49">
        <v>18</v>
      </c>
      <c r="B49" s="25">
        <v>1250</v>
      </c>
      <c r="C49" s="25">
        <v>70800</v>
      </c>
      <c r="D49" s="22">
        <v>0.77926821666670332</v>
      </c>
      <c r="E49" t="s">
        <v>14</v>
      </c>
    </row>
    <row r="50" spans="1:5" x14ac:dyDescent="0.25">
      <c r="A50">
        <v>19</v>
      </c>
      <c r="B50" s="25">
        <v>1050</v>
      </c>
      <c r="C50" s="25">
        <v>55500</v>
      </c>
      <c r="D50" s="22">
        <v>0.78253421264135115</v>
      </c>
      <c r="E50" t="s">
        <v>14</v>
      </c>
    </row>
    <row r="51" spans="1:5" x14ac:dyDescent="0.25">
      <c r="A51">
        <v>20</v>
      </c>
      <c r="B51" s="25">
        <v>1520</v>
      </c>
      <c r="C51" s="25">
        <v>68100</v>
      </c>
      <c r="D51" s="22">
        <v>0.80054248153167717</v>
      </c>
      <c r="E51" t="s">
        <v>14</v>
      </c>
    </row>
    <row r="52" spans="1:5" x14ac:dyDescent="0.25">
      <c r="A52">
        <v>21</v>
      </c>
      <c r="B52" s="25">
        <v>1980</v>
      </c>
      <c r="C52" s="25">
        <v>122600</v>
      </c>
      <c r="D52" s="22">
        <v>0.81519554011884066</v>
      </c>
      <c r="E52" t="s">
        <v>14</v>
      </c>
    </row>
    <row r="53" spans="1:5" x14ac:dyDescent="0.25">
      <c r="A53">
        <v>22</v>
      </c>
      <c r="B53" s="25">
        <v>1460</v>
      </c>
      <c r="C53" s="25">
        <v>81400</v>
      </c>
      <c r="D53" s="22">
        <v>0.85825820773747052</v>
      </c>
      <c r="E53" t="s">
        <v>14</v>
      </c>
    </row>
    <row r="54" spans="1:5" x14ac:dyDescent="0.25">
      <c r="A54">
        <v>23</v>
      </c>
      <c r="B54" s="25">
        <v>2270</v>
      </c>
      <c r="C54" s="25">
        <v>149700</v>
      </c>
      <c r="D54" s="22">
        <v>0.86308465780842492</v>
      </c>
      <c r="E54" t="s">
        <v>14</v>
      </c>
    </row>
    <row r="55" spans="1:5" x14ac:dyDescent="0.25">
      <c r="A55">
        <v>24</v>
      </c>
      <c r="B55" s="25">
        <v>1690</v>
      </c>
      <c r="C55" s="25">
        <v>101600</v>
      </c>
      <c r="D55" s="22">
        <v>0.86667062612153412</v>
      </c>
      <c r="E55" t="s">
        <v>14</v>
      </c>
    </row>
    <row r="56" spans="1:5" x14ac:dyDescent="0.25">
      <c r="A56">
        <v>25</v>
      </c>
      <c r="B56" s="25">
        <v>2050</v>
      </c>
      <c r="C56" s="25">
        <v>129900</v>
      </c>
      <c r="D56" s="22">
        <v>0.88099983236352797</v>
      </c>
      <c r="E56" t="s">
        <v>14</v>
      </c>
    </row>
    <row r="57" spans="1:5" x14ac:dyDescent="0.25">
      <c r="A57">
        <v>26</v>
      </c>
      <c r="B57" s="25">
        <v>2040</v>
      </c>
      <c r="C57" s="25">
        <v>131300</v>
      </c>
      <c r="D57" s="22">
        <v>0.88588741951270411</v>
      </c>
      <c r="E57" t="s">
        <v>14</v>
      </c>
    </row>
    <row r="58" spans="1:5" x14ac:dyDescent="0.25">
      <c r="A58">
        <v>27</v>
      </c>
      <c r="B58" s="25">
        <v>1320</v>
      </c>
      <c r="C58" s="25">
        <v>81700</v>
      </c>
      <c r="D58" s="22">
        <v>0.89401758841867618</v>
      </c>
      <c r="E58" t="s">
        <v>14</v>
      </c>
    </row>
    <row r="59" spans="1:5" x14ac:dyDescent="0.25">
      <c r="A59">
        <v>28</v>
      </c>
      <c r="B59" s="25">
        <v>1140</v>
      </c>
      <c r="C59" s="25">
        <v>65700</v>
      </c>
      <c r="D59" s="22">
        <v>0.91475381668252209</v>
      </c>
      <c r="E59" t="s">
        <v>14</v>
      </c>
    </row>
    <row r="60" spans="1:5" x14ac:dyDescent="0.25">
      <c r="A60">
        <v>29</v>
      </c>
      <c r="B60" s="25">
        <v>2310</v>
      </c>
      <c r="C60" s="25">
        <v>158500</v>
      </c>
      <c r="D60" s="22">
        <v>0.91648450703566176</v>
      </c>
      <c r="E60" t="s">
        <v>14</v>
      </c>
    </row>
    <row r="61" spans="1:5" x14ac:dyDescent="0.25">
      <c r="A61">
        <v>30</v>
      </c>
      <c r="B61" s="25">
        <v>1000</v>
      </c>
      <c r="C61" s="25">
        <v>31800</v>
      </c>
      <c r="D61" s="22">
        <v>0.94288840429035381</v>
      </c>
      <c r="E61" t="s">
        <v>14</v>
      </c>
    </row>
  </sheetData>
  <sortState ref="D2:D61">
    <sortCondition ref="D2:D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F36"/>
  <sheetViews>
    <sheetView workbookViewId="0">
      <selection activeCell="E7" sqref="E7"/>
    </sheetView>
  </sheetViews>
  <sheetFormatPr defaultRowHeight="13.2" x14ac:dyDescent="0.25"/>
  <sheetData>
    <row r="4" spans="1:6" x14ac:dyDescent="0.25">
      <c r="A4" t="s">
        <v>18</v>
      </c>
    </row>
    <row r="6" spans="1:6" ht="26.4" x14ac:dyDescent="0.25">
      <c r="A6" s="20"/>
      <c r="B6" s="23" t="s">
        <v>8</v>
      </c>
      <c r="C6" s="23" t="s">
        <v>9</v>
      </c>
      <c r="E6" t="s">
        <v>19</v>
      </c>
      <c r="F6" t="s">
        <v>20</v>
      </c>
    </row>
    <row r="7" spans="1:6" x14ac:dyDescent="0.25">
      <c r="A7" s="20">
        <v>1</v>
      </c>
      <c r="B7" s="24">
        <v>1326</v>
      </c>
      <c r="C7" s="24">
        <v>66960</v>
      </c>
      <c r="E7">
        <f>INTERCEPT(C7:C36,B7:B36)</f>
        <v>-30274.313979054437</v>
      </c>
      <c r="F7">
        <f>SLOPE(C7:C36,B7:B36)</f>
        <v>78.007365332671611</v>
      </c>
    </row>
    <row r="8" spans="1:6" x14ac:dyDescent="0.25">
      <c r="A8" s="20">
        <v>2</v>
      </c>
      <c r="B8" s="24">
        <v>1391</v>
      </c>
      <c r="C8" s="24">
        <v>80400</v>
      </c>
    </row>
    <row r="9" spans="1:6" x14ac:dyDescent="0.25">
      <c r="A9" s="20">
        <v>3</v>
      </c>
      <c r="B9" s="24">
        <v>1000</v>
      </c>
      <c r="C9" s="24">
        <v>45600</v>
      </c>
    </row>
    <row r="10" spans="1:6" x14ac:dyDescent="0.25">
      <c r="A10" s="20">
        <v>4</v>
      </c>
      <c r="B10" s="24">
        <v>1542</v>
      </c>
      <c r="C10" s="24">
        <v>74400</v>
      </c>
    </row>
    <row r="11" spans="1:6" x14ac:dyDescent="0.25">
      <c r="A11" s="20">
        <v>5</v>
      </c>
      <c r="B11" s="24">
        <v>735</v>
      </c>
      <c r="C11" s="24">
        <v>45360</v>
      </c>
    </row>
    <row r="12" spans="1:6" x14ac:dyDescent="0.25">
      <c r="A12" s="20">
        <v>6</v>
      </c>
      <c r="B12" s="24">
        <v>1444</v>
      </c>
      <c r="C12" s="24">
        <v>91920</v>
      </c>
    </row>
    <row r="13" spans="1:6" x14ac:dyDescent="0.25">
      <c r="A13" s="20">
        <v>7</v>
      </c>
      <c r="B13" s="24">
        <v>1796</v>
      </c>
      <c r="C13" s="24">
        <v>108000</v>
      </c>
    </row>
    <row r="14" spans="1:6" x14ac:dyDescent="0.25">
      <c r="A14" s="20">
        <v>8</v>
      </c>
      <c r="B14" s="24">
        <v>1770</v>
      </c>
      <c r="C14" s="24">
        <v>104400</v>
      </c>
    </row>
    <row r="15" spans="1:6" x14ac:dyDescent="0.25">
      <c r="A15" s="20">
        <v>9</v>
      </c>
      <c r="B15" s="24">
        <v>1708</v>
      </c>
      <c r="C15" s="24">
        <v>99600</v>
      </c>
    </row>
    <row r="16" spans="1:6" x14ac:dyDescent="0.25">
      <c r="A16" s="20">
        <v>10</v>
      </c>
      <c r="B16" s="24">
        <v>1529</v>
      </c>
      <c r="C16" s="24">
        <v>85200</v>
      </c>
    </row>
    <row r="17" spans="1:3" x14ac:dyDescent="0.25">
      <c r="A17" s="20">
        <v>11</v>
      </c>
      <c r="B17" s="24">
        <v>2234</v>
      </c>
      <c r="C17" s="24">
        <v>157200</v>
      </c>
    </row>
    <row r="18" spans="1:3" x14ac:dyDescent="0.25">
      <c r="A18" s="20">
        <v>12</v>
      </c>
      <c r="B18" s="24">
        <v>1607</v>
      </c>
      <c r="C18" s="24">
        <v>116520</v>
      </c>
    </row>
    <row r="19" spans="1:3" x14ac:dyDescent="0.25">
      <c r="A19" s="20">
        <v>13</v>
      </c>
      <c r="B19" s="24">
        <v>1648</v>
      </c>
      <c r="C19" s="24">
        <v>99600</v>
      </c>
    </row>
    <row r="20" spans="1:3" x14ac:dyDescent="0.25">
      <c r="A20" s="20">
        <v>14</v>
      </c>
      <c r="B20" s="24">
        <v>1608</v>
      </c>
      <c r="C20" s="24">
        <v>111600</v>
      </c>
    </row>
    <row r="21" spans="1:3" x14ac:dyDescent="0.25">
      <c r="A21" s="20">
        <v>15</v>
      </c>
      <c r="B21" s="24">
        <v>1020</v>
      </c>
      <c r="C21" s="24">
        <v>43200</v>
      </c>
    </row>
    <row r="22" spans="1:3" x14ac:dyDescent="0.25">
      <c r="A22" s="20">
        <v>16</v>
      </c>
      <c r="B22" s="24">
        <v>1870</v>
      </c>
      <c r="C22" s="24">
        <v>112600</v>
      </c>
    </row>
    <row r="23" spans="1:3" x14ac:dyDescent="0.25">
      <c r="A23" s="20">
        <v>17</v>
      </c>
      <c r="B23" s="24">
        <v>880</v>
      </c>
      <c r="C23" s="24">
        <v>35800</v>
      </c>
    </row>
    <row r="24" spans="1:3" x14ac:dyDescent="0.25">
      <c r="A24" s="20">
        <v>18</v>
      </c>
      <c r="B24" s="24">
        <v>1750</v>
      </c>
      <c r="C24" s="24">
        <v>104200</v>
      </c>
    </row>
    <row r="25" spans="1:3" x14ac:dyDescent="0.25">
      <c r="A25" s="20">
        <v>19</v>
      </c>
      <c r="B25" s="24">
        <v>920</v>
      </c>
      <c r="C25" s="24">
        <v>37800</v>
      </c>
    </row>
    <row r="26" spans="1:3" x14ac:dyDescent="0.25">
      <c r="A26" s="20">
        <v>20</v>
      </c>
      <c r="B26" s="24">
        <v>1740</v>
      </c>
      <c r="C26" s="24">
        <v>103000</v>
      </c>
    </row>
    <row r="27" spans="1:3" x14ac:dyDescent="0.25">
      <c r="A27" s="20">
        <v>21</v>
      </c>
      <c r="B27" s="24">
        <v>1740</v>
      </c>
      <c r="C27" s="24">
        <v>101200</v>
      </c>
    </row>
    <row r="28" spans="1:3" x14ac:dyDescent="0.25">
      <c r="A28" s="20">
        <v>22</v>
      </c>
      <c r="B28" s="24">
        <v>1750</v>
      </c>
      <c r="C28" s="24">
        <v>104000</v>
      </c>
    </row>
    <row r="29" spans="1:3" x14ac:dyDescent="0.25">
      <c r="A29" s="20">
        <v>23</v>
      </c>
      <c r="B29" s="24">
        <v>1040</v>
      </c>
      <c r="C29" s="24">
        <v>48700</v>
      </c>
    </row>
    <row r="30" spans="1:3" x14ac:dyDescent="0.25">
      <c r="A30" s="20">
        <v>24</v>
      </c>
      <c r="B30" s="24">
        <v>2030</v>
      </c>
      <c r="C30" s="24">
        <v>126100</v>
      </c>
    </row>
    <row r="31" spans="1:3" x14ac:dyDescent="0.25">
      <c r="A31" s="20">
        <v>25</v>
      </c>
      <c r="B31" s="24">
        <v>1520</v>
      </c>
      <c r="C31" s="24">
        <v>85000</v>
      </c>
    </row>
    <row r="32" spans="1:3" x14ac:dyDescent="0.25">
      <c r="A32" s="20">
        <v>26</v>
      </c>
      <c r="B32" s="24">
        <v>3410</v>
      </c>
      <c r="C32" s="24">
        <v>235100</v>
      </c>
    </row>
    <row r="33" spans="1:3" x14ac:dyDescent="0.25">
      <c r="A33" s="20">
        <v>27</v>
      </c>
      <c r="B33" s="24">
        <v>1730</v>
      </c>
      <c r="C33" s="24">
        <v>101300</v>
      </c>
    </row>
    <row r="34" spans="1:3" x14ac:dyDescent="0.25">
      <c r="A34" s="20">
        <v>28</v>
      </c>
      <c r="B34" s="24">
        <v>1310</v>
      </c>
      <c r="C34" s="24">
        <v>68900</v>
      </c>
    </row>
    <row r="35" spans="1:3" x14ac:dyDescent="0.25">
      <c r="A35" s="20">
        <v>29</v>
      </c>
      <c r="B35" s="24">
        <v>1240</v>
      </c>
      <c r="C35" s="24">
        <v>64200</v>
      </c>
    </row>
    <row r="36" spans="1:3" x14ac:dyDescent="0.25">
      <c r="A36" s="20">
        <v>30</v>
      </c>
      <c r="B36" s="24">
        <v>1610</v>
      </c>
      <c r="C36" s="24">
        <v>92300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4"/>
  <sheetViews>
    <sheetView tabSelected="1" topLeftCell="B1" workbookViewId="0">
      <selection activeCell="I5" sqref="I5"/>
    </sheetView>
  </sheetViews>
  <sheetFormatPr defaultRowHeight="13.2" x14ac:dyDescent="0.25"/>
  <cols>
    <col min="4" max="4" width="15" bestFit="1" customWidth="1"/>
  </cols>
  <sheetData>
    <row r="2" spans="1:9" x14ac:dyDescent="0.25">
      <c r="A2" t="s">
        <v>21</v>
      </c>
    </row>
    <row r="3" spans="1:9" x14ac:dyDescent="0.25">
      <c r="G3" t="s">
        <v>26</v>
      </c>
    </row>
    <row r="4" spans="1:9" ht="26.4" x14ac:dyDescent="0.25">
      <c r="A4" s="20"/>
      <c r="B4" s="23" t="s">
        <v>8</v>
      </c>
      <c r="C4" s="23" t="s">
        <v>9</v>
      </c>
      <c r="D4" t="s">
        <v>22</v>
      </c>
      <c r="E4" t="s">
        <v>23</v>
      </c>
      <c r="F4" t="s">
        <v>24</v>
      </c>
      <c r="G4" t="s">
        <v>25</v>
      </c>
      <c r="I4" t="s">
        <v>27</v>
      </c>
    </row>
    <row r="5" spans="1:9" x14ac:dyDescent="0.25">
      <c r="A5">
        <v>1</v>
      </c>
      <c r="B5">
        <v>620</v>
      </c>
      <c r="C5">
        <v>36200</v>
      </c>
      <c r="D5">
        <f>'2 Fit Model'!$E$7+'2 Fit Model'!$F$7*'3 evalutate model'!B5</f>
        <v>18090.252527201963</v>
      </c>
      <c r="E5">
        <f>C5-D5</f>
        <v>18109.747472798037</v>
      </c>
      <c r="F5">
        <f>ABS(E5)</f>
        <v>18109.747472798037</v>
      </c>
      <c r="G5" s="26">
        <f>F5/C5</f>
        <v>0.50026926720436571</v>
      </c>
      <c r="I5" s="27">
        <f>AVERAGE(G5:G34)</f>
        <v>9.3274338713346353E-2</v>
      </c>
    </row>
    <row r="6" spans="1:9" x14ac:dyDescent="0.25">
      <c r="A6">
        <v>2</v>
      </c>
      <c r="B6">
        <v>1030</v>
      </c>
      <c r="C6">
        <v>50400</v>
      </c>
      <c r="D6">
        <f>'2 Fit Model'!$E$7+'2 Fit Model'!$F$7*'3 evalutate model'!B6</f>
        <v>50073.272313597321</v>
      </c>
      <c r="E6">
        <f>C6-D6</f>
        <v>326.72768640267896</v>
      </c>
      <c r="F6">
        <f t="shared" ref="F6:F34" si="0">ABS(E6)</f>
        <v>326.72768640267896</v>
      </c>
      <c r="G6" s="26">
        <f t="shared" ref="G6:G34" si="1">F6/C6</f>
        <v>6.482692190529344E-3</v>
      </c>
    </row>
    <row r="7" spans="1:9" x14ac:dyDescent="0.25">
      <c r="A7">
        <v>3</v>
      </c>
      <c r="B7">
        <v>1020</v>
      </c>
      <c r="C7">
        <v>45900</v>
      </c>
      <c r="D7">
        <f>'2 Fit Model'!$E$7+'2 Fit Model'!$F$7*'3 evalutate model'!B7</f>
        <v>49293.198660270602</v>
      </c>
      <c r="E7">
        <f t="shared" ref="E6:E34" si="2">C7-D7</f>
        <v>-3393.198660270602</v>
      </c>
      <c r="F7">
        <f t="shared" si="0"/>
        <v>3393.198660270602</v>
      </c>
      <c r="G7" s="26">
        <f t="shared" si="1"/>
        <v>7.3925896737921618E-2</v>
      </c>
      <c r="I7" t="s">
        <v>28</v>
      </c>
    </row>
    <row r="8" spans="1:9" x14ac:dyDescent="0.25">
      <c r="A8">
        <v>4</v>
      </c>
      <c r="B8">
        <v>2140</v>
      </c>
      <c r="C8">
        <v>153200</v>
      </c>
      <c r="D8">
        <f>'2 Fit Model'!$E$7+'2 Fit Model'!$F$7*'3 evalutate model'!B8</f>
        <v>136661.44783286279</v>
      </c>
      <c r="E8">
        <f t="shared" si="2"/>
        <v>16538.552167137212</v>
      </c>
      <c r="F8">
        <f t="shared" si="0"/>
        <v>16538.552167137212</v>
      </c>
      <c r="G8" s="26">
        <f t="shared" si="1"/>
        <v>0.10795399586904185</v>
      </c>
    </row>
    <row r="9" spans="1:9" x14ac:dyDescent="0.25">
      <c r="A9">
        <v>5</v>
      </c>
      <c r="B9">
        <v>1000</v>
      </c>
      <c r="C9">
        <v>47900</v>
      </c>
      <c r="D9">
        <f>'2 Fit Model'!$E$7+'2 Fit Model'!$F$7*'3 evalutate model'!B9</f>
        <v>47733.051353617178</v>
      </c>
      <c r="E9">
        <f t="shared" si="2"/>
        <v>166.94864638282161</v>
      </c>
      <c r="F9">
        <f t="shared" si="0"/>
        <v>166.94864638282161</v>
      </c>
      <c r="G9" s="26">
        <f t="shared" si="1"/>
        <v>3.4853579620630817E-3</v>
      </c>
    </row>
    <row r="10" spans="1:9" x14ac:dyDescent="0.25">
      <c r="A10">
        <v>6</v>
      </c>
      <c r="B10">
        <v>860</v>
      </c>
      <c r="C10">
        <v>35200</v>
      </c>
      <c r="D10">
        <f>'2 Fit Model'!$E$7+'2 Fit Model'!$F$7*'3 evalutate model'!B10</f>
        <v>36812.020207043155</v>
      </c>
      <c r="E10">
        <f t="shared" si="2"/>
        <v>-1612.0202070431551</v>
      </c>
      <c r="F10">
        <f t="shared" si="0"/>
        <v>1612.0202070431551</v>
      </c>
      <c r="G10" s="26">
        <f t="shared" si="1"/>
        <v>4.5796028609180542E-2</v>
      </c>
    </row>
    <row r="11" spans="1:9" x14ac:dyDescent="0.25">
      <c r="A11">
        <v>7</v>
      </c>
      <c r="B11">
        <v>1730</v>
      </c>
      <c r="C11">
        <v>101000</v>
      </c>
      <c r="D11">
        <f>'2 Fit Model'!$E$7+'2 Fit Model'!$F$7*'3 evalutate model'!B11</f>
        <v>104678.42804646744</v>
      </c>
      <c r="E11">
        <f t="shared" si="2"/>
        <v>-3678.4280464674375</v>
      </c>
      <c r="F11">
        <f t="shared" si="0"/>
        <v>3678.4280464674375</v>
      </c>
      <c r="G11" s="26">
        <f t="shared" si="1"/>
        <v>3.6420079667994432E-2</v>
      </c>
    </row>
    <row r="12" spans="1:9" x14ac:dyDescent="0.25">
      <c r="A12">
        <v>8</v>
      </c>
      <c r="B12">
        <v>1430</v>
      </c>
      <c r="C12">
        <v>89600</v>
      </c>
      <c r="D12">
        <f>'2 Fit Model'!$E$7+'2 Fit Model'!$F$7*'3 evalutate model'!B12</f>
        <v>81276.218446665967</v>
      </c>
      <c r="E12">
        <f t="shared" si="2"/>
        <v>8323.7815533340327</v>
      </c>
      <c r="F12">
        <f t="shared" si="0"/>
        <v>8323.7815533340327</v>
      </c>
      <c r="G12" s="26">
        <f t="shared" si="1"/>
        <v>9.2899347693460185E-2</v>
      </c>
    </row>
    <row r="13" spans="1:9" x14ac:dyDescent="0.25">
      <c r="A13">
        <v>9</v>
      </c>
      <c r="B13">
        <v>1570</v>
      </c>
      <c r="C13">
        <v>94300</v>
      </c>
      <c r="D13">
        <f>'2 Fit Model'!$E$7+'2 Fit Model'!$F$7*'3 evalutate model'!B13</f>
        <v>92197.249593239991</v>
      </c>
      <c r="E13">
        <f t="shared" si="2"/>
        <v>2102.7504067600094</v>
      </c>
      <c r="F13">
        <f t="shared" si="0"/>
        <v>2102.7504067600094</v>
      </c>
      <c r="G13" s="26">
        <f t="shared" si="1"/>
        <v>2.2298519689925869E-2</v>
      </c>
    </row>
    <row r="14" spans="1:9" x14ac:dyDescent="0.25">
      <c r="A14">
        <v>10</v>
      </c>
      <c r="B14">
        <v>1340</v>
      </c>
      <c r="C14">
        <v>64600</v>
      </c>
      <c r="D14">
        <f>'2 Fit Model'!$E$7+'2 Fit Model'!$F$7*'3 evalutate model'!B14</f>
        <v>74255.555566725525</v>
      </c>
      <c r="E14">
        <f t="shared" si="2"/>
        <v>-9655.5555667255248</v>
      </c>
      <c r="F14">
        <f t="shared" si="0"/>
        <v>9655.5555667255248</v>
      </c>
      <c r="G14" s="26">
        <f t="shared" si="1"/>
        <v>0.14946680443847563</v>
      </c>
    </row>
    <row r="15" spans="1:9" x14ac:dyDescent="0.25">
      <c r="A15">
        <v>11</v>
      </c>
      <c r="B15">
        <v>1190</v>
      </c>
      <c r="C15">
        <v>64000</v>
      </c>
      <c r="D15">
        <f>'2 Fit Model'!$E$7+'2 Fit Model'!$F$7*'3 evalutate model'!B15</f>
        <v>62554.450766824782</v>
      </c>
      <c r="E15">
        <f t="shared" si="2"/>
        <v>1445.5492331752175</v>
      </c>
      <c r="F15">
        <f t="shared" si="0"/>
        <v>1445.5492331752175</v>
      </c>
      <c r="G15" s="26">
        <f t="shared" si="1"/>
        <v>2.2586706768362774E-2</v>
      </c>
    </row>
    <row r="16" spans="1:9" x14ac:dyDescent="0.25">
      <c r="A16">
        <v>12</v>
      </c>
      <c r="B16">
        <v>1310</v>
      </c>
      <c r="C16">
        <v>75400</v>
      </c>
      <c r="D16">
        <f>'2 Fit Model'!$E$7+'2 Fit Model'!$F$7*'3 evalutate model'!B16</f>
        <v>71915.334606745368</v>
      </c>
      <c r="E16">
        <f t="shared" si="2"/>
        <v>3484.6653932546324</v>
      </c>
      <c r="F16">
        <f t="shared" si="0"/>
        <v>3484.6653932546324</v>
      </c>
      <c r="G16" s="26">
        <f t="shared" si="1"/>
        <v>4.6215721395950031E-2</v>
      </c>
    </row>
    <row r="17" spans="1:7" x14ac:dyDescent="0.25">
      <c r="A17">
        <v>13</v>
      </c>
      <c r="B17">
        <v>1370</v>
      </c>
      <c r="C17">
        <v>67200</v>
      </c>
      <c r="D17">
        <f>'2 Fit Model'!$E$7+'2 Fit Model'!$F$7*'3 evalutate model'!B17</f>
        <v>76595.776526705667</v>
      </c>
      <c r="E17">
        <f t="shared" si="2"/>
        <v>-9395.7765267056675</v>
      </c>
      <c r="F17">
        <f t="shared" si="0"/>
        <v>9395.7765267056675</v>
      </c>
      <c r="G17" s="26">
        <f t="shared" si="1"/>
        <v>0.1398181030759772</v>
      </c>
    </row>
    <row r="18" spans="1:7" x14ac:dyDescent="0.25">
      <c r="A18">
        <v>14</v>
      </c>
      <c r="B18">
        <v>1160</v>
      </c>
      <c r="C18">
        <v>49700</v>
      </c>
      <c r="D18">
        <f>'2 Fit Model'!$E$7+'2 Fit Model'!$F$7*'3 evalutate model'!B18</f>
        <v>60214.229806844625</v>
      </c>
      <c r="E18">
        <f t="shared" si="2"/>
        <v>-10514.229806844625</v>
      </c>
      <c r="F18">
        <f t="shared" si="0"/>
        <v>10514.229806844625</v>
      </c>
      <c r="G18" s="26">
        <f t="shared" si="1"/>
        <v>0.21155391965482143</v>
      </c>
    </row>
    <row r="19" spans="1:7" x14ac:dyDescent="0.25">
      <c r="A19">
        <v>15</v>
      </c>
      <c r="B19">
        <v>1730</v>
      </c>
      <c r="C19">
        <v>105600</v>
      </c>
      <c r="D19">
        <f>'2 Fit Model'!$E$7+'2 Fit Model'!$F$7*'3 evalutate model'!B19</f>
        <v>104678.42804646744</v>
      </c>
      <c r="E19">
        <f t="shared" si="2"/>
        <v>921.57195353256247</v>
      </c>
      <c r="F19">
        <f t="shared" si="0"/>
        <v>921.57195353256247</v>
      </c>
      <c r="G19" s="26">
        <f t="shared" si="1"/>
        <v>8.7270071357250234E-3</v>
      </c>
    </row>
    <row r="20" spans="1:7" x14ac:dyDescent="0.25">
      <c r="A20">
        <v>16</v>
      </c>
      <c r="B20">
        <v>980</v>
      </c>
      <c r="C20">
        <v>49000</v>
      </c>
      <c r="D20">
        <f>'2 Fit Model'!$E$7+'2 Fit Model'!$F$7*'3 evalutate model'!B20</f>
        <v>46172.90404696374</v>
      </c>
      <c r="E20">
        <f t="shared" si="2"/>
        <v>2827.0959530362597</v>
      </c>
      <c r="F20">
        <f t="shared" si="0"/>
        <v>2827.0959530362597</v>
      </c>
      <c r="G20" s="26">
        <f t="shared" si="1"/>
        <v>5.7695835776250197E-2</v>
      </c>
    </row>
    <row r="21" spans="1:7" x14ac:dyDescent="0.25">
      <c r="A21">
        <v>17</v>
      </c>
      <c r="B21">
        <v>1440</v>
      </c>
      <c r="C21">
        <v>82300</v>
      </c>
      <c r="D21">
        <f>'2 Fit Model'!$E$7+'2 Fit Model'!$F$7*'3 evalutate model'!B21</f>
        <v>82056.292099992686</v>
      </c>
      <c r="E21">
        <f t="shared" si="2"/>
        <v>243.70790000731358</v>
      </c>
      <c r="F21">
        <f t="shared" si="0"/>
        <v>243.70790000731358</v>
      </c>
      <c r="G21" s="26">
        <f t="shared" si="1"/>
        <v>2.9612138518507118E-3</v>
      </c>
    </row>
    <row r="22" spans="1:7" x14ac:dyDescent="0.25">
      <c r="A22">
        <v>18</v>
      </c>
      <c r="B22">
        <v>1250</v>
      </c>
      <c r="C22">
        <v>70800</v>
      </c>
      <c r="D22">
        <f>'2 Fit Model'!$E$7+'2 Fit Model'!$F$7*'3 evalutate model'!B22</f>
        <v>67234.892686785082</v>
      </c>
      <c r="E22">
        <f t="shared" si="2"/>
        <v>3565.1073132149177</v>
      </c>
      <c r="F22">
        <f t="shared" si="0"/>
        <v>3565.1073132149177</v>
      </c>
      <c r="G22" s="26">
        <f t="shared" si="1"/>
        <v>5.0354623068007309E-2</v>
      </c>
    </row>
    <row r="23" spans="1:7" x14ac:dyDescent="0.25">
      <c r="A23">
        <v>19</v>
      </c>
      <c r="B23">
        <v>1050</v>
      </c>
      <c r="C23">
        <v>55500</v>
      </c>
      <c r="D23">
        <f>'2 Fit Model'!$E$7+'2 Fit Model'!$F$7*'3 evalutate model'!B23</f>
        <v>51633.419620250759</v>
      </c>
      <c r="E23">
        <f t="shared" si="2"/>
        <v>3866.5803797492408</v>
      </c>
      <c r="F23">
        <f t="shared" si="0"/>
        <v>3866.5803797492408</v>
      </c>
      <c r="G23" s="26">
        <f t="shared" si="1"/>
        <v>6.9668114950436774E-2</v>
      </c>
    </row>
    <row r="24" spans="1:7" x14ac:dyDescent="0.25">
      <c r="A24">
        <v>20</v>
      </c>
      <c r="B24">
        <v>1520</v>
      </c>
      <c r="C24">
        <v>68100</v>
      </c>
      <c r="D24">
        <f>'2 Fit Model'!$E$7+'2 Fit Model'!$F$7*'3 evalutate model'!B24</f>
        <v>88296.88132660641</v>
      </c>
      <c r="E24">
        <f t="shared" si="2"/>
        <v>-20196.88132660641</v>
      </c>
      <c r="F24">
        <f t="shared" si="0"/>
        <v>20196.88132660641</v>
      </c>
      <c r="G24" s="26">
        <f t="shared" si="1"/>
        <v>0.29657681830552729</v>
      </c>
    </row>
    <row r="25" spans="1:7" x14ac:dyDescent="0.25">
      <c r="A25">
        <v>21</v>
      </c>
      <c r="B25">
        <v>1980</v>
      </c>
      <c r="C25">
        <v>122600</v>
      </c>
      <c r="D25">
        <f>'2 Fit Model'!$E$7+'2 Fit Model'!$F$7*'3 evalutate model'!B25</f>
        <v>124180.26937963536</v>
      </c>
      <c r="E25">
        <f t="shared" si="2"/>
        <v>-1580.269379635356</v>
      </c>
      <c r="F25">
        <f t="shared" si="0"/>
        <v>1580.269379635356</v>
      </c>
      <c r="G25" s="26">
        <f t="shared" si="1"/>
        <v>1.2889636049228026E-2</v>
      </c>
    </row>
    <row r="26" spans="1:7" x14ac:dyDescent="0.25">
      <c r="A26">
        <v>22</v>
      </c>
      <c r="B26">
        <v>1460</v>
      </c>
      <c r="C26">
        <v>81400</v>
      </c>
      <c r="D26">
        <f>'2 Fit Model'!$E$7+'2 Fit Model'!$F$7*'3 evalutate model'!B26</f>
        <v>83616.43940664611</v>
      </c>
      <c r="E26">
        <f t="shared" si="2"/>
        <v>-2216.43940664611</v>
      </c>
      <c r="F26">
        <f t="shared" si="0"/>
        <v>2216.43940664611</v>
      </c>
      <c r="G26" s="26">
        <f t="shared" si="1"/>
        <v>2.7228985339632802E-2</v>
      </c>
    </row>
    <row r="27" spans="1:7" x14ac:dyDescent="0.25">
      <c r="A27">
        <v>23</v>
      </c>
      <c r="B27">
        <v>2270</v>
      </c>
      <c r="C27">
        <v>149700</v>
      </c>
      <c r="D27">
        <f>'2 Fit Model'!$E$7+'2 Fit Model'!$F$7*'3 evalutate model'!B27</f>
        <v>146802.40532611014</v>
      </c>
      <c r="E27">
        <f t="shared" si="2"/>
        <v>2897.5946738898638</v>
      </c>
      <c r="F27">
        <f t="shared" si="0"/>
        <v>2897.5946738898638</v>
      </c>
      <c r="G27" s="26">
        <f t="shared" si="1"/>
        <v>1.9356009845623672E-2</v>
      </c>
    </row>
    <row r="28" spans="1:7" x14ac:dyDescent="0.25">
      <c r="A28">
        <v>24</v>
      </c>
      <c r="B28">
        <v>1690</v>
      </c>
      <c r="C28">
        <v>101600</v>
      </c>
      <c r="D28">
        <f>'2 Fit Model'!$E$7+'2 Fit Model'!$F$7*'3 evalutate model'!B28</f>
        <v>101558.13343316059</v>
      </c>
      <c r="E28">
        <f t="shared" si="2"/>
        <v>41.866566839409643</v>
      </c>
      <c r="F28">
        <f t="shared" si="0"/>
        <v>41.866566839409643</v>
      </c>
      <c r="G28" s="26">
        <f t="shared" si="1"/>
        <v>4.1207250826190596E-4</v>
      </c>
    </row>
    <row r="29" spans="1:7" x14ac:dyDescent="0.25">
      <c r="A29">
        <v>25</v>
      </c>
      <c r="B29">
        <v>2050</v>
      </c>
      <c r="C29">
        <v>129900</v>
      </c>
      <c r="D29">
        <f>'2 Fit Model'!$E$7+'2 Fit Model'!$F$7*'3 evalutate model'!B29</f>
        <v>129640.78495292236</v>
      </c>
      <c r="E29">
        <f t="shared" si="2"/>
        <v>259.21504707763961</v>
      </c>
      <c r="F29">
        <f t="shared" si="0"/>
        <v>259.21504707763961</v>
      </c>
      <c r="G29" s="26">
        <f t="shared" si="1"/>
        <v>1.9954968982112365E-3</v>
      </c>
    </row>
    <row r="30" spans="1:7" x14ac:dyDescent="0.25">
      <c r="A30">
        <v>26</v>
      </c>
      <c r="B30">
        <v>2040</v>
      </c>
      <c r="C30">
        <v>131300</v>
      </c>
      <c r="D30">
        <f>'2 Fit Model'!$E$7+'2 Fit Model'!$F$7*'3 evalutate model'!B30</f>
        <v>128860.71129959564</v>
      </c>
      <c r="E30">
        <f t="shared" si="2"/>
        <v>2439.2887004043587</v>
      </c>
      <c r="F30">
        <f t="shared" si="0"/>
        <v>2439.2887004043587</v>
      </c>
      <c r="G30" s="26">
        <f t="shared" si="1"/>
        <v>1.8577979439484835E-2</v>
      </c>
    </row>
    <row r="31" spans="1:7" x14ac:dyDescent="0.25">
      <c r="A31">
        <v>27</v>
      </c>
      <c r="B31">
        <v>1320</v>
      </c>
      <c r="C31">
        <v>81700</v>
      </c>
      <c r="D31">
        <f>'2 Fit Model'!$E$7+'2 Fit Model'!$F$7*'3 evalutate model'!B31</f>
        <v>72695.408260072087</v>
      </c>
      <c r="E31">
        <f t="shared" si="2"/>
        <v>9004.5917399279133</v>
      </c>
      <c r="F31">
        <f t="shared" si="0"/>
        <v>9004.5917399279133</v>
      </c>
      <c r="G31" s="26">
        <f t="shared" si="1"/>
        <v>0.11021532117414827</v>
      </c>
    </row>
    <row r="32" spans="1:7" x14ac:dyDescent="0.25">
      <c r="A32">
        <v>28</v>
      </c>
      <c r="B32">
        <v>1140</v>
      </c>
      <c r="C32">
        <v>65700</v>
      </c>
      <c r="D32">
        <f>'2 Fit Model'!$E$7+'2 Fit Model'!$F$7*'3 evalutate model'!B32</f>
        <v>58654.082500191202</v>
      </c>
      <c r="E32">
        <f t="shared" si="2"/>
        <v>7045.9174998087983</v>
      </c>
      <c r="F32">
        <f t="shared" si="0"/>
        <v>7045.9174998087983</v>
      </c>
      <c r="G32" s="26">
        <f t="shared" si="1"/>
        <v>0.10724379756177775</v>
      </c>
    </row>
    <row r="33" spans="1:7" x14ac:dyDescent="0.25">
      <c r="A33">
        <v>29</v>
      </c>
      <c r="B33">
        <v>2310</v>
      </c>
      <c r="C33">
        <v>158500</v>
      </c>
      <c r="D33">
        <f>'2 Fit Model'!$E$7+'2 Fit Model'!$F$7*'3 evalutate model'!B33</f>
        <v>149922.69993941701</v>
      </c>
      <c r="E33">
        <f t="shared" si="2"/>
        <v>8577.3000605829875</v>
      </c>
      <c r="F33">
        <f t="shared" si="0"/>
        <v>8577.3000605829875</v>
      </c>
      <c r="G33" s="26">
        <f t="shared" si="1"/>
        <v>5.411545779547626E-2</v>
      </c>
    </row>
    <row r="34" spans="1:7" x14ac:dyDescent="0.25">
      <c r="A34">
        <v>30</v>
      </c>
      <c r="B34">
        <v>1000</v>
      </c>
      <c r="C34">
        <v>31800</v>
      </c>
      <c r="D34">
        <f>'2 Fit Model'!$E$7+'2 Fit Model'!$F$7*'3 evalutate model'!B34</f>
        <v>47733.051353617178</v>
      </c>
      <c r="E34">
        <f t="shared" si="2"/>
        <v>-15933.051353617178</v>
      </c>
      <c r="F34">
        <f t="shared" si="0"/>
        <v>15933.051353617178</v>
      </c>
      <c r="G34" s="26">
        <f t="shared" si="1"/>
        <v>0.50103935074267858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4"/>
  <sheetViews>
    <sheetView topLeftCell="I1" workbookViewId="0">
      <selection activeCell="A2" sqref="A2"/>
    </sheetView>
  </sheetViews>
  <sheetFormatPr defaultRowHeight="13.2" x14ac:dyDescent="0.25"/>
  <cols>
    <col min="1" max="1" width="6" bestFit="1" customWidth="1"/>
    <col min="2" max="2" width="13" customWidth="1"/>
    <col min="3" max="3" width="12.33203125" bestFit="1" customWidth="1"/>
    <col min="4" max="4" width="9.5546875" bestFit="1" customWidth="1"/>
    <col min="5" max="5" width="9.5546875" customWidth="1"/>
    <col min="6" max="6" width="3.44140625" customWidth="1"/>
    <col min="8" max="8" width="27.109375" bestFit="1" customWidth="1"/>
    <col min="9" max="9" width="13.109375" customWidth="1"/>
    <col min="10" max="10" width="7.6640625" bestFit="1" customWidth="1"/>
    <col min="17" max="17" width="18.88671875" bestFit="1" customWidth="1"/>
  </cols>
  <sheetData>
    <row r="1" spans="1:17" s="3" customFormat="1" ht="39.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H1" s="4"/>
      <c r="P1" s="3" t="s">
        <v>10</v>
      </c>
      <c r="Q1" s="3" t="s">
        <v>11</v>
      </c>
    </row>
    <row r="2" spans="1:17" x14ac:dyDescent="0.25">
      <c r="A2" s="28">
        <v>1326</v>
      </c>
      <c r="B2" s="28">
        <v>66960</v>
      </c>
      <c r="C2" s="6">
        <f>SLOPE($B$2:$B$1000,$A$2:$A$1000)*A2+INTERCEPT($B$2:$B$1000,$A$2:$A$1000)</f>
        <v>73163.452452068115</v>
      </c>
      <c r="D2" s="6">
        <f>C2-2*SQRT((STEYX($B$2:$B$1000,$A$2:$A$1000)^2)*(1+1/COUNT($C$2:$C$1000)+(((A2-AVERAGE($A$2:$A$1000))^2)/DEVSQ($A$2:$A$1000))))</f>
        <v>56717.985599635576</v>
      </c>
      <c r="E2" s="6">
        <f>C2+2*SQRT((STEYX($B$2:$B$1000,$A$2:$A$1000)^2)*(1+1/COUNT($C$2:$C$1000)+(((A2-AVERAGE($A$2:$A$1000))^2)/DEVSQ($A$2:$A$1000))))</f>
        <v>89608.919304500654</v>
      </c>
      <c r="F2" s="7"/>
      <c r="P2" s="7">
        <f>B2-C2</f>
        <v>-6203.4524520681152</v>
      </c>
      <c r="Q2" s="21">
        <f>P2^2</f>
        <v>38482822.325069912</v>
      </c>
    </row>
    <row r="3" spans="1:17" x14ac:dyDescent="0.25">
      <c r="A3" s="28">
        <v>1391</v>
      </c>
      <c r="B3" s="28">
        <v>80400</v>
      </c>
      <c r="C3" s="6">
        <f t="shared" ref="C3:C31" si="0">SLOPE($B$2:$B$1000,$A$2:$A$1000)*A3+INTERCEPT($B$2:$B$1000,$A$2:$A$1000)</f>
        <v>78233.931198691775</v>
      </c>
      <c r="D3" s="6">
        <f t="shared" ref="D3:D31" si="1">C3-2*SQRT((STEYX($B$2:$B$1000,$A$2:$A$1000)^2)*(1+1/COUNT($C$2:$C$1000)+(((A3-AVERAGE($A$2:$A$1000))^2)/DEVSQ($A$2:$A$1000))))</f>
        <v>61817.735649172297</v>
      </c>
      <c r="E3" s="6">
        <f t="shared" ref="E3:E31" si="2">C3+2*SQRT((STEYX($B$2:$B$1000,$A$2:$A$1000)^2)*(1+1/COUNT($C$2:$C$1000)+(((A3-AVERAGE($A$2:$A$1000))^2)/DEVSQ($A$2:$A$1000))))</f>
        <v>94650.126748211245</v>
      </c>
      <c r="F3" s="7"/>
      <c r="P3" s="7">
        <f t="shared" ref="P3:P31" si="3">B3-C3</f>
        <v>2166.0688013082254</v>
      </c>
      <c r="Q3" s="21">
        <f t="shared" ref="Q3:Q31" si="4">P3^2</f>
        <v>4691854.0520008523</v>
      </c>
    </row>
    <row r="4" spans="1:17" x14ac:dyDescent="0.25">
      <c r="A4" s="28">
        <v>1000</v>
      </c>
      <c r="B4" s="28">
        <v>45600</v>
      </c>
      <c r="C4" s="6">
        <f t="shared" si="0"/>
        <v>47733.051353617178</v>
      </c>
      <c r="D4" s="6">
        <f t="shared" si="1"/>
        <v>31003.32659604288</v>
      </c>
      <c r="E4" s="6">
        <f t="shared" si="2"/>
        <v>64462.776111191473</v>
      </c>
      <c r="P4" s="7">
        <f t="shared" si="3"/>
        <v>-2133.0513536171784</v>
      </c>
      <c r="Q4" s="21">
        <f t="shared" si="4"/>
        <v>4549908.0771680772</v>
      </c>
    </row>
    <row r="5" spans="1:17" x14ac:dyDescent="0.25">
      <c r="A5" s="28">
        <v>1542</v>
      </c>
      <c r="B5" s="28">
        <v>74400</v>
      </c>
      <c r="C5" s="6">
        <f t="shared" si="0"/>
        <v>90013.043363925186</v>
      </c>
      <c r="D5" s="6">
        <f t="shared" si="1"/>
        <v>73629.042578825814</v>
      </c>
      <c r="E5" s="6">
        <f t="shared" si="2"/>
        <v>106397.04414902456</v>
      </c>
      <c r="P5" s="7">
        <f t="shared" si="3"/>
        <v>-15613.043363925186</v>
      </c>
      <c r="Q5" s="21">
        <f t="shared" si="4"/>
        <v>243767123.08380827</v>
      </c>
    </row>
    <row r="6" spans="1:17" x14ac:dyDescent="0.25">
      <c r="A6" s="28">
        <v>735</v>
      </c>
      <c r="B6" s="28">
        <v>45360</v>
      </c>
      <c r="C6" s="6">
        <f t="shared" si="0"/>
        <v>27061.099540459196</v>
      </c>
      <c r="D6" s="6">
        <f t="shared" si="1"/>
        <v>9937.7608314510617</v>
      </c>
      <c r="E6" s="6">
        <f t="shared" si="2"/>
        <v>44184.438249467334</v>
      </c>
      <c r="P6" s="7">
        <f t="shared" si="3"/>
        <v>18298.900459540804</v>
      </c>
      <c r="Q6" s="21">
        <f t="shared" si="4"/>
        <v>334849758.02818263</v>
      </c>
    </row>
    <row r="7" spans="1:17" x14ac:dyDescent="0.25">
      <c r="A7" s="28">
        <v>1444</v>
      </c>
      <c r="B7" s="28">
        <v>91920</v>
      </c>
      <c r="C7" s="6">
        <f t="shared" si="0"/>
        <v>82368.321561323362</v>
      </c>
      <c r="D7" s="6">
        <f t="shared" si="1"/>
        <v>65969.140373626375</v>
      </c>
      <c r="E7" s="6">
        <f t="shared" si="2"/>
        <v>98767.50274902035</v>
      </c>
      <c r="P7" s="7">
        <f t="shared" si="3"/>
        <v>9551.6784386766376</v>
      </c>
      <c r="Q7" s="21">
        <f t="shared" si="4"/>
        <v>91234560.995880172</v>
      </c>
    </row>
    <row r="8" spans="1:17" x14ac:dyDescent="0.25">
      <c r="A8" s="28">
        <v>1796</v>
      </c>
      <c r="B8" s="28">
        <v>108000</v>
      </c>
      <c r="C8" s="6">
        <f t="shared" si="0"/>
        <v>109826.91415842377</v>
      </c>
      <c r="D8" s="6">
        <f t="shared" si="1"/>
        <v>93383.788294013953</v>
      </c>
      <c r="E8" s="6">
        <f t="shared" si="2"/>
        <v>126270.04002283358</v>
      </c>
      <c r="P8" s="7">
        <f t="shared" si="3"/>
        <v>-1826.9141584237659</v>
      </c>
      <c r="Q8" s="21">
        <f t="shared" si="4"/>
        <v>3337615.342249217</v>
      </c>
    </row>
    <row r="9" spans="1:17" x14ac:dyDescent="0.25">
      <c r="A9" s="28">
        <v>1770</v>
      </c>
      <c r="B9" s="28">
        <v>104400</v>
      </c>
      <c r="C9" s="6">
        <f t="shared" si="0"/>
        <v>107798.72265977431</v>
      </c>
      <c r="D9" s="6">
        <f t="shared" si="1"/>
        <v>91368.156510124289</v>
      </c>
      <c r="E9" s="6">
        <f t="shared" si="2"/>
        <v>124229.28880942434</v>
      </c>
      <c r="P9" s="7">
        <f t="shared" si="3"/>
        <v>-3398.7226597743138</v>
      </c>
      <c r="Q9" s="21">
        <f t="shared" si="4"/>
        <v>11551315.718063386</v>
      </c>
    </row>
    <row r="10" spans="1:17" x14ac:dyDescent="0.25">
      <c r="A10" s="28">
        <v>1708</v>
      </c>
      <c r="B10" s="28">
        <v>99600</v>
      </c>
      <c r="C10" s="6">
        <f t="shared" si="0"/>
        <v>102962.26600914866</v>
      </c>
      <c r="D10" s="6">
        <f t="shared" si="1"/>
        <v>86555.679314502413</v>
      </c>
      <c r="E10" s="6">
        <f t="shared" si="2"/>
        <v>119368.85270379491</v>
      </c>
      <c r="P10" s="7">
        <f t="shared" si="3"/>
        <v>-3362.2660091486614</v>
      </c>
      <c r="Q10" s="21">
        <f t="shared" si="4"/>
        <v>11304832.716276467</v>
      </c>
    </row>
    <row r="11" spans="1:17" x14ac:dyDescent="0.25">
      <c r="A11" s="28">
        <v>1529</v>
      </c>
      <c r="B11" s="28">
        <v>85200</v>
      </c>
      <c r="C11" s="6">
        <f t="shared" si="0"/>
        <v>88998.94761460046</v>
      </c>
      <c r="D11" s="6">
        <f t="shared" si="1"/>
        <v>72614.150733286864</v>
      </c>
      <c r="E11" s="6">
        <f t="shared" si="2"/>
        <v>105383.74449591406</v>
      </c>
      <c r="P11" s="7">
        <f t="shared" si="3"/>
        <v>-3798.9476146004599</v>
      </c>
      <c r="Q11" s="21">
        <f t="shared" si="4"/>
        <v>14432002.978478525</v>
      </c>
    </row>
    <row r="12" spans="1:17" x14ac:dyDescent="0.25">
      <c r="A12" s="28">
        <v>2234</v>
      </c>
      <c r="B12" s="28">
        <v>157200</v>
      </c>
      <c r="C12" s="6">
        <f t="shared" si="0"/>
        <v>143994.14017413394</v>
      </c>
      <c r="D12" s="6">
        <f t="shared" si="1"/>
        <v>127121.80475201723</v>
      </c>
      <c r="E12" s="6">
        <f t="shared" si="2"/>
        <v>160866.47559625065</v>
      </c>
      <c r="P12" s="7">
        <f t="shared" si="3"/>
        <v>13205.859825866064</v>
      </c>
      <c r="Q12" s="21">
        <f t="shared" si="4"/>
        <v>174394733.74042326</v>
      </c>
    </row>
    <row r="13" spans="1:17" x14ac:dyDescent="0.25">
      <c r="A13" s="28">
        <v>1607</v>
      </c>
      <c r="B13" s="28">
        <v>116520</v>
      </c>
      <c r="C13" s="6">
        <f t="shared" si="0"/>
        <v>95083.522110548845</v>
      </c>
      <c r="D13" s="6">
        <f t="shared" si="1"/>
        <v>78697.911014775847</v>
      </c>
      <c r="E13" s="6">
        <f t="shared" si="2"/>
        <v>111469.13320632184</v>
      </c>
      <c r="P13" s="7">
        <f t="shared" si="3"/>
        <v>21436.477889451155</v>
      </c>
      <c r="Q13" s="21">
        <f t="shared" si="4"/>
        <v>459522584.30492824</v>
      </c>
    </row>
    <row r="14" spans="1:17" x14ac:dyDescent="0.25">
      <c r="A14" s="28">
        <v>1648</v>
      </c>
      <c r="B14" s="28">
        <v>99600</v>
      </c>
      <c r="C14" s="6">
        <f t="shared" si="0"/>
        <v>98281.824089188376</v>
      </c>
      <c r="D14" s="6">
        <f t="shared" si="1"/>
        <v>81890.406235796647</v>
      </c>
      <c r="E14" s="6">
        <f t="shared" si="2"/>
        <v>114673.24194258011</v>
      </c>
      <c r="P14" s="7">
        <f t="shared" si="3"/>
        <v>1318.1759108116239</v>
      </c>
      <c r="Q14" s="21">
        <f t="shared" si="4"/>
        <v>1737587.7318440543</v>
      </c>
    </row>
    <row r="15" spans="1:17" x14ac:dyDescent="0.25">
      <c r="A15" s="28">
        <v>1608</v>
      </c>
      <c r="B15" s="28">
        <v>111600</v>
      </c>
      <c r="C15" s="6">
        <f t="shared" si="0"/>
        <v>95161.529475881514</v>
      </c>
      <c r="D15" s="6">
        <f t="shared" si="1"/>
        <v>78775.820832932004</v>
      </c>
      <c r="E15" s="6">
        <f t="shared" si="2"/>
        <v>111547.23811883102</v>
      </c>
      <c r="P15" s="7">
        <f t="shared" si="3"/>
        <v>16438.470524118486</v>
      </c>
      <c r="Q15" s="21">
        <f t="shared" si="4"/>
        <v>270223313.17231226</v>
      </c>
    </row>
    <row r="16" spans="1:17" x14ac:dyDescent="0.25">
      <c r="A16" s="28">
        <v>1020</v>
      </c>
      <c r="B16" s="28">
        <v>43200</v>
      </c>
      <c r="C16" s="6">
        <f t="shared" si="0"/>
        <v>49293.198660270602</v>
      </c>
      <c r="D16" s="6">
        <f t="shared" si="1"/>
        <v>32587.391372224327</v>
      </c>
      <c r="E16" s="6">
        <f t="shared" si="2"/>
        <v>65999.005948316873</v>
      </c>
      <c r="P16" s="7">
        <f t="shared" si="3"/>
        <v>-6093.198660270602</v>
      </c>
      <c r="Q16" s="21">
        <f t="shared" si="4"/>
        <v>37127069.913523458</v>
      </c>
    </row>
    <row r="17" spans="1:17" x14ac:dyDescent="0.25">
      <c r="A17" s="28">
        <v>1870</v>
      </c>
      <c r="B17" s="28">
        <v>112600</v>
      </c>
      <c r="C17" s="6">
        <f t="shared" si="0"/>
        <v>115599.45919304148</v>
      </c>
      <c r="D17" s="6">
        <f t="shared" si="1"/>
        <v>99112.527407738467</v>
      </c>
      <c r="E17" s="6">
        <f t="shared" si="2"/>
        <v>132086.39097834448</v>
      </c>
      <c r="P17" s="7">
        <f t="shared" si="3"/>
        <v>-2999.4591930414754</v>
      </c>
      <c r="Q17" s="21">
        <f t="shared" si="4"/>
        <v>8996755.450721018</v>
      </c>
    </row>
    <row r="18" spans="1:17" x14ac:dyDescent="0.25">
      <c r="A18" s="28">
        <v>880</v>
      </c>
      <c r="B18" s="28">
        <v>35800</v>
      </c>
      <c r="C18" s="6">
        <f t="shared" si="0"/>
        <v>38372.167513696579</v>
      </c>
      <c r="D18" s="6">
        <f t="shared" si="1"/>
        <v>21481.669603576069</v>
      </c>
      <c r="E18" s="6">
        <f t="shared" si="2"/>
        <v>55262.665423817089</v>
      </c>
      <c r="P18" s="7">
        <f t="shared" si="3"/>
        <v>-2572.1675136965787</v>
      </c>
      <c r="Q18" s="21">
        <f t="shared" si="4"/>
        <v>6616045.7185160397</v>
      </c>
    </row>
    <row r="19" spans="1:17" x14ac:dyDescent="0.25">
      <c r="A19" s="28">
        <v>1750</v>
      </c>
      <c r="B19" s="28">
        <v>104200</v>
      </c>
      <c r="C19" s="6">
        <f t="shared" si="0"/>
        <v>106238.57535312088</v>
      </c>
      <c r="D19" s="6">
        <f t="shared" si="1"/>
        <v>89816.664835734366</v>
      </c>
      <c r="E19" s="6">
        <f t="shared" si="2"/>
        <v>122660.48587050739</v>
      </c>
      <c r="P19" s="7">
        <f t="shared" si="3"/>
        <v>-2038.5753531208757</v>
      </c>
      <c r="Q19" s="21">
        <f t="shared" si="4"/>
        <v>4155789.4703519028</v>
      </c>
    </row>
    <row r="20" spans="1:17" x14ac:dyDescent="0.25">
      <c r="A20" s="28">
        <v>920</v>
      </c>
      <c r="B20" s="28">
        <v>37800</v>
      </c>
      <c r="C20" s="6">
        <f t="shared" si="0"/>
        <v>41492.46212700344</v>
      </c>
      <c r="D20" s="6">
        <f t="shared" si="1"/>
        <v>24658.818898441779</v>
      </c>
      <c r="E20" s="6">
        <f t="shared" si="2"/>
        <v>58326.105355565101</v>
      </c>
      <c r="P20" s="7">
        <f t="shared" si="3"/>
        <v>-3692.4621270034404</v>
      </c>
      <c r="Q20" s="21">
        <f t="shared" si="4"/>
        <v>13634276.559354771</v>
      </c>
    </row>
    <row r="21" spans="1:17" x14ac:dyDescent="0.25">
      <c r="A21" s="28">
        <v>1740</v>
      </c>
      <c r="B21" s="28">
        <v>103000</v>
      </c>
      <c r="C21" s="6">
        <f t="shared" si="0"/>
        <v>105458.50169979416</v>
      </c>
      <c r="D21" s="6">
        <f t="shared" si="1"/>
        <v>89040.590563315185</v>
      </c>
      <c r="E21" s="6">
        <f t="shared" si="2"/>
        <v>121876.41283627313</v>
      </c>
      <c r="P21" s="7">
        <f t="shared" si="3"/>
        <v>-2458.5016997941566</v>
      </c>
      <c r="Q21" s="21">
        <f t="shared" si="4"/>
        <v>6044230.6078907577</v>
      </c>
    </row>
    <row r="22" spans="1:17" x14ac:dyDescent="0.25">
      <c r="A22" s="28">
        <v>1740</v>
      </c>
      <c r="B22" s="28">
        <v>101200</v>
      </c>
      <c r="C22" s="6">
        <f t="shared" si="0"/>
        <v>105458.50169979416</v>
      </c>
      <c r="D22" s="6">
        <f t="shared" si="1"/>
        <v>89040.590563315185</v>
      </c>
      <c r="E22" s="6">
        <f t="shared" si="2"/>
        <v>121876.41283627313</v>
      </c>
      <c r="P22" s="7">
        <f t="shared" si="3"/>
        <v>-4258.5016997941566</v>
      </c>
      <c r="Q22" s="21">
        <f t="shared" si="4"/>
        <v>18134836.727149721</v>
      </c>
    </row>
    <row r="23" spans="1:17" x14ac:dyDescent="0.25">
      <c r="A23" s="28">
        <v>1750</v>
      </c>
      <c r="B23" s="28">
        <v>104000</v>
      </c>
      <c r="C23" s="6">
        <f t="shared" si="0"/>
        <v>106238.57535312088</v>
      </c>
      <c r="D23" s="6">
        <f t="shared" si="1"/>
        <v>89816.664835734366</v>
      </c>
      <c r="E23" s="6">
        <f t="shared" si="2"/>
        <v>122660.48587050739</v>
      </c>
      <c r="P23" s="7">
        <f t="shared" si="3"/>
        <v>-2238.5753531208757</v>
      </c>
      <c r="Q23" s="21">
        <f t="shared" si="4"/>
        <v>5011219.6116002528</v>
      </c>
    </row>
    <row r="24" spans="1:17" x14ac:dyDescent="0.25">
      <c r="A24" s="28">
        <v>1040</v>
      </c>
      <c r="B24" s="28">
        <v>48700</v>
      </c>
      <c r="C24" s="6">
        <f t="shared" si="0"/>
        <v>50853.34596692404</v>
      </c>
      <c r="D24" s="6">
        <f t="shared" si="1"/>
        <v>34170.624010145693</v>
      </c>
      <c r="E24" s="6">
        <f t="shared" si="2"/>
        <v>67536.067923702387</v>
      </c>
      <c r="P24" s="7">
        <f t="shared" si="3"/>
        <v>-2153.3459669240401</v>
      </c>
      <c r="Q24" s="21">
        <f t="shared" si="4"/>
        <v>4636898.8532680292</v>
      </c>
    </row>
    <row r="25" spans="1:17" x14ac:dyDescent="0.25">
      <c r="A25" s="28">
        <v>2030</v>
      </c>
      <c r="B25" s="28">
        <v>126100</v>
      </c>
      <c r="C25" s="6">
        <f t="shared" si="0"/>
        <v>128080.63764626892</v>
      </c>
      <c r="D25" s="6">
        <f t="shared" si="1"/>
        <v>111458.64005387991</v>
      </c>
      <c r="E25" s="6">
        <f t="shared" si="2"/>
        <v>144702.63523865794</v>
      </c>
      <c r="P25" s="7">
        <f t="shared" si="3"/>
        <v>-1980.6376462689223</v>
      </c>
      <c r="Q25" s="21">
        <f t="shared" si="4"/>
        <v>3922925.4858176964</v>
      </c>
    </row>
    <row r="26" spans="1:17" x14ac:dyDescent="0.25">
      <c r="A26" s="28">
        <v>1520</v>
      </c>
      <c r="B26" s="28">
        <v>85000</v>
      </c>
      <c r="C26" s="6">
        <f t="shared" si="0"/>
        <v>88296.88132660641</v>
      </c>
      <c r="D26" s="6">
        <f t="shared" si="1"/>
        <v>71911.31499834545</v>
      </c>
      <c r="E26" s="6">
        <f t="shared" si="2"/>
        <v>104682.44765486737</v>
      </c>
      <c r="P26" s="7">
        <f t="shared" si="3"/>
        <v>-3296.8813266064099</v>
      </c>
      <c r="Q26" s="21">
        <f t="shared" si="4"/>
        <v>10869426.481726041</v>
      </c>
    </row>
    <row r="27" spans="1:17" x14ac:dyDescent="0.25">
      <c r="A27" s="28">
        <v>3410</v>
      </c>
      <c r="B27" s="28">
        <v>235100</v>
      </c>
      <c r="C27" s="6">
        <f t="shared" si="0"/>
        <v>235730.80180535576</v>
      </c>
      <c r="D27" s="6">
        <f t="shared" si="1"/>
        <v>215940.52467253164</v>
      </c>
      <c r="E27" s="6">
        <f t="shared" si="2"/>
        <v>255521.07893817988</v>
      </c>
      <c r="P27" s="7">
        <f t="shared" si="3"/>
        <v>-630.80180535576073</v>
      </c>
      <c r="Q27" s="21">
        <f t="shared" si="4"/>
        <v>397910.91764008708</v>
      </c>
    </row>
    <row r="28" spans="1:17" ht="13.8" thickBot="1" x14ac:dyDescent="0.3">
      <c r="A28" s="28">
        <v>1730</v>
      </c>
      <c r="B28" s="28">
        <v>101300</v>
      </c>
      <c r="C28" s="6">
        <f t="shared" si="0"/>
        <v>104678.42804646744</v>
      </c>
      <c r="D28" s="6">
        <f t="shared" si="1"/>
        <v>88264.297117759605</v>
      </c>
      <c r="E28" s="6">
        <f t="shared" si="2"/>
        <v>121092.55897517527</v>
      </c>
      <c r="P28" s="7">
        <f t="shared" si="3"/>
        <v>-3378.4280464674375</v>
      </c>
      <c r="Q28" s="21">
        <f t="shared" si="4"/>
        <v>11413776.065157786</v>
      </c>
    </row>
    <row r="29" spans="1:17" ht="13.8" thickBot="1" x14ac:dyDescent="0.3">
      <c r="A29" s="28">
        <v>1310</v>
      </c>
      <c r="B29" s="28">
        <v>68900</v>
      </c>
      <c r="C29" s="6">
        <f t="shared" si="0"/>
        <v>71915.334606745368</v>
      </c>
      <c r="D29" s="6">
        <f t="shared" si="1"/>
        <v>55461.247353364975</v>
      </c>
      <c r="E29" s="6">
        <f t="shared" si="2"/>
        <v>88369.42186012576</v>
      </c>
      <c r="H29" s="9" t="s">
        <v>5</v>
      </c>
      <c r="I29" s="10">
        <f>'5 Final DSS'!C5</f>
        <v>3000</v>
      </c>
      <c r="P29" s="7">
        <f t="shared" si="3"/>
        <v>-3015.3346067453676</v>
      </c>
      <c r="Q29" s="21">
        <f t="shared" si="4"/>
        <v>9092242.7906362414</v>
      </c>
    </row>
    <row r="30" spans="1:17" ht="13.8" thickBot="1" x14ac:dyDescent="0.3">
      <c r="A30" s="28">
        <v>1240</v>
      </c>
      <c r="B30" s="28">
        <v>64200</v>
      </c>
      <c r="C30" s="6">
        <f t="shared" si="0"/>
        <v>66454.819033458363</v>
      </c>
      <c r="D30" s="6">
        <f t="shared" si="1"/>
        <v>49956.476612372469</v>
      </c>
      <c r="E30" s="6">
        <f t="shared" si="2"/>
        <v>82953.161454544257</v>
      </c>
      <c r="H30" s="11" t="s">
        <v>6</v>
      </c>
      <c r="I30" s="12">
        <f>I29*SLOPE($B$2:$B$1000,$A$2:$A$1000)+INTERCEPT($B$2:$B$1000,$A$2:$A$1000)</f>
        <v>203747.7820189604</v>
      </c>
      <c r="P30" s="7">
        <f t="shared" si="3"/>
        <v>-2254.8190334583633</v>
      </c>
      <c r="Q30" s="21">
        <f t="shared" si="4"/>
        <v>5084208.8736461075</v>
      </c>
    </row>
    <row r="31" spans="1:17" x14ac:dyDescent="0.25">
      <c r="A31" s="28">
        <v>1610</v>
      </c>
      <c r="B31" s="28">
        <v>92300</v>
      </c>
      <c r="C31" s="6">
        <f t="shared" si="0"/>
        <v>95317.544206546852</v>
      </c>
      <c r="D31" s="6">
        <f t="shared" si="1"/>
        <v>78931.633855226479</v>
      </c>
      <c r="E31" s="6">
        <f t="shared" si="2"/>
        <v>111703.45455786723</v>
      </c>
      <c r="H31" s="13"/>
      <c r="I31" s="14"/>
      <c r="P31" s="7">
        <f t="shared" si="3"/>
        <v>-3017.5442065468524</v>
      </c>
      <c r="Q31" s="21">
        <f t="shared" si="4"/>
        <v>9105573.0384644736</v>
      </c>
    </row>
    <row r="32" spans="1:17" ht="13.8" thickBot="1" x14ac:dyDescent="0.3">
      <c r="A32" s="8"/>
      <c r="B32" s="6"/>
      <c r="C32" s="6"/>
      <c r="D32" s="6"/>
      <c r="E32" s="6"/>
      <c r="Q32" t="s">
        <v>13</v>
      </c>
    </row>
    <row r="33" spans="1:17" x14ac:dyDescent="0.25">
      <c r="A33" s="8"/>
      <c r="B33" s="6"/>
      <c r="C33" s="6"/>
      <c r="D33" s="6"/>
      <c r="E33" s="6"/>
      <c r="H33" s="15" t="s">
        <v>4</v>
      </c>
      <c r="I33" s="16">
        <f>I30+2*SQRT((STEYX($B$2:$B$1000,$A$2:$A$1000)^2)*(1+1/COUNT($C$2:$C$1000)+(((I29-AVERAGE($A$2:$A$1000))^2)/DEVSQ($A$2:$A$1000))))</f>
        <v>222268.29116391356</v>
      </c>
      <c r="P33" s="7"/>
      <c r="Q33" s="21">
        <f>SUM(Q2:Q31)/28</f>
        <v>64940114.24400536</v>
      </c>
    </row>
    <row r="34" spans="1:17" ht="13.8" thickBot="1" x14ac:dyDescent="0.3">
      <c r="A34" s="8"/>
      <c r="B34" s="6"/>
      <c r="C34" s="6"/>
      <c r="D34" s="6"/>
      <c r="E34" s="6"/>
      <c r="H34" s="11" t="s">
        <v>7</v>
      </c>
      <c r="I34" s="17">
        <f>I30-2*SQRT((STEYX($B$2:$B$1000,$A$2:$A$1000)^2)*(1+1/COUNT($C$2:$C$1000)+(((I29-AVERAGE($A$2:$A$1000))^2)/DEVSQ($A$2:$A$1000))))</f>
        <v>185227.27287400723</v>
      </c>
    </row>
    <row r="35" spans="1:17" x14ac:dyDescent="0.25">
      <c r="A35" s="8"/>
      <c r="B35" s="6"/>
      <c r="C35" s="6"/>
      <c r="D35" s="6"/>
      <c r="E35" s="6"/>
      <c r="H35" s="13"/>
      <c r="I35" s="18"/>
      <c r="Q35" t="s">
        <v>12</v>
      </c>
    </row>
    <row r="36" spans="1:17" x14ac:dyDescent="0.25">
      <c r="A36" s="8"/>
      <c r="B36" s="6"/>
      <c r="C36" s="6"/>
      <c r="D36" s="6"/>
      <c r="E36" s="6"/>
      <c r="H36" s="13"/>
      <c r="I36" s="18"/>
      <c r="Q36" s="21">
        <f>SQRT(Q33)</f>
        <v>8058.5429355439537</v>
      </c>
    </row>
    <row r="37" spans="1:17" x14ac:dyDescent="0.25">
      <c r="A37" s="8"/>
      <c r="B37" s="6"/>
      <c r="C37" s="6"/>
      <c r="D37" s="6"/>
      <c r="E37" s="6"/>
    </row>
    <row r="38" spans="1:17" x14ac:dyDescent="0.25">
      <c r="A38" s="8"/>
      <c r="B38" s="6"/>
      <c r="C38" s="6"/>
      <c r="D38" s="6"/>
      <c r="E38" s="6"/>
    </row>
    <row r="39" spans="1:17" x14ac:dyDescent="0.25">
      <c r="A39" s="8"/>
      <c r="B39" s="6"/>
      <c r="C39" s="6"/>
      <c r="D39" s="6"/>
      <c r="E39" s="6"/>
    </row>
    <row r="40" spans="1:17" x14ac:dyDescent="0.25">
      <c r="A40" s="8"/>
      <c r="B40" s="6"/>
      <c r="C40" s="6"/>
      <c r="D40" s="6"/>
      <c r="E40" s="6"/>
    </row>
    <row r="41" spans="1:17" x14ac:dyDescent="0.25">
      <c r="A41" s="8"/>
      <c r="B41" s="6"/>
      <c r="C41" s="6"/>
      <c r="D41" s="6"/>
      <c r="E41" s="6"/>
    </row>
    <row r="42" spans="1:17" x14ac:dyDescent="0.25">
      <c r="A42" s="8"/>
      <c r="B42" s="6"/>
      <c r="C42" s="6"/>
      <c r="D42" s="6"/>
      <c r="E42" s="6"/>
    </row>
    <row r="43" spans="1:17" x14ac:dyDescent="0.25">
      <c r="A43" s="8"/>
      <c r="B43" s="6"/>
      <c r="C43" s="6"/>
      <c r="D43" s="6"/>
      <c r="E43" s="6"/>
    </row>
    <row r="44" spans="1:17" x14ac:dyDescent="0.25">
      <c r="A44" s="8"/>
      <c r="B44" s="6"/>
      <c r="C44" s="6"/>
      <c r="D44" s="6"/>
      <c r="E44" s="6"/>
    </row>
    <row r="45" spans="1:17" x14ac:dyDescent="0.25">
      <c r="A45" s="8"/>
      <c r="B45" s="6"/>
      <c r="C45" s="6"/>
      <c r="D45" s="6"/>
      <c r="E45" s="6"/>
    </row>
    <row r="46" spans="1:17" x14ac:dyDescent="0.25">
      <c r="A46" s="8"/>
      <c r="B46" s="6"/>
      <c r="C46" s="6"/>
      <c r="D46" s="6"/>
      <c r="E46" s="6"/>
    </row>
    <row r="47" spans="1:17" x14ac:dyDescent="0.25">
      <c r="A47" s="8"/>
      <c r="B47" s="6"/>
      <c r="C47" s="6"/>
      <c r="D47" s="6"/>
      <c r="E47" s="6"/>
    </row>
    <row r="48" spans="1:17" x14ac:dyDescent="0.25">
      <c r="A48" s="8"/>
      <c r="B48" s="6"/>
      <c r="C48" s="6"/>
      <c r="D48" s="6"/>
      <c r="E48" s="6"/>
    </row>
    <row r="49" spans="1:5" x14ac:dyDescent="0.25">
      <c r="A49" s="8"/>
      <c r="B49" s="6"/>
      <c r="C49" s="6"/>
      <c r="D49" s="6"/>
      <c r="E49" s="6"/>
    </row>
    <row r="50" spans="1:5" x14ac:dyDescent="0.25">
      <c r="A50" s="8"/>
      <c r="B50" s="6"/>
      <c r="C50" s="6"/>
      <c r="D50" s="6"/>
      <c r="E50" s="6"/>
    </row>
    <row r="51" spans="1:5" x14ac:dyDescent="0.25">
      <c r="A51" s="8"/>
      <c r="B51" s="6"/>
      <c r="C51" s="6"/>
      <c r="D51" s="6"/>
      <c r="E51" s="6"/>
    </row>
    <row r="52" spans="1:5" x14ac:dyDescent="0.25">
      <c r="A52" s="19"/>
      <c r="B52" s="6"/>
      <c r="C52" s="6"/>
      <c r="D52" s="6"/>
      <c r="E52" s="6"/>
    </row>
    <row r="53" spans="1:5" x14ac:dyDescent="0.25">
      <c r="A53" s="19"/>
      <c r="B53" s="6"/>
      <c r="C53" s="6"/>
      <c r="D53" s="6"/>
      <c r="E53" s="6"/>
    </row>
    <row r="54" spans="1:5" x14ac:dyDescent="0.25">
      <c r="A54" s="19"/>
      <c r="B54" s="6"/>
      <c r="C54" s="6"/>
      <c r="D54" s="6"/>
      <c r="E54" s="6"/>
    </row>
    <row r="55" spans="1:5" x14ac:dyDescent="0.25">
      <c r="A55" s="19"/>
      <c r="B55" s="6"/>
      <c r="C55" s="6"/>
      <c r="D55" s="6"/>
      <c r="E55" s="6"/>
    </row>
    <row r="56" spans="1:5" x14ac:dyDescent="0.25">
      <c r="A56" s="19"/>
      <c r="B56" s="6"/>
      <c r="C56" s="6"/>
      <c r="D56" s="6"/>
      <c r="E56" s="6"/>
    </row>
    <row r="57" spans="1:5" x14ac:dyDescent="0.25">
      <c r="A57" s="19"/>
      <c r="B57" s="6"/>
      <c r="C57" s="6"/>
      <c r="D57" s="6"/>
      <c r="E57" s="6"/>
    </row>
    <row r="58" spans="1:5" x14ac:dyDescent="0.25">
      <c r="A58" s="19"/>
      <c r="B58" s="6"/>
      <c r="C58" s="6"/>
      <c r="D58" s="6"/>
      <c r="E58" s="6"/>
    </row>
    <row r="59" spans="1:5" x14ac:dyDescent="0.25">
      <c r="A59" s="19"/>
      <c r="B59" s="6"/>
      <c r="C59" s="6"/>
      <c r="D59" s="6"/>
      <c r="E59" s="6"/>
    </row>
    <row r="60" spans="1:5" x14ac:dyDescent="0.25">
      <c r="A60" s="19"/>
      <c r="B60" s="6"/>
      <c r="C60" s="6"/>
      <c r="D60" s="6"/>
      <c r="E60" s="6"/>
    </row>
    <row r="61" spans="1:5" x14ac:dyDescent="0.25">
      <c r="A61" s="19"/>
      <c r="B61" s="6"/>
      <c r="C61" s="6"/>
      <c r="D61" s="6"/>
      <c r="E61" s="6"/>
    </row>
    <row r="62" spans="1:5" x14ac:dyDescent="0.25">
      <c r="A62" s="19"/>
      <c r="B62" s="6"/>
      <c r="C62" s="6"/>
      <c r="D62" s="6"/>
      <c r="E62" s="6"/>
    </row>
    <row r="63" spans="1:5" x14ac:dyDescent="0.25">
      <c r="A63" s="19"/>
      <c r="B63" s="5"/>
      <c r="C63" s="6"/>
      <c r="D63" s="6"/>
      <c r="E63" s="6"/>
    </row>
    <row r="64" spans="1:5" x14ac:dyDescent="0.25">
      <c r="A64" s="19"/>
      <c r="B64" s="5"/>
      <c r="C64" s="6"/>
      <c r="D64" s="6"/>
      <c r="E64" s="6"/>
    </row>
    <row r="65" spans="1:5" x14ac:dyDescent="0.25">
      <c r="A65" s="19"/>
      <c r="B65" s="5"/>
      <c r="C65" s="6"/>
      <c r="D65" s="6"/>
      <c r="E65" s="6"/>
    </row>
    <row r="66" spans="1:5" x14ac:dyDescent="0.25">
      <c r="A66" s="19"/>
      <c r="B66" s="5"/>
      <c r="C66" s="6"/>
      <c r="D66" s="6"/>
      <c r="E66" s="6"/>
    </row>
    <row r="67" spans="1:5" x14ac:dyDescent="0.25">
      <c r="A67" s="19"/>
      <c r="B67" s="5"/>
      <c r="C67" s="6"/>
      <c r="D67" s="6"/>
      <c r="E67" s="6"/>
    </row>
    <row r="68" spans="1:5" x14ac:dyDescent="0.25">
      <c r="A68" s="19"/>
      <c r="B68" s="5"/>
      <c r="C68" s="6"/>
      <c r="D68" s="6"/>
      <c r="E68" s="6"/>
    </row>
    <row r="69" spans="1:5" x14ac:dyDescent="0.25">
      <c r="A69" s="19"/>
      <c r="B69" s="5"/>
      <c r="C69" s="6"/>
      <c r="D69" s="6"/>
      <c r="E69" s="6"/>
    </row>
    <row r="70" spans="1:5" x14ac:dyDescent="0.25">
      <c r="A70" s="19"/>
      <c r="B70" s="5"/>
      <c r="C70" s="6"/>
      <c r="D70" s="6"/>
      <c r="E70" s="6"/>
    </row>
    <row r="71" spans="1:5" x14ac:dyDescent="0.25">
      <c r="A71" s="19"/>
      <c r="B71" s="5"/>
      <c r="C71" s="6"/>
      <c r="D71" s="6"/>
      <c r="E71" s="6"/>
    </row>
    <row r="72" spans="1:5" x14ac:dyDescent="0.25">
      <c r="A72" s="19"/>
      <c r="B72" s="5"/>
      <c r="C72" s="6"/>
      <c r="D72" s="6"/>
      <c r="E72" s="6"/>
    </row>
    <row r="73" spans="1:5" x14ac:dyDescent="0.25">
      <c r="A73" s="19"/>
      <c r="B73" s="5"/>
      <c r="C73" s="6"/>
      <c r="D73" s="6"/>
      <c r="E73" s="6"/>
    </row>
    <row r="74" spans="1:5" x14ac:dyDescent="0.25">
      <c r="A74" s="19"/>
      <c r="B74" s="5"/>
      <c r="C74" s="6"/>
      <c r="D74" s="6"/>
      <c r="E74" s="6"/>
    </row>
  </sheetData>
  <pageMargins left="0.75" right="0.75" top="1" bottom="1" header="0.5" footer="0.5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9</xdr:col>
                <xdr:colOff>266700</xdr:colOff>
                <xdr:row>28</xdr:row>
                <xdr:rowOff>106680</xdr:rowOff>
              </from>
              <to>
                <xdr:col>13</xdr:col>
                <xdr:colOff>502920</xdr:colOff>
                <xdr:row>34</xdr:row>
                <xdr:rowOff>7620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E13"/>
  <sheetViews>
    <sheetView workbookViewId="0">
      <selection activeCell="J10" sqref="J10"/>
    </sheetView>
  </sheetViews>
  <sheetFormatPr defaultColWidth="9.109375" defaultRowHeight="15" x14ac:dyDescent="0.25"/>
  <cols>
    <col min="1" max="1" width="5.33203125" style="29" customWidth="1"/>
    <col min="2" max="2" width="4.6640625" style="29" customWidth="1"/>
    <col min="3" max="3" width="23.33203125" style="29" customWidth="1"/>
    <col min="4" max="4" width="9.109375" style="29"/>
    <col min="5" max="5" width="23.109375" style="29" customWidth="1"/>
    <col min="6" max="16384" width="9.109375" style="29"/>
  </cols>
  <sheetData>
    <row r="4" spans="3:5" ht="16.2" thickBot="1" x14ac:dyDescent="0.35">
      <c r="C4" s="30" t="s">
        <v>29</v>
      </c>
      <c r="D4" s="30"/>
      <c r="E4" s="30"/>
    </row>
    <row r="5" spans="3:5" ht="29.25" customHeight="1" thickBot="1" x14ac:dyDescent="0.35">
      <c r="C5" s="31">
        <v>3000</v>
      </c>
      <c r="D5" s="30"/>
      <c r="E5" s="30"/>
    </row>
    <row r="6" spans="3:5" ht="15.6" x14ac:dyDescent="0.3">
      <c r="C6" s="30"/>
      <c r="D6" s="30"/>
      <c r="E6" s="30"/>
    </row>
    <row r="7" spans="3:5" ht="15.6" x14ac:dyDescent="0.3">
      <c r="C7" s="30"/>
      <c r="D7" s="30"/>
      <c r="E7" s="30"/>
    </row>
    <row r="8" spans="3:5" ht="16.2" thickBot="1" x14ac:dyDescent="0.35">
      <c r="C8" s="30" t="s">
        <v>30</v>
      </c>
      <c r="D8" s="30"/>
      <c r="E8" s="30"/>
    </row>
    <row r="9" spans="3:5" ht="33.75" customHeight="1" thickBot="1" x14ac:dyDescent="0.35">
      <c r="C9" s="33">
        <f>'4 Confidence Limits'!I30</f>
        <v>203747.7820189604</v>
      </c>
      <c r="D9" s="30"/>
      <c r="E9" s="30"/>
    </row>
    <row r="10" spans="3:5" ht="15.6" x14ac:dyDescent="0.3">
      <c r="C10" s="30"/>
      <c r="D10" s="30"/>
      <c r="E10" s="30"/>
    </row>
    <row r="11" spans="3:5" ht="15.6" x14ac:dyDescent="0.3">
      <c r="C11" s="30"/>
      <c r="D11" s="30"/>
      <c r="E11" s="30"/>
    </row>
    <row r="12" spans="3:5" ht="16.2" thickBot="1" x14ac:dyDescent="0.35">
      <c r="C12" s="30" t="s">
        <v>31</v>
      </c>
      <c r="D12" s="30"/>
      <c r="E12" s="30"/>
    </row>
    <row r="13" spans="3:5" ht="36" customHeight="1" thickBot="1" x14ac:dyDescent="0.35">
      <c r="C13" s="33">
        <f>'4 Confidence Limits'!I34</f>
        <v>185227.27287400723</v>
      </c>
      <c r="D13" s="32" t="s">
        <v>32</v>
      </c>
      <c r="E13" s="33">
        <f>'4 Confidence Limits'!I33</f>
        <v>222268.29116391356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Data</vt:lpstr>
      <vt:lpstr>2 Fit Model</vt:lpstr>
      <vt:lpstr>3 evalutate model</vt:lpstr>
      <vt:lpstr>4 Confidence Limits</vt:lpstr>
      <vt:lpstr>5 Final DSS</vt:lpstr>
    </vt:vector>
  </TitlesOfParts>
  <Company>Arkansas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Brown</dc:creator>
  <cp:lastModifiedBy>Jino Chen</cp:lastModifiedBy>
  <dcterms:created xsi:type="dcterms:W3CDTF">2010-09-14T17:01:40Z</dcterms:created>
  <dcterms:modified xsi:type="dcterms:W3CDTF">2017-09-03T19:43:40Z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45923465-4641-4e32-ac60-03bd84bede9d</vt:lpwstr>
  </property>
</Properties>
</file>