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WNSS\Dropbox\DataScienceMasters\Stats\UT\UT.7.21xFoundationsofData Analysis.2\"/>
    </mc:Choice>
  </mc:AlternateContent>
  <bookViews>
    <workbookView xWindow="0" yWindow="0" windowWidth="28800" windowHeight="124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4" i="2" l="1"/>
  <c r="D49" i="2"/>
  <c r="E49" i="2"/>
  <c r="E51" i="2" s="1"/>
  <c r="E53" i="2" s="1"/>
  <c r="F49" i="2"/>
  <c r="F51" i="2" s="1"/>
  <c r="F53" i="2" s="1"/>
  <c r="D51" i="2"/>
  <c r="D53" i="2" s="1"/>
  <c r="L46" i="2"/>
  <c r="M46" i="2"/>
  <c r="K46" i="2"/>
  <c r="F46" i="2"/>
  <c r="G46" i="2"/>
  <c r="E46" i="2"/>
  <c r="H45" i="2"/>
  <c r="N45" i="2" s="1"/>
  <c r="H46" i="2" l="1"/>
  <c r="N46" i="2" s="1"/>
  <c r="G27" i="2"/>
  <c r="H27" i="2"/>
  <c r="R4" i="2"/>
  <c r="H15" i="2"/>
  <c r="O15" i="2" s="1"/>
  <c r="I15" i="2"/>
  <c r="Q22" i="2" s="1"/>
  <c r="J15" i="2"/>
  <c r="R22" i="2" s="1"/>
  <c r="G15" i="2"/>
  <c r="N15" i="2" s="1"/>
  <c r="K14" i="2"/>
  <c r="R14" i="2" s="1"/>
  <c r="K13" i="2"/>
  <c r="R13" i="2" s="1"/>
  <c r="L33" i="2"/>
  <c r="L35" i="2" s="1"/>
  <c r="L37" i="2" s="1"/>
  <c r="M33" i="2"/>
  <c r="M35" i="2" s="1"/>
  <c r="M37" i="2" s="1"/>
  <c r="N33" i="2"/>
  <c r="N35" i="2" s="1"/>
  <c r="N37" i="2" s="1"/>
  <c r="K33" i="2"/>
  <c r="K35" i="2" s="1"/>
  <c r="K37" i="2" s="1"/>
  <c r="P28" i="2"/>
  <c r="W28" i="2" s="1"/>
  <c r="M29" i="2"/>
  <c r="N29" i="2"/>
  <c r="O29" i="2"/>
  <c r="T29" i="2"/>
  <c r="S29" i="2"/>
  <c r="L29" i="2"/>
  <c r="G3" i="2"/>
  <c r="A8" i="2" s="1"/>
  <c r="P29" i="2" l="1"/>
  <c r="W29" i="2" s="1"/>
  <c r="P15" i="2"/>
  <c r="K15" i="2"/>
  <c r="R15" i="2" s="1"/>
  <c r="N14" i="2" s="1"/>
  <c r="F19" i="2" s="1"/>
  <c r="K19" i="2" s="1"/>
  <c r="F23" i="2" s="1"/>
  <c r="Q15" i="2"/>
  <c r="P22" i="2"/>
  <c r="O22" i="2"/>
  <c r="O14" i="2"/>
  <c r="G19" i="2" s="1"/>
  <c r="L19" i="2" s="1"/>
  <c r="G23" i="2" s="1"/>
  <c r="L38" i="2"/>
  <c r="R3" i="2"/>
  <c r="K8" i="2" s="1"/>
  <c r="N8" i="2" s="1"/>
  <c r="Q8" i="2" s="1"/>
  <c r="K9" i="2"/>
  <c r="N9" i="2" s="1"/>
  <c r="Q9" i="2" s="1"/>
  <c r="C29" i="2"/>
  <c r="B29" i="2"/>
  <c r="D28" i="2"/>
  <c r="D27" i="2"/>
  <c r="S4" i="2"/>
  <c r="L9" i="2" s="1"/>
  <c r="O9" i="2" s="1"/>
  <c r="R9" i="2" s="1"/>
  <c r="T4" i="2"/>
  <c r="M9" i="2" s="1"/>
  <c r="P9" i="2" s="1"/>
  <c r="S9" i="2" s="1"/>
  <c r="S3" i="2"/>
  <c r="L8" i="2" s="1"/>
  <c r="O8" i="2" s="1"/>
  <c r="R8" i="2" s="1"/>
  <c r="T3" i="2"/>
  <c r="M8" i="2" s="1"/>
  <c r="P8" i="2" s="1"/>
  <c r="S8" i="2" s="1"/>
  <c r="O4" i="2"/>
  <c r="N5" i="2"/>
  <c r="O3" i="2"/>
  <c r="M5" i="2"/>
  <c r="L5" i="2"/>
  <c r="H4" i="2"/>
  <c r="B9" i="2" s="1"/>
  <c r="B12" i="2" s="1"/>
  <c r="B16" i="2" s="1"/>
  <c r="H3" i="2"/>
  <c r="B8" i="2" s="1"/>
  <c r="B11" i="2" s="1"/>
  <c r="B15" i="2" s="1"/>
  <c r="A11" i="2"/>
  <c r="A15" i="2" s="1"/>
  <c r="G4" i="2"/>
  <c r="A9" i="2" s="1"/>
  <c r="A12" i="2" s="1"/>
  <c r="A16" i="2" s="1"/>
  <c r="D3" i="2"/>
  <c r="D4" i="2"/>
  <c r="C5" i="2"/>
  <c r="B5" i="2"/>
  <c r="E9" i="2" s="1"/>
  <c r="Q18" i="1"/>
  <c r="P21" i="1" s="1"/>
  <c r="P23" i="1" s="1"/>
  <c r="P25" i="1" s="1"/>
  <c r="P18" i="1"/>
  <c r="O21" i="1" s="1"/>
  <c r="O23" i="1" s="1"/>
  <c r="O25" i="1" s="1"/>
  <c r="O18" i="1"/>
  <c r="N21" i="1" s="1"/>
  <c r="N23" i="1" s="1"/>
  <c r="N25" i="1" s="1"/>
  <c r="R17" i="1"/>
  <c r="J18" i="1"/>
  <c r="I21" i="1" s="1"/>
  <c r="I23" i="1" s="1"/>
  <c r="I25" i="1" s="1"/>
  <c r="K18" i="1"/>
  <c r="J21" i="1" s="1"/>
  <c r="J23" i="1" s="1"/>
  <c r="J25" i="1" s="1"/>
  <c r="I18" i="1"/>
  <c r="H21" i="1" s="1"/>
  <c r="H23" i="1" s="1"/>
  <c r="H25" i="1" s="1"/>
  <c r="L17" i="1"/>
  <c r="B23" i="1"/>
  <c r="B25" i="1" s="1"/>
  <c r="A23" i="1"/>
  <c r="A25" i="1" s="1"/>
  <c r="A21" i="1"/>
  <c r="B18" i="1"/>
  <c r="C18" i="1"/>
  <c r="B21" i="1" s="1"/>
  <c r="J3" i="1"/>
  <c r="I3" i="1"/>
  <c r="J2" i="1"/>
  <c r="K2" i="1"/>
  <c r="I6" i="1" s="1"/>
  <c r="I8" i="1" s="1"/>
  <c r="I10" i="1" s="1"/>
  <c r="D3" i="1"/>
  <c r="C6" i="1" s="1"/>
  <c r="C8" i="1" s="1"/>
  <c r="C10" i="1" s="1"/>
  <c r="C3" i="1"/>
  <c r="B6" i="1" s="1"/>
  <c r="B8" i="1" s="1"/>
  <c r="B10" i="1" s="1"/>
  <c r="B3" i="1"/>
  <c r="A6" i="1"/>
  <c r="A8" i="1" s="1"/>
  <c r="A10" i="1" s="1"/>
  <c r="N13" i="2" l="1"/>
  <c r="O13" i="2"/>
  <c r="G18" i="2" s="1"/>
  <c r="L18" i="2" s="1"/>
  <c r="G22" i="2" s="1"/>
  <c r="P13" i="2"/>
  <c r="H18" i="2" s="1"/>
  <c r="M18" i="2" s="1"/>
  <c r="H22" i="2" s="1"/>
  <c r="Q14" i="2"/>
  <c r="I19" i="2" s="1"/>
  <c r="N19" i="2" s="1"/>
  <c r="I23" i="2" s="1"/>
  <c r="F18" i="2"/>
  <c r="K18" i="2" s="1"/>
  <c r="F22" i="2" s="1"/>
  <c r="Q13" i="2"/>
  <c r="I18" i="2" s="1"/>
  <c r="N18" i="2" s="1"/>
  <c r="I22" i="2" s="1"/>
  <c r="P14" i="2"/>
  <c r="H19" i="2" s="1"/>
  <c r="M19" i="2" s="1"/>
  <c r="H23" i="2" s="1"/>
  <c r="S22" i="2"/>
  <c r="U7" i="2"/>
  <c r="B18" i="2"/>
  <c r="O5" i="2"/>
  <c r="D5" i="2"/>
  <c r="E8" i="2" s="1"/>
  <c r="E10" i="2"/>
  <c r="D29" i="2"/>
  <c r="R18" i="1"/>
  <c r="O27" i="1"/>
  <c r="I27" i="1"/>
  <c r="B27" i="1"/>
  <c r="D17" i="1"/>
  <c r="B12" i="1"/>
  <c r="L21" i="2" l="1"/>
  <c r="H6" i="1"/>
  <c r="H8" i="1" s="1"/>
  <c r="H10" i="1" s="1"/>
  <c r="I12" i="1" s="1"/>
  <c r="B32" i="2"/>
  <c r="B35" i="2" s="1"/>
  <c r="B39" i="2" s="1"/>
  <c r="H28" i="2"/>
  <c r="B33" i="2" s="1"/>
  <c r="B36" i="2" s="1"/>
  <c r="B40" i="2" s="1"/>
  <c r="G28" i="2"/>
  <c r="A33" i="2" s="1"/>
  <c r="A36" i="2" s="1"/>
  <c r="A40" i="2" s="1"/>
  <c r="A32" i="2"/>
  <c r="A35" i="2" s="1"/>
  <c r="A39" i="2" s="1"/>
  <c r="B42" i="2" l="1"/>
</calcChain>
</file>

<file path=xl/sharedStrings.xml><?xml version="1.0" encoding="utf-8"?>
<sst xmlns="http://schemas.openxmlformats.org/spreadsheetml/2006/main" count="167" uniqueCount="48">
  <si>
    <t>1 dog</t>
  </si>
  <si>
    <t>2 dog</t>
  </si>
  <si>
    <t>3+ dogs</t>
  </si>
  <si>
    <t>Total</t>
  </si>
  <si>
    <t>observed</t>
  </si>
  <si>
    <t>expected</t>
  </si>
  <si>
    <t>o - e</t>
  </si>
  <si>
    <t>o - e ^ 2</t>
  </si>
  <si>
    <t>o - e ^ 2 / e</t>
  </si>
  <si>
    <t>chi</t>
  </si>
  <si>
    <t>responsible</t>
  </si>
  <si>
    <t>not responsible</t>
  </si>
  <si>
    <t>male</t>
  </si>
  <si>
    <t>female</t>
  </si>
  <si>
    <t>Camaro</t>
  </si>
  <si>
    <t>Mustang</t>
  </si>
  <si>
    <t>exp</t>
  </si>
  <si>
    <t>obs</t>
  </si>
  <si>
    <t>a</t>
  </si>
  <si>
    <t>b</t>
  </si>
  <si>
    <t>c</t>
  </si>
  <si>
    <t>18-29</t>
  </si>
  <si>
    <t>30-49</t>
  </si>
  <si>
    <t>50+</t>
  </si>
  <si>
    <t>fear</t>
  </si>
  <si>
    <t>no fear</t>
  </si>
  <si>
    <t>total</t>
  </si>
  <si>
    <t>OBSERVED</t>
  </si>
  <si>
    <t>EXEPECTED</t>
  </si>
  <si>
    <t>no afterlife</t>
  </si>
  <si>
    <t>yes afterlife</t>
  </si>
  <si>
    <t>happy</t>
  </si>
  <si>
    <t>not happy</t>
  </si>
  <si>
    <t>pretty happy</t>
  </si>
  <si>
    <t>BW</t>
  </si>
  <si>
    <t>colo</t>
  </si>
  <si>
    <t>prop fear</t>
  </si>
  <si>
    <t>prop fear men</t>
  </si>
  <si>
    <t>prop fear wom</t>
  </si>
  <si>
    <t>genre</t>
  </si>
  <si>
    <t>j</t>
  </si>
  <si>
    <t>r</t>
  </si>
  <si>
    <t>s</t>
  </si>
  <si>
    <t>o - e^2</t>
  </si>
  <si>
    <t>o - e^2 / e</t>
  </si>
  <si>
    <t>w</t>
  </si>
  <si>
    <t>y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</si>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</sst>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0"/>
    <numFmt numFmtId="166" formatCode="0.0000"/>
    <numFmt numFmtId="167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1" fillId="0" borderId="0" xfId="0" applyFont="1"/>
    <xf numFmtId="166" fontId="1" fillId="0" borderId="0" xfId="0" applyNumberFormat="1" applyFont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1" fillId="0" borderId="0" xfId="0" applyFont="1" applyBorder="1"/>
    <xf numFmtId="2" fontId="0" fillId="0" borderId="0" xfId="0" applyNumberFormat="1" applyBorder="1"/>
    <xf numFmtId="0" fontId="0" fillId="0" borderId="5" xfId="0" applyBorder="1"/>
    <xf numFmtId="0" fontId="1" fillId="0" borderId="4" xfId="0" applyFont="1" applyBorder="1"/>
    <xf numFmtId="164" fontId="0" fillId="0" borderId="4" xfId="0" applyNumberFormat="1" applyBorder="1"/>
    <xf numFmtId="164" fontId="0" fillId="0" borderId="0" xfId="0" applyNumberFormat="1" applyBorder="1"/>
    <xf numFmtId="2" fontId="1" fillId="0" borderId="0" xfId="0" applyNumberFormat="1" applyFont="1" applyBorder="1"/>
    <xf numFmtId="0" fontId="2" fillId="0" borderId="0" xfId="0" applyFont="1" applyBorder="1"/>
    <xf numFmtId="0" fontId="2" fillId="0" borderId="5" xfId="0" applyFont="1" applyBorder="1"/>
    <xf numFmtId="2" fontId="0" fillId="0" borderId="4" xfId="0" applyNumberFormat="1" applyBorder="1"/>
    <xf numFmtId="167" fontId="0" fillId="0" borderId="0" xfId="0" applyNumberFormat="1" applyBorder="1"/>
    <xf numFmtId="2" fontId="1" fillId="0" borderId="5" xfId="0" applyNumberFormat="1" applyFont="1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7" xfId="0" applyBorder="1"/>
    <xf numFmtId="0" fontId="1" fillId="0" borderId="8" xfId="0" applyFont="1" applyBorder="1"/>
    <xf numFmtId="0" fontId="2" fillId="0" borderId="4" xfId="0" applyFont="1" applyBorder="1"/>
    <xf numFmtId="0" fontId="3" fillId="0" borderId="0" xfId="0" applyFont="1" applyBorder="1"/>
    <xf numFmtId="0" fontId="3" fillId="0" borderId="5" xfId="0" applyFont="1" applyBorder="1"/>
    <xf numFmtId="166" fontId="1" fillId="0" borderId="5" xfId="0" applyNumberFormat="1" applyFont="1" applyBorder="1"/>
    <xf numFmtId="164" fontId="0" fillId="0" borderId="6" xfId="0" applyNumberFormat="1" applyBorder="1"/>
    <xf numFmtId="164" fontId="0" fillId="0" borderId="7" xfId="0" applyNumberFormat="1" applyBorder="1"/>
    <xf numFmtId="0" fontId="0" fillId="0" borderId="8" xfId="0" applyBorder="1"/>
    <xf numFmtId="0" fontId="0" fillId="0" borderId="6" xfId="0" applyBorder="1"/>
    <xf numFmtId="2" fontId="1" fillId="0" borderId="7" xfId="0" applyNumberFormat="1" applyFont="1" applyBorder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H1" sqref="H1:K12"/>
    </sheetView>
  </sheetViews>
  <sheetFormatPr defaultRowHeight="15" x14ac:dyDescent="0.25"/>
  <cols>
    <col min="1" max="1" width="8.5703125" bestFit="1" customWidth="1"/>
    <col min="2" max="2" width="7.42578125" bestFit="1" customWidth="1"/>
    <col min="3" max="3" width="8.140625" bestFit="1" customWidth="1"/>
    <col min="8" max="8" width="13.7109375" bestFit="1" customWidth="1"/>
  </cols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I1" s="1" t="s">
        <v>12</v>
      </c>
      <c r="J1" s="1" t="s">
        <v>13</v>
      </c>
      <c r="K1" s="1" t="s">
        <v>3</v>
      </c>
    </row>
    <row r="2" spans="1:18" x14ac:dyDescent="0.25">
      <c r="A2" s="1" t="s">
        <v>4</v>
      </c>
      <c r="B2">
        <v>73</v>
      </c>
      <c r="C2">
        <v>38</v>
      </c>
      <c r="D2">
        <v>18</v>
      </c>
      <c r="E2" s="2">
        <v>129</v>
      </c>
      <c r="H2" s="1" t="s">
        <v>10</v>
      </c>
      <c r="I2">
        <v>46</v>
      </c>
      <c r="J2">
        <f>85-I2</f>
        <v>39</v>
      </c>
      <c r="K2" s="2">
        <f>SUM(I2:J2)</f>
        <v>85</v>
      </c>
    </row>
    <row r="3" spans="1:18" x14ac:dyDescent="0.25">
      <c r="A3" s="1" t="s">
        <v>5</v>
      </c>
      <c r="B3" s="3">
        <f>ROUND(0.6*$E$2,1)</f>
        <v>77.400000000000006</v>
      </c>
      <c r="C3" s="3">
        <f>ROUND(0.28*$E$2,1)</f>
        <v>36.1</v>
      </c>
      <c r="D3" s="3">
        <f>ROUND(0.12*$E$2,1)</f>
        <v>15.5</v>
      </c>
      <c r="H3" s="1" t="s">
        <v>11</v>
      </c>
      <c r="I3" s="3">
        <f>ROUND($K$2*0.65,2)</f>
        <v>55.25</v>
      </c>
      <c r="J3" s="3">
        <f>ROUND($K$2*0.35,2)</f>
        <v>29.75</v>
      </c>
    </row>
    <row r="5" spans="1:18" x14ac:dyDescent="0.25">
      <c r="A5" s="6" t="s">
        <v>6</v>
      </c>
      <c r="H5" s="6" t="s">
        <v>6</v>
      </c>
    </row>
    <row r="6" spans="1:18" x14ac:dyDescent="0.25">
      <c r="A6" s="3">
        <f>B2-B3</f>
        <v>-4.4000000000000057</v>
      </c>
      <c r="B6" s="3">
        <f>C2-C3</f>
        <v>1.8999999999999986</v>
      </c>
      <c r="C6" s="3">
        <f t="shared" ref="C6" si="0">D2-D3</f>
        <v>2.5</v>
      </c>
      <c r="H6" s="3">
        <f>I2-I3</f>
        <v>-9.25</v>
      </c>
      <c r="I6" s="3">
        <f>J2-J3</f>
        <v>9.25</v>
      </c>
      <c r="J6" s="3"/>
    </row>
    <row r="7" spans="1:18" x14ac:dyDescent="0.25">
      <c r="A7" s="6" t="s">
        <v>7</v>
      </c>
      <c r="H7" s="6" t="s">
        <v>7</v>
      </c>
    </row>
    <row r="8" spans="1:18" x14ac:dyDescent="0.25">
      <c r="A8" s="5">
        <f>A6^2</f>
        <v>19.360000000000049</v>
      </c>
      <c r="B8" s="5">
        <f t="shared" ref="B8:C8" si="1">B6^2</f>
        <v>3.6099999999999945</v>
      </c>
      <c r="C8" s="5">
        <f t="shared" si="1"/>
        <v>6.25</v>
      </c>
      <c r="H8" s="5">
        <f>H6^2</f>
        <v>85.5625</v>
      </c>
      <c r="I8" s="5">
        <f t="shared" ref="I8" si="2">I6^2</f>
        <v>85.5625</v>
      </c>
      <c r="J8" s="5"/>
    </row>
    <row r="9" spans="1:18" x14ac:dyDescent="0.25">
      <c r="A9" s="6" t="s">
        <v>8</v>
      </c>
      <c r="H9" s="6" t="s">
        <v>8</v>
      </c>
    </row>
    <row r="10" spans="1:18" x14ac:dyDescent="0.25">
      <c r="A10" s="5">
        <f>A8/B3</f>
        <v>0.25012919896640889</v>
      </c>
      <c r="B10" s="5">
        <f t="shared" ref="B10:C10" si="3">B8/C3</f>
        <v>9.9999999999999839E-2</v>
      </c>
      <c r="C10" s="5">
        <f t="shared" si="3"/>
        <v>0.40322580645161288</v>
      </c>
      <c r="H10" s="5">
        <f>H8/I3</f>
        <v>1.5486425339366516</v>
      </c>
      <c r="I10" s="5">
        <f t="shared" ref="I10" si="4">I8/J3</f>
        <v>2.8760504201680672</v>
      </c>
      <c r="J10" s="5"/>
    </row>
    <row r="12" spans="1:18" x14ac:dyDescent="0.25">
      <c r="A12" t="s">
        <v>9</v>
      </c>
      <c r="B12" s="7">
        <f>SUM(A10:C10)</f>
        <v>0.75335500541802158</v>
      </c>
      <c r="H12" t="s">
        <v>9</v>
      </c>
      <c r="I12" s="7">
        <f>SUM(H10:J10)</f>
        <v>4.4246929541047191</v>
      </c>
    </row>
    <row r="16" spans="1:18" x14ac:dyDescent="0.25">
      <c r="B16" s="1" t="s">
        <v>14</v>
      </c>
      <c r="C16" s="1" t="s">
        <v>15</v>
      </c>
      <c r="D16" s="1" t="s">
        <v>3</v>
      </c>
      <c r="I16" s="1" t="s">
        <v>18</v>
      </c>
      <c r="J16" s="1" t="s">
        <v>19</v>
      </c>
      <c r="K16" s="1" t="s">
        <v>20</v>
      </c>
      <c r="L16" s="1" t="s">
        <v>3</v>
      </c>
      <c r="O16" s="1" t="s">
        <v>21</v>
      </c>
      <c r="P16" s="1" t="s">
        <v>22</v>
      </c>
      <c r="Q16" s="1" t="s">
        <v>23</v>
      </c>
      <c r="R16" s="1" t="s">
        <v>3</v>
      </c>
    </row>
    <row r="17" spans="1:18" x14ac:dyDescent="0.25">
      <c r="A17" s="1" t="s">
        <v>16</v>
      </c>
      <c r="B17">
        <v>34</v>
      </c>
      <c r="C17">
        <v>28</v>
      </c>
      <c r="D17" s="2">
        <f>SUM(B17:C17)</f>
        <v>62</v>
      </c>
      <c r="H17" s="1" t="s">
        <v>4</v>
      </c>
      <c r="I17">
        <v>38</v>
      </c>
      <c r="J17">
        <v>28</v>
      </c>
      <c r="K17">
        <v>24</v>
      </c>
      <c r="L17" s="2">
        <f>SUM(I17:K17)</f>
        <v>90</v>
      </c>
      <c r="N17" s="1" t="s">
        <v>4</v>
      </c>
      <c r="O17">
        <v>12</v>
      </c>
      <c r="P17">
        <v>36</v>
      </c>
      <c r="Q17">
        <v>32</v>
      </c>
      <c r="R17" s="2">
        <f>SUM(O17:Q17)</f>
        <v>80</v>
      </c>
    </row>
    <row r="18" spans="1:18" x14ac:dyDescent="0.25">
      <c r="A18" s="1" t="s">
        <v>17</v>
      </c>
      <c r="B18" s="3">
        <f>ROUND($D$17*0.51,2)</f>
        <v>31.62</v>
      </c>
      <c r="C18" s="3">
        <f>ROUND($D$17*0.49,2)</f>
        <v>30.38</v>
      </c>
      <c r="H18" s="1" t="s">
        <v>5</v>
      </c>
      <c r="I18" s="3">
        <f>ROUND((1/3)*$L$17,1)</f>
        <v>30</v>
      </c>
      <c r="J18" s="3">
        <f t="shared" ref="J18:K18" si="5">ROUND((1/3)*$L$17,1)</f>
        <v>30</v>
      </c>
      <c r="K18" s="3">
        <f t="shared" si="5"/>
        <v>30</v>
      </c>
      <c r="N18" s="1" t="s">
        <v>5</v>
      </c>
      <c r="O18" s="3">
        <f>ROUND(0.2*$R$17,1)</f>
        <v>16</v>
      </c>
      <c r="P18" s="3">
        <f>ROUND(0.45*$R$17,1)</f>
        <v>36</v>
      </c>
      <c r="Q18" s="3">
        <f>ROUND(0.35*$R$17,1)</f>
        <v>28</v>
      </c>
      <c r="R18" s="3">
        <f>SUM(O18:Q18)</f>
        <v>80</v>
      </c>
    </row>
    <row r="20" spans="1:18" x14ac:dyDescent="0.25">
      <c r="A20" s="6" t="s">
        <v>6</v>
      </c>
      <c r="H20" s="6" t="s">
        <v>6</v>
      </c>
      <c r="N20" s="6" t="s">
        <v>6</v>
      </c>
    </row>
    <row r="21" spans="1:18" x14ac:dyDescent="0.25">
      <c r="A21" s="3">
        <f>B17-B18</f>
        <v>2.379999999999999</v>
      </c>
      <c r="B21" s="3">
        <f>C17-C18</f>
        <v>-2.379999999999999</v>
      </c>
      <c r="C21" s="3"/>
      <c r="H21" s="3">
        <f>I17-I18</f>
        <v>8</v>
      </c>
      <c r="I21" s="3">
        <f>J17-J18</f>
        <v>-2</v>
      </c>
      <c r="J21" s="3">
        <f t="shared" ref="J21" si="6">K17-K18</f>
        <v>-6</v>
      </c>
      <c r="N21" s="3">
        <f>O17-O18</f>
        <v>-4</v>
      </c>
      <c r="O21" s="3">
        <f>P17-P18</f>
        <v>0</v>
      </c>
      <c r="P21" s="3">
        <f t="shared" ref="P21" si="7">Q17-Q18</f>
        <v>4</v>
      </c>
    </row>
    <row r="22" spans="1:18" x14ac:dyDescent="0.25">
      <c r="A22" s="6" t="s">
        <v>7</v>
      </c>
      <c r="H22" s="6" t="s">
        <v>7</v>
      </c>
      <c r="N22" s="6" t="s">
        <v>7</v>
      </c>
    </row>
    <row r="23" spans="1:18" x14ac:dyDescent="0.25">
      <c r="A23" s="4">
        <f>ROUND(A21^2,2)</f>
        <v>5.66</v>
      </c>
      <c r="B23" s="4">
        <f>ROUND(B21^2,2)</f>
        <v>5.66</v>
      </c>
      <c r="C23" s="5"/>
      <c r="H23" s="5">
        <f>H21^2</f>
        <v>64</v>
      </c>
      <c r="I23" s="5">
        <f t="shared" ref="I23:J23" si="8">I21^2</f>
        <v>4</v>
      </c>
      <c r="J23" s="5">
        <f t="shared" si="8"/>
        <v>36</v>
      </c>
      <c r="N23" s="5">
        <f>N21^2</f>
        <v>16</v>
      </c>
      <c r="O23" s="5">
        <f t="shared" ref="O23:P23" si="9">O21^2</f>
        <v>0</v>
      </c>
      <c r="P23" s="5">
        <f t="shared" si="9"/>
        <v>16</v>
      </c>
    </row>
    <row r="24" spans="1:18" x14ac:dyDescent="0.25">
      <c r="A24" s="6" t="s">
        <v>8</v>
      </c>
      <c r="H24" s="6" t="s">
        <v>8</v>
      </c>
      <c r="N24" s="6" t="s">
        <v>8</v>
      </c>
    </row>
    <row r="25" spans="1:18" x14ac:dyDescent="0.25">
      <c r="A25" s="5">
        <f>A23/B18</f>
        <v>0.17900063251106893</v>
      </c>
      <c r="B25" s="5">
        <f>B23/C18</f>
        <v>0.18630678077682686</v>
      </c>
      <c r="C25" s="5"/>
      <c r="H25" s="5">
        <f>H23/I18</f>
        <v>2.1333333333333333</v>
      </c>
      <c r="I25" s="5">
        <f t="shared" ref="I25:J25" si="10">I23/J18</f>
        <v>0.13333333333333333</v>
      </c>
      <c r="J25" s="5">
        <f t="shared" si="10"/>
        <v>1.2</v>
      </c>
      <c r="N25" s="5">
        <f>N23/O18</f>
        <v>1</v>
      </c>
      <c r="O25" s="5">
        <f t="shared" ref="O25:P25" si="11">O23/P18</f>
        <v>0</v>
      </c>
      <c r="P25" s="5">
        <f t="shared" si="11"/>
        <v>0.5714285714285714</v>
      </c>
    </row>
    <row r="27" spans="1:18" x14ac:dyDescent="0.25">
      <c r="A27" t="s">
        <v>9</v>
      </c>
      <c r="B27" s="7">
        <f>SUM(A25:C25)</f>
        <v>0.36530741328789579</v>
      </c>
      <c r="H27" t="s">
        <v>9</v>
      </c>
      <c r="I27" s="7">
        <f>SUM(H25:J25)</f>
        <v>3.4666666666666668</v>
      </c>
      <c r="N27" t="s">
        <v>9</v>
      </c>
      <c r="O27" s="7">
        <f>SUM(N25:P25)</f>
        <v>1.5714285714285714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"/>
  <sheetViews>
    <sheetView tabSelected="1" topLeftCell="A28" workbookViewId="0">
      <selection activeCell="G60" sqref="G60"/>
    </sheetView>
  </sheetViews>
  <sheetFormatPr defaultRowHeight="15" x14ac:dyDescent="0.25"/>
  <cols>
    <col min="1" max="1" width="10.5703125" bestFit="1" customWidth="1"/>
    <col min="11" max="11" width="10.5703125" bestFit="1" customWidth="1"/>
    <col min="15" max="15" width="13.7109375" bestFit="1" customWidth="1"/>
    <col min="16" max="16" width="10.28515625" bestFit="1" customWidth="1"/>
    <col min="17" max="17" width="10.7109375" bestFit="1" customWidth="1"/>
    <col min="19" max="19" width="11.28515625" bestFit="1" customWidth="1"/>
    <col min="22" max="22" width="10.7109375" bestFit="1" customWidth="1"/>
    <col min="23" max="24" width="5.5703125" bestFit="1" customWidth="1"/>
    <col min="25" max="25" width="5.7109375" bestFit="1" customWidth="1"/>
    <col min="26" max="26" width="5.5703125" bestFit="1" customWidth="1"/>
    <col min="27" max="27" width="9.28515625" bestFit="1" customWidth="1"/>
  </cols>
  <sheetData>
    <row r="1" spans="1:21" x14ac:dyDescent="0.25">
      <c r="A1" t="s">
        <v>27</v>
      </c>
      <c r="F1" t="s">
        <v>28</v>
      </c>
      <c r="K1" s="8" t="s">
        <v>27</v>
      </c>
      <c r="L1" s="10"/>
      <c r="M1" s="10"/>
      <c r="N1" s="10"/>
      <c r="O1" s="10"/>
      <c r="P1" s="10"/>
      <c r="Q1" s="10" t="s">
        <v>28</v>
      </c>
      <c r="R1" s="10"/>
      <c r="S1" s="10"/>
      <c r="T1" s="10"/>
      <c r="U1" s="11"/>
    </row>
    <row r="2" spans="1:21" x14ac:dyDescent="0.25">
      <c r="B2" s="1" t="s">
        <v>12</v>
      </c>
      <c r="C2" s="1" t="s">
        <v>13</v>
      </c>
      <c r="D2" s="1" t="s">
        <v>3</v>
      </c>
      <c r="E2" s="1"/>
      <c r="G2" s="1" t="s">
        <v>12</v>
      </c>
      <c r="H2" s="1" t="s">
        <v>13</v>
      </c>
      <c r="I2" s="1" t="s">
        <v>3</v>
      </c>
      <c r="K2" s="12"/>
      <c r="L2" s="21" t="s">
        <v>32</v>
      </c>
      <c r="M2" s="21" t="s">
        <v>33</v>
      </c>
      <c r="N2" s="21" t="s">
        <v>31</v>
      </c>
      <c r="O2" s="21" t="s">
        <v>3</v>
      </c>
      <c r="P2" s="21"/>
      <c r="Q2" s="13"/>
      <c r="R2" s="21" t="s">
        <v>32</v>
      </c>
      <c r="S2" s="21" t="s">
        <v>33</v>
      </c>
      <c r="T2" s="21" t="s">
        <v>31</v>
      </c>
      <c r="U2" s="22" t="s">
        <v>3</v>
      </c>
    </row>
    <row r="3" spans="1:21" x14ac:dyDescent="0.25">
      <c r="A3" s="1" t="s">
        <v>24</v>
      </c>
      <c r="B3">
        <v>68</v>
      </c>
      <c r="C3">
        <v>109</v>
      </c>
      <c r="D3" s="2">
        <f>SUM(B3:C3)</f>
        <v>177</v>
      </c>
      <c r="E3" s="2"/>
      <c r="F3" s="1" t="s">
        <v>24</v>
      </c>
      <c r="G3">
        <f>ROUND(($I$3*$G$5)/$I$5,2)</f>
        <v>79.650000000000006</v>
      </c>
      <c r="H3">
        <f>ROUND(($I$3*$H$5)/$I$5,2)</f>
        <v>97.35</v>
      </c>
      <c r="I3" s="2">
        <v>177</v>
      </c>
      <c r="K3" s="30" t="s">
        <v>30</v>
      </c>
      <c r="L3" s="13">
        <v>30</v>
      </c>
      <c r="M3" s="13">
        <v>145</v>
      </c>
      <c r="N3" s="13">
        <v>95</v>
      </c>
      <c r="O3" s="31">
        <f>SUM(L3:N3)</f>
        <v>270</v>
      </c>
      <c r="P3" s="31"/>
      <c r="Q3" s="21" t="s">
        <v>30</v>
      </c>
      <c r="R3" s="13">
        <f>ROUND(($U$3*R5)/$U$5,2)</f>
        <v>32.14</v>
      </c>
      <c r="S3" s="13">
        <f t="shared" ref="S3:T3" si="0">ROUND(($U$3*S5)/$U$5,2)</f>
        <v>151.88</v>
      </c>
      <c r="T3" s="13">
        <f t="shared" si="0"/>
        <v>85.98</v>
      </c>
      <c r="U3" s="32">
        <v>270</v>
      </c>
    </row>
    <row r="4" spans="1:21" x14ac:dyDescent="0.25">
      <c r="A4" s="1" t="s">
        <v>25</v>
      </c>
      <c r="B4" s="3">
        <v>94</v>
      </c>
      <c r="C4" s="3">
        <v>89</v>
      </c>
      <c r="D4" s="2">
        <f t="shared" ref="D4:D5" si="1">SUM(B4:C4)</f>
        <v>183</v>
      </c>
      <c r="E4" s="3"/>
      <c r="F4" s="1" t="s">
        <v>25</v>
      </c>
      <c r="G4" s="5">
        <f>ROUND(($I$4*$G$5)/$I$5,2)</f>
        <v>82.35</v>
      </c>
      <c r="H4" s="5">
        <f>ROUND(($I$4*H5)/$I$5,2)</f>
        <v>100.65</v>
      </c>
      <c r="I4" s="2">
        <v>183</v>
      </c>
      <c r="K4" s="30" t="s">
        <v>29</v>
      </c>
      <c r="L4" s="19">
        <v>10</v>
      </c>
      <c r="M4" s="19">
        <v>44</v>
      </c>
      <c r="N4" s="19">
        <v>12</v>
      </c>
      <c r="O4" s="31">
        <f t="shared" ref="O4:O5" si="2">SUM(L4:N4)</f>
        <v>66</v>
      </c>
      <c r="P4" s="19"/>
      <c r="Q4" s="21" t="s">
        <v>29</v>
      </c>
      <c r="R4" s="15">
        <f>ROUND(($U$4*R5)/$U$5,2)</f>
        <v>7.86</v>
      </c>
      <c r="S4" s="15">
        <f t="shared" ref="S4:T4" si="3">ROUND(($U$4*S5)/$U$5,2)</f>
        <v>37.130000000000003</v>
      </c>
      <c r="T4" s="15">
        <f t="shared" si="3"/>
        <v>21.02</v>
      </c>
      <c r="U4" s="32">
        <v>66</v>
      </c>
    </row>
    <row r="5" spans="1:21" x14ac:dyDescent="0.25">
      <c r="A5" s="6" t="s">
        <v>26</v>
      </c>
      <c r="B5" s="6">
        <f>SUM(B3:B4)</f>
        <v>162</v>
      </c>
      <c r="C5" s="6">
        <f t="shared" ref="C5" si="4">SUM(C3:C4)</f>
        <v>198</v>
      </c>
      <c r="D5" s="2">
        <f t="shared" si="1"/>
        <v>360</v>
      </c>
      <c r="F5" s="6" t="s">
        <v>26</v>
      </c>
      <c r="G5" s="6">
        <v>162</v>
      </c>
      <c r="H5" s="6">
        <v>198</v>
      </c>
      <c r="I5" s="2">
        <v>360</v>
      </c>
      <c r="K5" s="17" t="s">
        <v>26</v>
      </c>
      <c r="L5" s="14">
        <f>SUM(L3:L4)</f>
        <v>40</v>
      </c>
      <c r="M5" s="14">
        <f t="shared" ref="M5" si="5">SUM(M3:M4)</f>
        <v>189</v>
      </c>
      <c r="N5" s="14">
        <f t="shared" ref="N5" si="6">SUM(N3:N4)</f>
        <v>107</v>
      </c>
      <c r="O5" s="31">
        <f t="shared" si="2"/>
        <v>336</v>
      </c>
      <c r="P5" s="13"/>
      <c r="Q5" s="14" t="s">
        <v>26</v>
      </c>
      <c r="R5" s="14">
        <v>40</v>
      </c>
      <c r="S5" s="14">
        <v>189</v>
      </c>
      <c r="T5" s="14">
        <v>107</v>
      </c>
      <c r="U5" s="32">
        <v>336</v>
      </c>
    </row>
    <row r="6" spans="1:21" x14ac:dyDescent="0.25">
      <c r="K6" s="12"/>
      <c r="L6" s="13"/>
      <c r="M6" s="13"/>
      <c r="N6" s="13"/>
      <c r="O6" s="13"/>
      <c r="P6" s="13"/>
      <c r="Q6" s="13"/>
      <c r="R6" s="13"/>
      <c r="S6" s="13"/>
      <c r="T6" s="13"/>
      <c r="U6" s="16"/>
    </row>
    <row r="7" spans="1:21" x14ac:dyDescent="0.25">
      <c r="A7" s="6" t="s">
        <v>6</v>
      </c>
      <c r="K7" s="17" t="s">
        <v>6</v>
      </c>
      <c r="L7" s="13"/>
      <c r="M7" s="13"/>
      <c r="N7" s="14" t="s">
        <v>7</v>
      </c>
      <c r="O7" s="13"/>
      <c r="P7" s="13"/>
      <c r="Q7" s="14" t="s">
        <v>8</v>
      </c>
      <c r="R7" s="13"/>
      <c r="S7" s="13"/>
      <c r="T7" s="13" t="s">
        <v>9</v>
      </c>
      <c r="U7" s="33">
        <f>ROUND(SUM(Q8:S9),2)</f>
        <v>7.12</v>
      </c>
    </row>
    <row r="8" spans="1:21" x14ac:dyDescent="0.25">
      <c r="A8" s="3">
        <f>(B3-G3)</f>
        <v>-11.650000000000006</v>
      </c>
      <c r="B8" s="3">
        <f>(C3-H3)</f>
        <v>11.650000000000006</v>
      </c>
      <c r="C8" s="3"/>
      <c r="D8" t="s">
        <v>36</v>
      </c>
      <c r="E8">
        <f>ROUND(D3/D5,3)</f>
        <v>0.49199999999999999</v>
      </c>
      <c r="K8" s="18">
        <f t="shared" ref="K8:M9" si="7">(L3-R3)</f>
        <v>-2.1400000000000006</v>
      </c>
      <c r="L8" s="19">
        <f t="shared" si="7"/>
        <v>-6.8799999999999955</v>
      </c>
      <c r="M8" s="19">
        <f t="shared" si="7"/>
        <v>9.019999999999996</v>
      </c>
      <c r="N8" s="15">
        <f t="shared" ref="N8:P9" si="8">K8^2</f>
        <v>4.5796000000000028</v>
      </c>
      <c r="O8" s="15">
        <f t="shared" si="8"/>
        <v>47.334399999999938</v>
      </c>
      <c r="P8" s="15">
        <f t="shared" si="8"/>
        <v>81.360399999999927</v>
      </c>
      <c r="Q8" s="15">
        <f t="shared" ref="Q8:S9" si="9">N8/R3</f>
        <v>0.1424891101431239</v>
      </c>
      <c r="R8" s="15">
        <f t="shared" si="9"/>
        <v>0.31165657097708677</v>
      </c>
      <c r="S8" s="15">
        <f t="shared" si="9"/>
        <v>0.94627122586647971</v>
      </c>
      <c r="T8" s="13"/>
      <c r="U8" s="16"/>
    </row>
    <row r="9" spans="1:21" ht="15.75" thickBot="1" x14ac:dyDescent="0.3">
      <c r="A9" s="3">
        <f>(B4-G4)</f>
        <v>11.650000000000006</v>
      </c>
      <c r="B9" s="3">
        <f>(C4-H4)</f>
        <v>-11.650000000000006</v>
      </c>
      <c r="C9" s="3"/>
      <c r="D9" t="s">
        <v>37</v>
      </c>
      <c r="E9">
        <f>ROUND(B3/B5,3)</f>
        <v>0.42</v>
      </c>
      <c r="K9" s="34">
        <f t="shared" si="7"/>
        <v>2.1399999999999997</v>
      </c>
      <c r="L9" s="35">
        <f t="shared" si="7"/>
        <v>6.8699999999999974</v>
      </c>
      <c r="M9" s="35">
        <f t="shared" si="7"/>
        <v>-9.02</v>
      </c>
      <c r="N9" s="27">
        <f t="shared" si="8"/>
        <v>4.5795999999999983</v>
      </c>
      <c r="O9" s="27">
        <f t="shared" si="8"/>
        <v>47.196899999999964</v>
      </c>
      <c r="P9" s="27">
        <f t="shared" si="8"/>
        <v>81.360399999999998</v>
      </c>
      <c r="Q9" s="27">
        <f t="shared" si="9"/>
        <v>0.58264631043256976</v>
      </c>
      <c r="R9" s="27">
        <f t="shared" si="9"/>
        <v>1.2711257743064897</v>
      </c>
      <c r="S9" s="27">
        <f t="shared" si="9"/>
        <v>3.870618458610847</v>
      </c>
      <c r="T9" s="28"/>
      <c r="U9" s="36"/>
    </row>
    <row r="10" spans="1:21" x14ac:dyDescent="0.25">
      <c r="A10" s="6" t="s">
        <v>7</v>
      </c>
      <c r="D10" t="s">
        <v>38</v>
      </c>
      <c r="E10">
        <f>ROUND(C3/C5,3)</f>
        <v>0.55100000000000005</v>
      </c>
    </row>
    <row r="11" spans="1:21" ht="15.75" thickBot="1" x14ac:dyDescent="0.3">
      <c r="A11" s="5">
        <f>A8^2</f>
        <v>135.72250000000014</v>
      </c>
      <c r="B11" s="5">
        <f>B8^2</f>
        <v>135.72250000000014</v>
      </c>
      <c r="C11" s="5"/>
      <c r="N11" s="5"/>
    </row>
    <row r="12" spans="1:21" x14ac:dyDescent="0.25">
      <c r="A12" s="5">
        <f>A9^2</f>
        <v>135.72250000000014</v>
      </c>
      <c r="B12" s="5">
        <f>B9^2</f>
        <v>135.72250000000014</v>
      </c>
      <c r="C12" s="5"/>
      <c r="F12" s="8" t="s">
        <v>27</v>
      </c>
      <c r="G12" s="9" t="s">
        <v>20</v>
      </c>
      <c r="H12" s="9" t="s">
        <v>40</v>
      </c>
      <c r="I12" s="10" t="s">
        <v>41</v>
      </c>
      <c r="J12" s="10" t="s">
        <v>42</v>
      </c>
      <c r="K12" s="9" t="s">
        <v>3</v>
      </c>
      <c r="L12" s="10"/>
      <c r="M12" s="10" t="s">
        <v>28</v>
      </c>
      <c r="N12" s="9" t="s">
        <v>20</v>
      </c>
      <c r="O12" s="9" t="s">
        <v>40</v>
      </c>
      <c r="P12" s="10" t="s">
        <v>41</v>
      </c>
      <c r="Q12" s="10" t="s">
        <v>42</v>
      </c>
      <c r="R12" s="9" t="s">
        <v>3</v>
      </c>
      <c r="S12" s="11"/>
    </row>
    <row r="13" spans="1:21" x14ac:dyDescent="0.25">
      <c r="A13" s="5"/>
      <c r="B13" s="5"/>
      <c r="C13" s="5"/>
      <c r="F13" s="12">
        <v>1</v>
      </c>
      <c r="G13" s="13">
        <v>6</v>
      </c>
      <c r="H13" s="13">
        <v>2</v>
      </c>
      <c r="I13" s="13">
        <v>26</v>
      </c>
      <c r="J13" s="13">
        <v>10</v>
      </c>
      <c r="K13" s="14">
        <f>SUM(G13:J13)</f>
        <v>44</v>
      </c>
      <c r="L13" s="13"/>
      <c r="M13" s="13">
        <v>1</v>
      </c>
      <c r="N13" s="15">
        <f>(N15*$R$13)/$R$15</f>
        <v>7.2621359223300974</v>
      </c>
      <c r="O13" s="15">
        <f>(O15*$R$13)/$R$15</f>
        <v>4.6990291262135919</v>
      </c>
      <c r="P13" s="15">
        <f>(P15*$R$13)/$R$15</f>
        <v>25.203883495145632</v>
      </c>
      <c r="Q13" s="15">
        <f>(Q15*$R$13)/$R$15</f>
        <v>6.8349514563106792</v>
      </c>
      <c r="R13" s="14">
        <f>K13</f>
        <v>44</v>
      </c>
      <c r="S13" s="16"/>
    </row>
    <row r="14" spans="1:21" x14ac:dyDescent="0.25">
      <c r="A14" s="6" t="s">
        <v>8</v>
      </c>
      <c r="F14" s="12">
        <v>0</v>
      </c>
      <c r="G14" s="13">
        <v>11</v>
      </c>
      <c r="H14" s="13">
        <v>9</v>
      </c>
      <c r="I14" s="13">
        <v>33</v>
      </c>
      <c r="J14" s="13">
        <v>6</v>
      </c>
      <c r="K14" s="14">
        <f>SUM(G14:J14)</f>
        <v>59</v>
      </c>
      <c r="L14" s="13"/>
      <c r="M14" s="13">
        <v>0</v>
      </c>
      <c r="N14" s="15">
        <f>(N15*$R$14)/$R$15</f>
        <v>9.7378640776699026</v>
      </c>
      <c r="O14" s="15">
        <f>(O15*$R$14)/$R$15</f>
        <v>6.3009708737864081</v>
      </c>
      <c r="P14" s="15">
        <f>(P15*$R$14)/$R$15</f>
        <v>33.796116504854368</v>
      </c>
      <c r="Q14" s="15">
        <f>(Q15*$R$14)/$R$15</f>
        <v>9.1650485436893199</v>
      </c>
      <c r="R14" s="14">
        <f>K14</f>
        <v>59</v>
      </c>
      <c r="S14" s="16"/>
    </row>
    <row r="15" spans="1:21" x14ac:dyDescent="0.25">
      <c r="A15" s="5">
        <f>A11/G3</f>
        <v>1.7039861895794115</v>
      </c>
      <c r="B15" s="5">
        <f>B11/H3</f>
        <v>1.3941705187467914</v>
      </c>
      <c r="C15" s="5"/>
      <c r="F15" s="12"/>
      <c r="G15" s="14">
        <f>SUM(G13:G14)</f>
        <v>17</v>
      </c>
      <c r="H15" s="14">
        <f>SUM(H13:H14)</f>
        <v>11</v>
      </c>
      <c r="I15" s="14">
        <f>SUM(I13:I14)</f>
        <v>59</v>
      </c>
      <c r="J15" s="14">
        <f>SUM(J13:J14)</f>
        <v>16</v>
      </c>
      <c r="K15" s="14">
        <f>SUM(K13:K14)</f>
        <v>103</v>
      </c>
      <c r="L15" s="13"/>
      <c r="M15" s="13"/>
      <c r="N15" s="14">
        <f>G15</f>
        <v>17</v>
      </c>
      <c r="O15" s="14">
        <f t="shared" ref="O15:Q15" si="10">H15</f>
        <v>11</v>
      </c>
      <c r="P15" s="14">
        <f t="shared" si="10"/>
        <v>59</v>
      </c>
      <c r="Q15" s="14">
        <f t="shared" si="10"/>
        <v>16</v>
      </c>
      <c r="R15" s="14">
        <f>K15</f>
        <v>103</v>
      </c>
      <c r="S15" s="16"/>
    </row>
    <row r="16" spans="1:21" x14ac:dyDescent="0.25">
      <c r="A16" s="5">
        <f>A12/G4</f>
        <v>1.6481177899210704</v>
      </c>
      <c r="B16" s="5">
        <f>B12/H4</f>
        <v>1.3484600099354211</v>
      </c>
      <c r="F16" s="12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6"/>
    </row>
    <row r="17" spans="1:28" x14ac:dyDescent="0.25">
      <c r="A17" s="5"/>
      <c r="B17" s="5"/>
      <c r="F17" s="17" t="s">
        <v>6</v>
      </c>
      <c r="G17" s="13"/>
      <c r="H17" s="13"/>
      <c r="I17" s="13"/>
      <c r="J17" s="13"/>
      <c r="K17" s="14" t="s">
        <v>43</v>
      </c>
      <c r="L17" s="13"/>
      <c r="M17" s="13"/>
      <c r="N17" s="13"/>
      <c r="O17" s="13"/>
      <c r="P17" s="13"/>
      <c r="Q17" s="13"/>
      <c r="R17" s="13"/>
      <c r="S17" s="16"/>
    </row>
    <row r="18" spans="1:28" x14ac:dyDescent="0.25">
      <c r="A18" t="s">
        <v>9</v>
      </c>
      <c r="B18" s="7">
        <f>SUM(A15:B16)</f>
        <v>6.0947345081826949</v>
      </c>
      <c r="F18" s="18">
        <f t="shared" ref="F18:I19" si="11">G13-N13</f>
        <v>-1.2621359223300974</v>
      </c>
      <c r="G18" s="19">
        <f t="shared" si="11"/>
        <v>-2.6990291262135919</v>
      </c>
      <c r="H18" s="19">
        <f t="shared" si="11"/>
        <v>0.79611650485436769</v>
      </c>
      <c r="I18" s="19">
        <f t="shared" si="11"/>
        <v>3.1650485436893208</v>
      </c>
      <c r="J18" s="13"/>
      <c r="K18" s="15">
        <f t="shared" ref="K18:N19" si="12">F18^2</f>
        <v>1.5929870864360456</v>
      </c>
      <c r="L18" s="15">
        <f t="shared" si="12"/>
        <v>7.2847582241493054</v>
      </c>
      <c r="M18" s="15">
        <f t="shared" si="12"/>
        <v>0.63380148930153446</v>
      </c>
      <c r="N18" s="15">
        <f t="shared" si="12"/>
        <v>10.01753228390989</v>
      </c>
      <c r="O18" s="13"/>
      <c r="P18" s="13"/>
      <c r="Q18" s="13"/>
      <c r="R18" s="13"/>
      <c r="S18" s="16"/>
    </row>
    <row r="19" spans="1:28" x14ac:dyDescent="0.25">
      <c r="F19" s="18">
        <f t="shared" si="11"/>
        <v>1.2621359223300974</v>
      </c>
      <c r="G19" s="19">
        <f t="shared" si="11"/>
        <v>2.6990291262135919</v>
      </c>
      <c r="H19" s="19">
        <f t="shared" si="11"/>
        <v>-0.79611650485436769</v>
      </c>
      <c r="I19" s="19">
        <f t="shared" si="11"/>
        <v>-3.1650485436893199</v>
      </c>
      <c r="J19" s="13"/>
      <c r="K19" s="15">
        <f t="shared" si="12"/>
        <v>1.5929870864360456</v>
      </c>
      <c r="L19" s="15">
        <f t="shared" si="12"/>
        <v>7.2847582241493054</v>
      </c>
      <c r="M19" s="15">
        <f t="shared" si="12"/>
        <v>0.63380148930153446</v>
      </c>
      <c r="N19" s="15">
        <f t="shared" si="12"/>
        <v>10.017532283909885</v>
      </c>
      <c r="O19" s="13"/>
      <c r="P19" s="13"/>
      <c r="Q19" s="13"/>
      <c r="R19" s="13"/>
      <c r="S19" s="16"/>
    </row>
    <row r="20" spans="1:28" x14ac:dyDescent="0.25">
      <c r="F20" s="12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6"/>
    </row>
    <row r="21" spans="1:28" x14ac:dyDescent="0.25">
      <c r="F21" s="17" t="s">
        <v>44</v>
      </c>
      <c r="G21" s="13"/>
      <c r="H21" s="13"/>
      <c r="I21" s="13"/>
      <c r="J21" s="13"/>
      <c r="K21" s="13" t="s">
        <v>9</v>
      </c>
      <c r="L21" s="20">
        <f>SUM(F22:I23)</f>
        <v>5.691892115012295</v>
      </c>
      <c r="M21" s="13"/>
      <c r="N21" s="13" t="s">
        <v>27</v>
      </c>
      <c r="O21" s="21" t="s">
        <v>20</v>
      </c>
      <c r="P21" s="21" t="s">
        <v>40</v>
      </c>
      <c r="Q21" s="13" t="s">
        <v>41</v>
      </c>
      <c r="R21" s="13" t="s">
        <v>42</v>
      </c>
      <c r="S21" s="22" t="s">
        <v>3</v>
      </c>
    </row>
    <row r="22" spans="1:28" x14ac:dyDescent="0.25">
      <c r="F22" s="23">
        <f t="shared" ref="F22:I23" si="13">K18/N13</f>
        <v>0.21935517366699558</v>
      </c>
      <c r="G22" s="15">
        <f t="shared" si="13"/>
        <v>1.5502687956350796</v>
      </c>
      <c r="H22" s="15">
        <f t="shared" si="13"/>
        <v>2.5146977426062422E-2</v>
      </c>
      <c r="I22" s="15">
        <f t="shared" si="13"/>
        <v>1.4656332744924983</v>
      </c>
      <c r="J22" s="13"/>
      <c r="K22" s="13"/>
      <c r="L22" s="13"/>
      <c r="M22" s="13"/>
      <c r="N22" s="13">
        <v>1</v>
      </c>
      <c r="O22" s="24">
        <f>G13/G15</f>
        <v>0.35294117647058826</v>
      </c>
      <c r="P22" s="24">
        <f>H13/H15</f>
        <v>0.18181818181818182</v>
      </c>
      <c r="Q22" s="24">
        <f>I13/I15</f>
        <v>0.44067796610169491</v>
      </c>
      <c r="R22" s="24">
        <f>J13/J15</f>
        <v>0.625</v>
      </c>
      <c r="S22" s="25">
        <f>SUM(O22:R22)</f>
        <v>1.600437324390465</v>
      </c>
    </row>
    <row r="23" spans="1:28" ht="15.75" thickBot="1" x14ac:dyDescent="0.3">
      <c r="F23" s="26">
        <f t="shared" si="13"/>
        <v>0.16358690917538654</v>
      </c>
      <c r="G23" s="27">
        <f t="shared" si="13"/>
        <v>1.1561326611515845</v>
      </c>
      <c r="H23" s="27">
        <f t="shared" si="13"/>
        <v>1.8753678080453334E-2</v>
      </c>
      <c r="I23" s="27">
        <f t="shared" si="13"/>
        <v>1.0930146453842353</v>
      </c>
      <c r="J23" s="28"/>
      <c r="K23" s="28"/>
      <c r="L23" s="28"/>
      <c r="M23" s="28"/>
      <c r="N23" s="28"/>
      <c r="O23" s="28"/>
      <c r="P23" s="28"/>
      <c r="Q23" s="28"/>
      <c r="R23" s="28"/>
      <c r="S23" s="29"/>
    </row>
    <row r="24" spans="1:28" x14ac:dyDescent="0.25">
      <c r="F24" s="15"/>
      <c r="G24" s="15"/>
      <c r="H24" s="15"/>
      <c r="I24" s="15"/>
      <c r="J24" s="13"/>
      <c r="K24" s="13"/>
      <c r="L24" s="13"/>
      <c r="M24" s="13"/>
      <c r="N24" s="13"/>
      <c r="O24" s="13"/>
      <c r="P24" s="13"/>
      <c r="Q24" s="13"/>
      <c r="R24" s="13"/>
      <c r="S24" s="14"/>
    </row>
    <row r="25" spans="1:28" ht="15.75" thickBot="1" x14ac:dyDescent="0.3">
      <c r="A25" t="s">
        <v>27</v>
      </c>
      <c r="F25" t="s">
        <v>28</v>
      </c>
      <c r="X25" s="6"/>
      <c r="Y25" s="6"/>
      <c r="Z25" s="6"/>
      <c r="AA25" s="6"/>
      <c r="AB25" s="6"/>
    </row>
    <row r="26" spans="1:28" x14ac:dyDescent="0.25">
      <c r="B26" s="1" t="s">
        <v>34</v>
      </c>
      <c r="C26" s="1" t="s">
        <v>35</v>
      </c>
      <c r="D26" s="1" t="s">
        <v>3</v>
      </c>
      <c r="E26" s="1"/>
      <c r="G26" s="1" t="s">
        <v>34</v>
      </c>
      <c r="H26" s="1" t="s">
        <v>35</v>
      </c>
      <c r="I26" s="1" t="s">
        <v>3</v>
      </c>
      <c r="K26" s="8" t="s">
        <v>27</v>
      </c>
      <c r="L26" s="10"/>
      <c r="M26" s="10"/>
      <c r="N26" s="10"/>
      <c r="O26" s="10"/>
      <c r="P26" s="10"/>
      <c r="Q26" s="10"/>
      <c r="R26" s="10" t="s">
        <v>28</v>
      </c>
      <c r="S26" s="10"/>
      <c r="T26" s="10"/>
      <c r="U26" s="10"/>
      <c r="V26" s="10"/>
      <c r="W26" s="11"/>
    </row>
    <row r="27" spans="1:28" x14ac:dyDescent="0.25">
      <c r="A27" s="1" t="s">
        <v>13</v>
      </c>
      <c r="B27">
        <v>72</v>
      </c>
      <c r="C27">
        <v>489</v>
      </c>
      <c r="D27" s="2">
        <f>SUM(B27:C27)</f>
        <v>561</v>
      </c>
      <c r="E27" s="2"/>
      <c r="F27" s="1" t="s">
        <v>13</v>
      </c>
      <c r="G27">
        <f>ROUND((I27*G29)/$I$29,2)</f>
        <v>59.1</v>
      </c>
      <c r="H27">
        <f>ROUND((I27*H29)/$I$29,2)</f>
        <v>501.9</v>
      </c>
      <c r="I27" s="2">
        <v>561</v>
      </c>
      <c r="K27" s="12"/>
      <c r="L27" s="21" t="s">
        <v>20</v>
      </c>
      <c r="M27" s="21" t="s">
        <v>40</v>
      </c>
      <c r="N27" s="13" t="s">
        <v>41</v>
      </c>
      <c r="O27" s="13" t="s">
        <v>42</v>
      </c>
      <c r="P27" s="21" t="s">
        <v>3</v>
      </c>
      <c r="Q27" s="21"/>
      <c r="R27" s="13"/>
      <c r="S27" s="21" t="s">
        <v>20</v>
      </c>
      <c r="T27" s="21" t="s">
        <v>40</v>
      </c>
      <c r="U27" s="13" t="s">
        <v>41</v>
      </c>
      <c r="V27" s="13" t="s">
        <v>42</v>
      </c>
      <c r="W27" s="22" t="s">
        <v>3</v>
      </c>
    </row>
    <row r="28" spans="1:28" x14ac:dyDescent="0.25">
      <c r="A28" s="1" t="s">
        <v>12</v>
      </c>
      <c r="B28" s="3">
        <v>48</v>
      </c>
      <c r="C28" s="3">
        <v>530</v>
      </c>
      <c r="D28" s="2">
        <f t="shared" ref="D28:D29" si="14">SUM(B28:C28)</f>
        <v>578</v>
      </c>
      <c r="E28" s="3"/>
      <c r="F28" s="1" t="s">
        <v>12</v>
      </c>
      <c r="G28">
        <f>ROUND((I28*G29)/$I$29,2)</f>
        <v>60.9</v>
      </c>
      <c r="H28">
        <f>ROUND((I28*H29)/$I$29,2)</f>
        <v>517.1</v>
      </c>
      <c r="I28" s="2">
        <v>578</v>
      </c>
      <c r="K28" s="30" t="s">
        <v>39</v>
      </c>
      <c r="L28" s="13">
        <v>18</v>
      </c>
      <c r="M28" s="13">
        <v>13</v>
      </c>
      <c r="N28" s="13">
        <v>68</v>
      </c>
      <c r="O28" s="13">
        <v>17</v>
      </c>
      <c r="P28" s="31">
        <f>SUM(L28:O28)</f>
        <v>116</v>
      </c>
      <c r="Q28" s="31"/>
      <c r="R28" s="21" t="s">
        <v>24</v>
      </c>
      <c r="S28" s="13">
        <v>29</v>
      </c>
      <c r="T28" s="13">
        <v>29</v>
      </c>
      <c r="U28" s="13">
        <v>29</v>
      </c>
      <c r="V28" s="13">
        <v>29</v>
      </c>
      <c r="W28" s="32">
        <f>P28</f>
        <v>116</v>
      </c>
    </row>
    <row r="29" spans="1:28" x14ac:dyDescent="0.25">
      <c r="A29" s="6" t="s">
        <v>26</v>
      </c>
      <c r="B29" s="6">
        <f>SUM(B27:B28)</f>
        <v>120</v>
      </c>
      <c r="C29" s="6">
        <f t="shared" ref="C29" si="15">SUM(C27:C28)</f>
        <v>1019</v>
      </c>
      <c r="D29" s="2">
        <f t="shared" si="14"/>
        <v>1139</v>
      </c>
      <c r="F29" s="6" t="s">
        <v>26</v>
      </c>
      <c r="G29" s="6">
        <v>120</v>
      </c>
      <c r="H29" s="6">
        <v>1019</v>
      </c>
      <c r="I29" s="2">
        <v>1139</v>
      </c>
      <c r="K29" s="17" t="s">
        <v>26</v>
      </c>
      <c r="L29" s="14">
        <f>SUM(L28:L28)</f>
        <v>18</v>
      </c>
      <c r="M29" s="14">
        <f>SUM(M28:M28)</f>
        <v>13</v>
      </c>
      <c r="N29" s="14">
        <f>SUM(N28:N28)</f>
        <v>68</v>
      </c>
      <c r="O29" s="14">
        <f>SUM(O28:O28)</f>
        <v>17</v>
      </c>
      <c r="P29" s="14">
        <f>SUM(P28:P28)</f>
        <v>116</v>
      </c>
      <c r="Q29" s="13"/>
      <c r="R29" s="14" t="s">
        <v>26</v>
      </c>
      <c r="S29" s="14">
        <f>SUM(L28)</f>
        <v>18</v>
      </c>
      <c r="T29" s="14">
        <f>SUM(M28)</f>
        <v>13</v>
      </c>
      <c r="U29" s="13">
        <v>68</v>
      </c>
      <c r="V29" s="13">
        <v>17</v>
      </c>
      <c r="W29" s="32">
        <f>P29</f>
        <v>116</v>
      </c>
    </row>
    <row r="30" spans="1:28" x14ac:dyDescent="0.25">
      <c r="K30" s="12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6"/>
    </row>
    <row r="31" spans="1:28" x14ac:dyDescent="0.25">
      <c r="A31" s="6" t="s">
        <v>6</v>
      </c>
      <c r="K31" s="12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6"/>
    </row>
    <row r="32" spans="1:28" x14ac:dyDescent="0.25">
      <c r="A32" s="3">
        <f>(B27-G27)</f>
        <v>12.899999999999999</v>
      </c>
      <c r="B32" s="3">
        <f>(C27-H27)</f>
        <v>-12.899999999999977</v>
      </c>
      <c r="C32" s="3"/>
      <c r="K32" s="17" t="s">
        <v>6</v>
      </c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6"/>
    </row>
    <row r="33" spans="1:23" x14ac:dyDescent="0.25">
      <c r="A33" s="3">
        <f>(B28-G28)</f>
        <v>-12.899999999999999</v>
      </c>
      <c r="B33" s="3">
        <f>(C28-H28)</f>
        <v>12.899999999999977</v>
      </c>
      <c r="C33" s="3"/>
      <c r="K33" s="18">
        <f>L28-S28</f>
        <v>-11</v>
      </c>
      <c r="L33" s="19">
        <f>M28-T28</f>
        <v>-16</v>
      </c>
      <c r="M33" s="19">
        <f>N28-U28</f>
        <v>39</v>
      </c>
      <c r="N33" s="19">
        <f>O28-V28</f>
        <v>-12</v>
      </c>
      <c r="O33" s="13"/>
      <c r="P33" s="13"/>
      <c r="Q33" s="13"/>
      <c r="R33" s="13"/>
      <c r="S33" s="13"/>
      <c r="T33" s="13"/>
      <c r="U33" s="13"/>
      <c r="V33" s="13"/>
      <c r="W33" s="16"/>
    </row>
    <row r="34" spans="1:23" x14ac:dyDescent="0.25">
      <c r="A34" s="6" t="s">
        <v>7</v>
      </c>
      <c r="K34" s="17" t="s">
        <v>7</v>
      </c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6"/>
    </row>
    <row r="35" spans="1:23" x14ac:dyDescent="0.25">
      <c r="A35" s="5">
        <f>A32^2</f>
        <v>166.40999999999997</v>
      </c>
      <c r="B35" s="5">
        <f>B32^2</f>
        <v>166.4099999999994</v>
      </c>
      <c r="C35" s="5"/>
      <c r="K35" s="23">
        <f>K33^2</f>
        <v>121</v>
      </c>
      <c r="L35" s="15">
        <f>L33^2</f>
        <v>256</v>
      </c>
      <c r="M35" s="15">
        <f t="shared" ref="M35:N35" si="16">M33^2</f>
        <v>1521</v>
      </c>
      <c r="N35" s="15">
        <f t="shared" si="16"/>
        <v>144</v>
      </c>
      <c r="O35" s="13"/>
      <c r="P35" s="13"/>
      <c r="Q35" s="13"/>
      <c r="R35" s="13"/>
      <c r="S35" s="13"/>
      <c r="T35" s="13"/>
      <c r="U35" s="13"/>
      <c r="V35" s="13"/>
      <c r="W35" s="16"/>
    </row>
    <row r="36" spans="1:23" x14ac:dyDescent="0.25">
      <c r="A36" s="5">
        <f>A33^2</f>
        <v>166.40999999999997</v>
      </c>
      <c r="B36" s="5">
        <f>B33^2</f>
        <v>166.4099999999994</v>
      </c>
      <c r="C36" s="5"/>
      <c r="K36" s="17" t="s">
        <v>8</v>
      </c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6"/>
    </row>
    <row r="37" spans="1:23" x14ac:dyDescent="0.25">
      <c r="A37" s="5"/>
      <c r="B37" s="5"/>
      <c r="C37" s="5"/>
      <c r="K37" s="23">
        <f>K35/S28</f>
        <v>4.1724137931034484</v>
      </c>
      <c r="L37" s="15">
        <f>L35/T28</f>
        <v>8.8275862068965516</v>
      </c>
      <c r="M37" s="15">
        <f>M35/U28</f>
        <v>52.448275862068968</v>
      </c>
      <c r="N37" s="15">
        <f>N35/V28</f>
        <v>4.9655172413793105</v>
      </c>
      <c r="O37" s="13"/>
      <c r="P37" s="13"/>
      <c r="Q37" s="13"/>
      <c r="R37" s="13"/>
      <c r="S37" s="13"/>
      <c r="T37" s="13"/>
      <c r="U37" s="13"/>
      <c r="V37" s="13"/>
      <c r="W37" s="16"/>
    </row>
    <row r="38" spans="1:23" ht="15.75" thickBot="1" x14ac:dyDescent="0.3">
      <c r="A38" s="6" t="s">
        <v>8</v>
      </c>
      <c r="K38" s="37" t="s">
        <v>9</v>
      </c>
      <c r="L38" s="38">
        <f>ROUND(SUM(K37:N37),2)</f>
        <v>70.41</v>
      </c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36"/>
    </row>
    <row r="39" spans="1:23" x14ac:dyDescent="0.25">
      <c r="A39" s="5">
        <f>A35/G27</f>
        <v>2.8157360406091363</v>
      </c>
      <c r="B39" s="5">
        <f>B35/H27</f>
        <v>0.33156007172743457</v>
      </c>
      <c r="C39" s="5"/>
    </row>
    <row r="40" spans="1:23" x14ac:dyDescent="0.25">
      <c r="A40" s="5">
        <f>A36/G28</f>
        <v>2.7325123152709354</v>
      </c>
      <c r="B40" s="5">
        <f>B36/H28</f>
        <v>0.32181396248307753</v>
      </c>
    </row>
    <row r="41" spans="1:23" x14ac:dyDescent="0.25">
      <c r="A41" s="5"/>
      <c r="B41" s="5"/>
    </row>
    <row r="42" spans="1:23" x14ac:dyDescent="0.25">
      <c r="A42" t="s">
        <v>9</v>
      </c>
      <c r="B42" s="7">
        <f>SUM(A39:B40)</f>
        <v>6.2016223900905842</v>
      </c>
    </row>
    <row r="43" spans="1:23" x14ac:dyDescent="0.25">
      <c r="D43" t="s">
        <v>27</v>
      </c>
      <c r="J43" t="s">
        <v>28</v>
      </c>
    </row>
    <row r="44" spans="1:23" x14ac:dyDescent="0.25">
      <c r="E44" s="1" t="s">
        <v>45</v>
      </c>
      <c r="F44" s="1" t="s">
        <v>46</v>
      </c>
      <c r="G44" t="s">
        <v>47</v>
      </c>
      <c r="H44" s="1" t="s">
        <v>3</v>
      </c>
      <c r="I44" s="1"/>
      <c r="K44" s="1" t="s">
        <v>45</v>
      </c>
      <c r="L44" s="1" t="s">
        <v>46</v>
      </c>
      <c r="M44" t="s">
        <v>47</v>
      </c>
      <c r="N44" s="1" t="s">
        <v>3</v>
      </c>
    </row>
    <row r="45" spans="1:23" x14ac:dyDescent="0.25">
      <c r="D45" s="1" t="s">
        <v>24</v>
      </c>
      <c r="E45">
        <v>152</v>
      </c>
      <c r="F45">
        <v>39</v>
      </c>
      <c r="G45">
        <v>14</v>
      </c>
      <c r="H45" s="2">
        <f>SUM(E45:F45)</f>
        <v>191</v>
      </c>
      <c r="I45" s="2"/>
      <c r="J45" s="1" t="s">
        <v>24</v>
      </c>
      <c r="K45">
        <v>153.75</v>
      </c>
      <c r="L45">
        <v>30.75</v>
      </c>
      <c r="M45">
        <v>20.5</v>
      </c>
      <c r="N45" s="2">
        <f>H45</f>
        <v>191</v>
      </c>
    </row>
    <row r="46" spans="1:23" x14ac:dyDescent="0.25">
      <c r="D46" s="6" t="s">
        <v>26</v>
      </c>
      <c r="E46" s="6">
        <f>SUM(E45:E45)</f>
        <v>152</v>
      </c>
      <c r="F46" s="6">
        <f t="shared" ref="F46:G46" si="17">SUM(F45:F45)</f>
        <v>39</v>
      </c>
      <c r="G46" s="6">
        <f t="shared" si="17"/>
        <v>14</v>
      </c>
      <c r="H46" s="2">
        <f>SUM(E46:F46)</f>
        <v>191</v>
      </c>
      <c r="J46" s="6" t="s">
        <v>26</v>
      </c>
      <c r="K46" s="6">
        <f>K45</f>
        <v>153.75</v>
      </c>
      <c r="L46" s="6">
        <f t="shared" ref="L46:M46" si="18">L45</f>
        <v>30.75</v>
      </c>
      <c r="M46" s="6">
        <f t="shared" si="18"/>
        <v>20.5</v>
      </c>
      <c r="N46" s="2">
        <f>H46</f>
        <v>191</v>
      </c>
    </row>
    <row r="48" spans="1:23" x14ac:dyDescent="0.25">
      <c r="D48" s="6" t="s">
        <v>6</v>
      </c>
    </row>
    <row r="49" spans="4:6" x14ac:dyDescent="0.25">
      <c r="D49" s="39">
        <f>(E45-K45)</f>
        <v>-1.75</v>
      </c>
      <c r="E49" s="39">
        <f t="shared" ref="E49:F49" si="19">(F45-L45)</f>
        <v>8.25</v>
      </c>
      <c r="F49" s="39">
        <f t="shared" si="19"/>
        <v>-6.5</v>
      </c>
    </row>
    <row r="50" spans="4:6" x14ac:dyDescent="0.25">
      <c r="D50" s="6" t="s">
        <v>7</v>
      </c>
    </row>
    <row r="51" spans="4:6" x14ac:dyDescent="0.25">
      <c r="D51" s="39">
        <f>D49^2</f>
        <v>3.0625</v>
      </c>
      <c r="E51" s="39">
        <f t="shared" ref="E51:F51" si="20">E49^2</f>
        <v>68.0625</v>
      </c>
      <c r="F51" s="39">
        <f t="shared" si="20"/>
        <v>42.25</v>
      </c>
    </row>
    <row r="52" spans="4:6" x14ac:dyDescent="0.25">
      <c r="D52" s="6" t="s">
        <v>8</v>
      </c>
    </row>
    <row r="53" spans="4:6" x14ac:dyDescent="0.25">
      <c r="D53" s="39">
        <f>D51/K45</f>
        <v>1.9918699186991871E-2</v>
      </c>
      <c r="E53" s="39">
        <f t="shared" ref="E53" si="21">E51/L45</f>
        <v>2.2134146341463414</v>
      </c>
      <c r="F53" s="39">
        <f>F51/M45</f>
        <v>2.0609756097560976</v>
      </c>
    </row>
    <row r="54" spans="4:6" x14ac:dyDescent="0.25">
      <c r="D54" t="s">
        <v>9</v>
      </c>
      <c r="E54" s="7">
        <f>SUM(D53:F53)</f>
        <v>4.2943089430894315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The Children's Hospital of Philadelphia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2017-06-26T16:11:30Z</dcterms:created>
  <dcterms:modified xsi:type="dcterms:W3CDTF">2017-06-30T13:48:42Z</dcterms:modified>
</cp:coreProperties>
</file>