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EWNSS\Dropbox\DataScienceMasters\Stats\Udacity\DataAnalystNanoDegree\IntroToInferentialStats\"/>
    </mc:Choice>
  </mc:AlternateContent>
  <bookViews>
    <workbookView xWindow="0" yWindow="0" windowWidth="28800" windowHeight="13020" activeTab="1"/>
  </bookViews>
  <sheets>
    <sheet name="food" sheetId="1" r:id="rId1"/>
    <sheet name="pooled variance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2" l="1"/>
  <c r="I10" i="2"/>
  <c r="I8" i="2"/>
  <c r="L4" i="2"/>
  <c r="K4" i="2"/>
  <c r="I6" i="2"/>
  <c r="L2" i="2"/>
  <c r="K2" i="2"/>
  <c r="J2" i="2"/>
  <c r="I2" i="2"/>
  <c r="H4" i="2"/>
  <c r="H3" i="2"/>
  <c r="H2" i="2"/>
  <c r="F3" i="2"/>
  <c r="F4" i="2"/>
  <c r="F5" i="2"/>
  <c r="F2" i="2"/>
  <c r="G3" i="2"/>
  <c r="G4" i="2"/>
  <c r="G2" i="2"/>
  <c r="E5" i="2"/>
  <c r="E2" i="2"/>
  <c r="D2" i="2"/>
  <c r="D1" i="2"/>
  <c r="E3" i="2" s="1"/>
  <c r="Q40" i="1"/>
  <c r="Q39" i="1"/>
  <c r="R39" i="1"/>
  <c r="Q38" i="1"/>
  <c r="Q27" i="1"/>
  <c r="E4" i="2" l="1"/>
  <c r="Q31" i="1" l="1"/>
  <c r="Q33" i="1" s="1"/>
  <c r="Q32" i="1"/>
  <c r="E30" i="1"/>
  <c r="Q29" i="1"/>
  <c r="Q28" i="1"/>
  <c r="Q26" i="1"/>
  <c r="Q25" i="1"/>
  <c r="E27" i="1"/>
  <c r="E26" i="1"/>
  <c r="E28" i="1" s="1"/>
  <c r="E25" i="1"/>
  <c r="E24" i="1"/>
  <c r="E29" i="1"/>
  <c r="E7" i="1"/>
  <c r="E6" i="1"/>
  <c r="E4" i="1"/>
  <c r="E3" i="1"/>
  <c r="E5" i="1" s="1"/>
  <c r="E2" i="1"/>
  <c r="E1" i="1"/>
  <c r="L7" i="1"/>
  <c r="L6" i="1"/>
  <c r="L10" i="1"/>
  <c r="L9" i="1"/>
  <c r="L5" i="1"/>
  <c r="L4" i="1"/>
  <c r="Q34" i="1" l="1"/>
  <c r="M17" i="1"/>
  <c r="L17" i="1"/>
  <c r="M12" i="1"/>
  <c r="Q30" i="1"/>
  <c r="E31" i="1"/>
  <c r="E36" i="1" s="1"/>
  <c r="F37" i="1" s="1"/>
  <c r="E32" i="1"/>
  <c r="E8" i="1"/>
  <c r="E13" i="1" s="1"/>
  <c r="F14" i="1" s="1"/>
  <c r="L11" i="1"/>
  <c r="L16" i="1" s="1"/>
  <c r="L8" i="1"/>
  <c r="F9" i="1" l="1"/>
  <c r="E9" i="1"/>
  <c r="E14" i="1"/>
  <c r="E37" i="1"/>
  <c r="L12" i="1"/>
</calcChain>
</file>

<file path=xl/sharedStrings.xml><?xml version="1.0" encoding="utf-8"?>
<sst xmlns="http://schemas.openxmlformats.org/spreadsheetml/2006/main" count="105" uniqueCount="73">
  <si>
    <t>A</t>
  </si>
  <si>
    <t>B</t>
  </si>
  <si>
    <t>mu(a)</t>
  </si>
  <si>
    <t>mu(b)</t>
  </si>
  <si>
    <t xml:space="preserve"> </t>
  </si>
  <si>
    <t>df</t>
  </si>
  <si>
    <t>SE</t>
  </si>
  <si>
    <t>Average meal prices at restaurants ($)</t>
  </si>
  <si>
    <t>Gettysburg</t>
  </si>
  <si>
    <t>Wilma</t>
  </si>
  <si>
    <t>h(0) = pr(g) = pr(w)</t>
  </si>
  <si>
    <t>h(a) = pr(g) &lt;&gt; pr(w)</t>
  </si>
  <si>
    <t>mu(g)</t>
  </si>
  <si>
    <t>mu(w)</t>
  </si>
  <si>
    <t>s(g)</t>
  </si>
  <si>
    <t>s(w)</t>
  </si>
  <si>
    <t>n(g)</t>
  </si>
  <si>
    <t>n(w)</t>
  </si>
  <si>
    <t>&lt;-- expected error between prices in each town</t>
  </si>
  <si>
    <t>t</t>
  </si>
  <si>
    <t>tails</t>
  </si>
  <si>
    <t>alpha</t>
  </si>
  <si>
    <t>t-crit</t>
  </si>
  <si>
    <t>&lt;-- t falls w/in critical region = reject null = prices in gettysburg are significantly less/different than in wilma at significance level of .05</t>
  </si>
  <si>
    <t>n(a)</t>
  </si>
  <si>
    <t>s(a)</t>
  </si>
  <si>
    <t>n(b)</t>
  </si>
  <si>
    <t>s(b)</t>
  </si>
  <si>
    <t>acne</t>
  </si>
  <si>
    <t>Drug A</t>
  </si>
  <si>
    <t>Drug B</t>
  </si>
  <si>
    <t>shoes</t>
  </si>
  <si>
    <t>males</t>
  </si>
  <si>
    <t>h(0) = e(g) = e(w) = e(a) - e(b) = 0</t>
  </si>
  <si>
    <t>h(a) = e(g) &lt;&gt; e(w) = e(a) - e(b) &lt;&gt; 0</t>
  </si>
  <si>
    <t>h(0) = sh(m) = sh(w) = sh(m) - sh(f) = 0</t>
  </si>
  <si>
    <t>h(m) = sh(m) &lt;&gt; sh(w) = sh(m) - sh(f) &lt;&gt; 0</t>
  </si>
  <si>
    <t>mu(m)</t>
  </si>
  <si>
    <t>n(m)</t>
  </si>
  <si>
    <t>sh(m)</t>
  </si>
  <si>
    <t>mu(f)</t>
  </si>
  <si>
    <t>n(f)</t>
  </si>
  <si>
    <t>sh(f)</t>
  </si>
  <si>
    <t>females</t>
  </si>
  <si>
    <t>t does not fall w/in critical region = fail to reject null = drugs do not have significantly different treatment results at significance level of .05</t>
  </si>
  <si>
    <t>95% CI (2 tail)</t>
  </si>
  <si>
    <t>Margin of error 95% CI</t>
  </si>
  <si>
    <t xml:space="preserve">t not in critical region = fail to reject null = males + females don't have significantly different # of pairs of </t>
  </si>
  <si>
    <t>shoes at significance level of .05</t>
  </si>
  <si>
    <t>mu(d)</t>
  </si>
  <si>
    <t>+/- 2.12</t>
  </si>
  <si>
    <t>*since our lower bound of our CI is negative, this means that it's possible males own more shoes than</t>
  </si>
  <si>
    <t>females (mu(f) - mu(m) &lt; 0 )</t>
  </si>
  <si>
    <t>r2</t>
  </si>
  <si>
    <t xml:space="preserve">** r2 = 0.055 = only about 5% of the difference in # of pairs of shoes is due to gender, and the other 95% </t>
  </si>
  <si>
    <t>is due to something else (like different personalitites), but we need more statistical tests to figure that out</t>
  </si>
  <si>
    <t>x</t>
  </si>
  <si>
    <t>y</t>
  </si>
  <si>
    <t>m(x)</t>
  </si>
  <si>
    <t>m(y)</t>
  </si>
  <si>
    <t>x deviations</t>
  </si>
  <si>
    <t>y deviations</t>
  </si>
  <si>
    <t>SS(x)</t>
  </si>
  <si>
    <t>SS(y)</t>
  </si>
  <si>
    <t>x dev sq</t>
  </si>
  <si>
    <t>xydev sq</t>
  </si>
  <si>
    <t>pooled variance</t>
  </si>
  <si>
    <t>df(x)</t>
  </si>
  <si>
    <t>df(y)</t>
  </si>
  <si>
    <t>corrected SE</t>
  </si>
  <si>
    <t>n(x)</t>
  </si>
  <si>
    <t>n(y)</t>
  </si>
  <si>
    <t>dF(xy)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</si>
</sst>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i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 style="medium">
        <color rgb="FFCCCCCC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Font="1"/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right" wrapText="1"/>
    </xf>
    <xf numFmtId="0" fontId="0" fillId="0" borderId="2" xfId="0" applyBorder="1" applyAlignment="1">
      <alignment horizontal="center"/>
    </xf>
    <xf numFmtId="0" fontId="1" fillId="0" borderId="0" xfId="0" quotePrefix="1" applyFont="1"/>
    <xf numFmtId="0" fontId="3" fillId="0" borderId="0" xfId="0" applyFont="1"/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247650</xdr:colOff>
      <xdr:row>2</xdr:row>
      <xdr:rowOff>38100</xdr:rowOff>
    </xdr:from>
    <xdr:to>
      <xdr:col>17</xdr:col>
      <xdr:colOff>428113</xdr:colOff>
      <xdr:row>8</xdr:row>
      <xdr:rowOff>66521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34525" y="438150"/>
          <a:ext cx="4095238" cy="1228571"/>
        </a:xfrm>
        <a:prstGeom prst="rect">
          <a:avLst/>
        </a:prstGeom>
      </xdr:spPr>
    </xdr:pic>
    <xdr:clientData/>
  </xdr:twoCellAnchor>
  <xdr:twoCellAnchor editAs="oneCell">
    <xdr:from>
      <xdr:col>17</xdr:col>
      <xdr:colOff>104775</xdr:colOff>
      <xdr:row>31</xdr:row>
      <xdr:rowOff>152400</xdr:rowOff>
    </xdr:from>
    <xdr:to>
      <xdr:col>18</xdr:col>
      <xdr:colOff>523746</xdr:colOff>
      <xdr:row>35</xdr:row>
      <xdr:rowOff>47538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477625" y="6315075"/>
          <a:ext cx="1028571" cy="6952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6"/>
  <sheetViews>
    <sheetView topLeftCell="A19" workbookViewId="0">
      <selection activeCell="M45" sqref="M45:M46"/>
    </sheetView>
  </sheetViews>
  <sheetFormatPr defaultRowHeight="15" x14ac:dyDescent="0.25"/>
  <cols>
    <col min="4" max="4" width="20.7109375" bestFit="1" customWidth="1"/>
    <col min="8" max="8" width="19.42578125" customWidth="1"/>
    <col min="9" max="9" width="17.85546875" customWidth="1"/>
    <col min="10" max="10" width="5.28515625" customWidth="1"/>
    <col min="11" max="11" width="20.7109375" bestFit="1" customWidth="1"/>
    <col min="16" max="16" width="20.7109375" bestFit="1" customWidth="1"/>
    <col min="17" max="17" width="10.5703125" customWidth="1"/>
  </cols>
  <sheetData>
    <row r="1" spans="1:23" ht="15.75" thickBot="1" x14ac:dyDescent="0.3">
      <c r="A1" s="1" t="s">
        <v>0</v>
      </c>
      <c r="B1" s="1" t="s">
        <v>1</v>
      </c>
      <c r="D1" t="s">
        <v>2</v>
      </c>
      <c r="E1" s="2">
        <f>AVERAGE(A2:A8)</f>
        <v>20.228571428571428</v>
      </c>
      <c r="H1" s="6" t="s">
        <v>7</v>
      </c>
      <c r="I1" s="6"/>
      <c r="K1" s="2" t="s">
        <v>10</v>
      </c>
    </row>
    <row r="2" spans="1:23" ht="15.75" thickBot="1" x14ac:dyDescent="0.3">
      <c r="A2">
        <v>20.399999999999999</v>
      </c>
      <c r="B2">
        <v>20.2</v>
      </c>
      <c r="D2" t="s">
        <v>3</v>
      </c>
      <c r="E2" s="2">
        <f>AVERAGE(B2:B6)</f>
        <v>18.68</v>
      </c>
      <c r="H2" s="4" t="s">
        <v>8</v>
      </c>
      <c r="I2" s="4" t="s">
        <v>9</v>
      </c>
      <c r="K2" s="2" t="s">
        <v>11</v>
      </c>
    </row>
    <row r="3" spans="1:23" ht="15.75" thickBot="1" x14ac:dyDescent="0.3">
      <c r="A3">
        <v>24.2</v>
      </c>
      <c r="B3">
        <v>16.899999999999999</v>
      </c>
      <c r="D3" t="s">
        <v>24</v>
      </c>
      <c r="E3" s="2">
        <f>COUNT(A2:A8)</f>
        <v>7</v>
      </c>
      <c r="H3" s="5">
        <v>9</v>
      </c>
      <c r="I3" s="5">
        <v>11</v>
      </c>
    </row>
    <row r="4" spans="1:23" ht="15.75" thickBot="1" x14ac:dyDescent="0.3">
      <c r="A4">
        <v>15.4</v>
      </c>
      <c r="B4">
        <v>18.5</v>
      </c>
      <c r="D4" t="s">
        <v>26</v>
      </c>
      <c r="E4" s="2">
        <f>COUNT(B2:B6)</f>
        <v>5</v>
      </c>
      <c r="H4" s="5">
        <v>5</v>
      </c>
      <c r="I4" s="5">
        <v>10</v>
      </c>
      <c r="K4" t="s">
        <v>12</v>
      </c>
      <c r="L4" s="2">
        <f>AVERAGE(H3:H20)</f>
        <v>8.9444444444444446</v>
      </c>
    </row>
    <row r="5" spans="1:23" ht="15.75" thickBot="1" x14ac:dyDescent="0.3">
      <c r="A5">
        <v>21.4</v>
      </c>
      <c r="B5">
        <v>17.3</v>
      </c>
      <c r="D5" s="2" t="s">
        <v>5</v>
      </c>
      <c r="E5" s="2">
        <f>(E3+E4)-2</f>
        <v>10</v>
      </c>
      <c r="H5" s="5">
        <v>6</v>
      </c>
      <c r="I5" s="5">
        <v>12</v>
      </c>
      <c r="K5" t="s">
        <v>13</v>
      </c>
      <c r="L5" s="2">
        <f>AVERAGE(I3:I16)</f>
        <v>11.142857142857142</v>
      </c>
    </row>
    <row r="6" spans="1:23" ht="15.75" thickBot="1" x14ac:dyDescent="0.3">
      <c r="A6">
        <v>20.2</v>
      </c>
      <c r="B6">
        <v>20.5</v>
      </c>
      <c r="D6" s="2" t="s">
        <v>25</v>
      </c>
      <c r="E6" s="2">
        <f>_xlfn.STDEV.S(A2:A8)</f>
        <v>2.7414803091968971</v>
      </c>
      <c r="H6" s="5">
        <v>11</v>
      </c>
      <c r="I6" s="5">
        <v>9</v>
      </c>
      <c r="K6" t="s">
        <v>16</v>
      </c>
      <c r="L6" s="2">
        <f>COUNT(H3:H20)</f>
        <v>18</v>
      </c>
    </row>
    <row r="7" spans="1:23" ht="15.75" thickBot="1" x14ac:dyDescent="0.3">
      <c r="A7">
        <v>18.5</v>
      </c>
      <c r="D7" s="2" t="s">
        <v>27</v>
      </c>
      <c r="E7" s="2">
        <f>_xlfn.STDEV.S(B2:B6)</f>
        <v>1.6376812876747417</v>
      </c>
      <c r="H7" s="5">
        <v>8</v>
      </c>
      <c r="I7" s="5">
        <v>8</v>
      </c>
      <c r="K7" t="s">
        <v>17</v>
      </c>
      <c r="L7" s="2">
        <f>COUNT(I3:I16)</f>
        <v>14</v>
      </c>
    </row>
    <row r="8" spans="1:23" ht="15.75" thickBot="1" x14ac:dyDescent="0.3">
      <c r="A8">
        <v>21.5</v>
      </c>
      <c r="D8" s="2" t="s">
        <v>6</v>
      </c>
      <c r="E8" s="2">
        <f>SQRT(E6^2/E3+E7^2/E4)</f>
        <v>1.2688867047091947</v>
      </c>
      <c r="H8" s="5">
        <v>5</v>
      </c>
      <c r="I8" s="5">
        <v>13</v>
      </c>
      <c r="K8" s="2" t="s">
        <v>5</v>
      </c>
      <c r="L8" s="2">
        <f>(L6+L7)-2</f>
        <v>30</v>
      </c>
    </row>
    <row r="9" spans="1:23" ht="15.75" thickBot="1" x14ac:dyDescent="0.3">
      <c r="D9" s="2" t="s">
        <v>19</v>
      </c>
      <c r="E9" s="2">
        <f>(E1-E2)/E8</f>
        <v>1.220417412227778</v>
      </c>
      <c r="F9" s="2">
        <f>(E2-E1)/E8</f>
        <v>-1.220417412227778</v>
      </c>
      <c r="H9" s="5">
        <v>7</v>
      </c>
      <c r="I9" s="5">
        <v>14</v>
      </c>
      <c r="K9" s="2" t="s">
        <v>14</v>
      </c>
      <c r="L9" s="2">
        <f>_xlfn.STDEV.S(H3:H20)</f>
        <v>2.6451336499586904</v>
      </c>
    </row>
    <row r="10" spans="1:23" ht="15.75" thickBot="1" x14ac:dyDescent="0.3">
      <c r="D10" s="3" t="s">
        <v>20</v>
      </c>
      <c r="E10" s="3">
        <v>2</v>
      </c>
      <c r="H10" s="5">
        <v>13</v>
      </c>
      <c r="I10" s="5">
        <v>15</v>
      </c>
      <c r="K10" s="2" t="s">
        <v>15</v>
      </c>
      <c r="L10" s="2">
        <f>_xlfn.STDEV.S(I3:I16)</f>
        <v>2.1788191176076901</v>
      </c>
    </row>
    <row r="11" spans="1:23" ht="15.75" thickBot="1" x14ac:dyDescent="0.3">
      <c r="D11" s="3" t="s">
        <v>21</v>
      </c>
      <c r="E11" s="3">
        <v>0.05</v>
      </c>
      <c r="H11" s="5">
        <v>12</v>
      </c>
      <c r="I11" s="5">
        <v>12</v>
      </c>
      <c r="K11" s="2" t="s">
        <v>6</v>
      </c>
      <c r="L11" s="2">
        <f>SQRT(L9^2/L6+L10^2/L7)</f>
        <v>0.85311008476772265</v>
      </c>
      <c r="M11" t="s">
        <v>18</v>
      </c>
    </row>
    <row r="12" spans="1:23" ht="15.75" thickBot="1" x14ac:dyDescent="0.3">
      <c r="D12" s="2" t="s">
        <v>22</v>
      </c>
      <c r="E12" s="2">
        <v>2.0419999999999998</v>
      </c>
      <c r="H12" s="5">
        <v>13</v>
      </c>
      <c r="I12" s="5">
        <v>11</v>
      </c>
      <c r="K12" s="2" t="s">
        <v>19</v>
      </c>
      <c r="L12" s="2">
        <f>(L4-L5)/L11</f>
        <v>-2.5769390582356815</v>
      </c>
      <c r="M12" s="2">
        <f>(L5-L4)/L11</f>
        <v>2.5769390582356815</v>
      </c>
    </row>
    <row r="13" spans="1:23" ht="15.75" thickBot="1" x14ac:dyDescent="0.3">
      <c r="D13" t="s">
        <v>46</v>
      </c>
      <c r="E13" s="2">
        <f>E12*E8</f>
        <v>2.5910666510161753</v>
      </c>
      <c r="H13" s="5">
        <v>9</v>
      </c>
      <c r="I13" s="5">
        <v>13</v>
      </c>
      <c r="K13" s="3" t="s">
        <v>20</v>
      </c>
      <c r="L13" s="3">
        <v>2</v>
      </c>
      <c r="M13" s="2"/>
    </row>
    <row r="14" spans="1:23" ht="15.75" thickBot="1" x14ac:dyDescent="0.3">
      <c r="D14" t="s">
        <v>45</v>
      </c>
      <c r="E14" s="2">
        <f>E2-E13</f>
        <v>16.088933348983826</v>
      </c>
      <c r="F14" s="2">
        <f>E2+E13</f>
        <v>21.271066651016174</v>
      </c>
      <c r="H14" s="5">
        <v>8</v>
      </c>
      <c r="I14" s="5">
        <v>8</v>
      </c>
      <c r="K14" s="3" t="s">
        <v>21</v>
      </c>
      <c r="L14" s="3">
        <v>0.05</v>
      </c>
    </row>
    <row r="15" spans="1:23" ht="15.75" thickBot="1" x14ac:dyDescent="0.3">
      <c r="H15" s="5">
        <v>10</v>
      </c>
      <c r="I15" s="5">
        <v>9</v>
      </c>
      <c r="K15" s="2" t="s">
        <v>22</v>
      </c>
      <c r="L15" s="2">
        <v>2.0419999999999998</v>
      </c>
      <c r="M15" s="2" t="s">
        <v>23</v>
      </c>
      <c r="N15" s="2"/>
      <c r="O15" s="2"/>
      <c r="P15" s="2"/>
      <c r="Q15" s="2"/>
      <c r="R15" s="2"/>
      <c r="S15" s="2"/>
      <c r="T15" s="2"/>
      <c r="U15" s="2"/>
      <c r="V15" s="2"/>
      <c r="W15" s="2"/>
    </row>
    <row r="16" spans="1:23" ht="15.75" thickBot="1" x14ac:dyDescent="0.3">
      <c r="H16" s="5">
        <v>6</v>
      </c>
      <c r="I16" s="5">
        <v>11</v>
      </c>
      <c r="K16" t="s">
        <v>46</v>
      </c>
      <c r="L16" s="2">
        <f>L15*L11</f>
        <v>1.7420507930956894</v>
      </c>
    </row>
    <row r="17" spans="1:19" ht="15.75" thickBot="1" x14ac:dyDescent="0.3">
      <c r="H17" s="5">
        <v>11</v>
      </c>
      <c r="I17" s="4"/>
      <c r="K17" t="s">
        <v>45</v>
      </c>
      <c r="L17" s="2">
        <f>L5-L16</f>
        <v>9.4008063497614529</v>
      </c>
      <c r="M17" s="2">
        <f>L5+L16</f>
        <v>12.884907935952832</v>
      </c>
    </row>
    <row r="18" spans="1:19" ht="15.75" thickBot="1" x14ac:dyDescent="0.3">
      <c r="H18" s="5">
        <v>9</v>
      </c>
      <c r="I18" s="4"/>
    </row>
    <row r="19" spans="1:19" ht="15.75" thickBot="1" x14ac:dyDescent="0.3">
      <c r="H19" s="5">
        <v>7</v>
      </c>
      <c r="I19" s="4"/>
    </row>
    <row r="20" spans="1:19" ht="15.75" thickBot="1" x14ac:dyDescent="0.3">
      <c r="H20" s="5">
        <v>12</v>
      </c>
      <c r="I20" s="4"/>
    </row>
    <row r="23" spans="1:19" x14ac:dyDescent="0.25">
      <c r="A23" t="s">
        <v>28</v>
      </c>
    </row>
    <row r="24" spans="1:19" x14ac:dyDescent="0.25">
      <c r="A24" t="s">
        <v>29</v>
      </c>
      <c r="B24" t="s">
        <v>30</v>
      </c>
      <c r="D24" t="s">
        <v>2</v>
      </c>
      <c r="E24" s="2">
        <f>AVERAGE(A25:A30)</f>
        <v>33.5</v>
      </c>
      <c r="G24" s="2" t="s">
        <v>33</v>
      </c>
      <c r="M24" t="s">
        <v>31</v>
      </c>
    </row>
    <row r="25" spans="1:19" ht="15.75" thickBot="1" x14ac:dyDescent="0.3">
      <c r="A25">
        <v>40</v>
      </c>
      <c r="B25">
        <v>41</v>
      </c>
      <c r="D25" t="s">
        <v>3</v>
      </c>
      <c r="E25" s="2">
        <f>AVERAGE(B25:B29)</f>
        <v>31.2</v>
      </c>
      <c r="G25" s="2" t="s">
        <v>34</v>
      </c>
      <c r="M25" t="s">
        <v>32</v>
      </c>
      <c r="N25" t="s">
        <v>43</v>
      </c>
      <c r="P25" t="s">
        <v>37</v>
      </c>
      <c r="Q25" s="2">
        <f>AVERAGE(M26:M36)</f>
        <v>18</v>
      </c>
      <c r="S25" s="2" t="s">
        <v>35</v>
      </c>
    </row>
    <row r="26" spans="1:19" ht="15.75" thickBot="1" x14ac:dyDescent="0.3">
      <c r="A26">
        <v>36</v>
      </c>
      <c r="B26">
        <v>39</v>
      </c>
      <c r="D26" t="s">
        <v>24</v>
      </c>
      <c r="E26" s="2">
        <f>COUNT(A25:A30)</f>
        <v>6</v>
      </c>
      <c r="M26" s="5">
        <v>4</v>
      </c>
      <c r="N26" s="5">
        <v>90</v>
      </c>
      <c r="P26" t="s">
        <v>40</v>
      </c>
      <c r="Q26" s="2">
        <f>AVERAGE(N26:N32)</f>
        <v>33.142857142857146</v>
      </c>
      <c r="S26" s="2" t="s">
        <v>36</v>
      </c>
    </row>
    <row r="27" spans="1:19" ht="15.75" thickBot="1" x14ac:dyDescent="0.3">
      <c r="A27">
        <v>20</v>
      </c>
      <c r="B27">
        <v>18</v>
      </c>
      <c r="D27" t="s">
        <v>26</v>
      </c>
      <c r="E27" s="2">
        <f>COUNT(B25:B29)</f>
        <v>5</v>
      </c>
      <c r="M27" s="5">
        <v>120</v>
      </c>
      <c r="N27" s="5">
        <v>28</v>
      </c>
      <c r="P27" t="s">
        <v>49</v>
      </c>
      <c r="Q27" s="2" t="str">
        <f>"(+/-)" &amp; Q26-Q25</f>
        <v>(+/-)15.1428571428571</v>
      </c>
    </row>
    <row r="28" spans="1:19" ht="15.75" thickBot="1" x14ac:dyDescent="0.3">
      <c r="A28">
        <v>32</v>
      </c>
      <c r="B28">
        <v>23</v>
      </c>
      <c r="D28" s="2" t="s">
        <v>5</v>
      </c>
      <c r="E28" s="2">
        <f>(E26+E27)-2</f>
        <v>9</v>
      </c>
      <c r="M28" s="5">
        <v>5</v>
      </c>
      <c r="N28" s="5">
        <v>30</v>
      </c>
      <c r="P28" t="s">
        <v>38</v>
      </c>
      <c r="Q28" s="2">
        <f>COUNT(M26:M36)</f>
        <v>11</v>
      </c>
    </row>
    <row r="29" spans="1:19" ht="15.75" thickBot="1" x14ac:dyDescent="0.3">
      <c r="A29">
        <v>45</v>
      </c>
      <c r="B29">
        <v>35</v>
      </c>
      <c r="D29" s="2" t="s">
        <v>25</v>
      </c>
      <c r="E29" s="2">
        <f>_xlfn.STDEV.S(A25:A31)</f>
        <v>8.8938180777436635</v>
      </c>
      <c r="M29" s="5">
        <v>3</v>
      </c>
      <c r="N29" s="5">
        <v>10</v>
      </c>
      <c r="P29" t="s">
        <v>41</v>
      </c>
      <c r="Q29" s="2">
        <f>COUNT(N26:N32)</f>
        <v>7</v>
      </c>
    </row>
    <row r="30" spans="1:19" ht="15.75" thickBot="1" x14ac:dyDescent="0.3">
      <c r="A30">
        <v>28</v>
      </c>
      <c r="D30" s="2" t="s">
        <v>27</v>
      </c>
      <c r="E30" s="2">
        <f>_xlfn.STDEV.S(B25:B29)</f>
        <v>10.158740079360237</v>
      </c>
      <c r="M30" s="5">
        <v>10</v>
      </c>
      <c r="N30" s="5">
        <v>5</v>
      </c>
      <c r="P30" s="2" t="s">
        <v>5</v>
      </c>
      <c r="Q30" s="2">
        <f>(Q28+Q29)-2</f>
        <v>16</v>
      </c>
    </row>
    <row r="31" spans="1:19" ht="15.75" thickBot="1" x14ac:dyDescent="0.3">
      <c r="D31" s="2" t="s">
        <v>6</v>
      </c>
      <c r="E31" s="2">
        <f>SQRT(E29^2/E26+E30^2/E27)</f>
        <v>5.8157831229623183</v>
      </c>
      <c r="M31" s="5">
        <v>3</v>
      </c>
      <c r="N31" s="5">
        <v>9</v>
      </c>
      <c r="P31" s="2" t="s">
        <v>39</v>
      </c>
      <c r="Q31" s="2">
        <f>_xlfn.STDEV.S(M26:M36)</f>
        <v>34.272437905699093</v>
      </c>
    </row>
    <row r="32" spans="1:19" ht="15.75" thickBot="1" x14ac:dyDescent="0.3">
      <c r="D32" s="2" t="s">
        <v>19</v>
      </c>
      <c r="E32" s="2">
        <f>(E24-E25)/E31</f>
        <v>0.39547554497329268</v>
      </c>
      <c r="M32" s="5">
        <v>5</v>
      </c>
      <c r="N32" s="5">
        <v>60</v>
      </c>
      <c r="P32" s="2" t="s">
        <v>42</v>
      </c>
      <c r="Q32" s="2">
        <f>_xlfn.STDEV.S(N26:N32)</f>
        <v>31.360423952430722</v>
      </c>
    </row>
    <row r="33" spans="1:18" ht="15.75" thickBot="1" x14ac:dyDescent="0.3">
      <c r="D33" s="3" t="s">
        <v>20</v>
      </c>
      <c r="E33" s="3">
        <v>2</v>
      </c>
      <c r="M33" s="5">
        <v>13</v>
      </c>
      <c r="P33" s="2" t="s">
        <v>6</v>
      </c>
      <c r="Q33" s="2">
        <f>SQRT(Q31^2/Q28+Q32^2/Q29)</f>
        <v>15.725088769901236</v>
      </c>
    </row>
    <row r="34" spans="1:18" ht="15.75" thickBot="1" x14ac:dyDescent="0.3">
      <c r="D34" s="3" t="s">
        <v>21</v>
      </c>
      <c r="E34" s="3">
        <v>0.05</v>
      </c>
      <c r="M34" s="5">
        <v>4</v>
      </c>
      <c r="P34" s="2" t="s">
        <v>19</v>
      </c>
      <c r="Q34" s="2">
        <f>-(Q25-Q26)/Q33</f>
        <v>0.96297435037959744</v>
      </c>
    </row>
    <row r="35" spans="1:18" ht="15.75" thickBot="1" x14ac:dyDescent="0.3">
      <c r="D35" s="2" t="s">
        <v>22</v>
      </c>
      <c r="E35" s="2">
        <v>2.262</v>
      </c>
      <c r="M35" s="5">
        <v>10</v>
      </c>
      <c r="P35" s="3" t="s">
        <v>20</v>
      </c>
      <c r="Q35" s="3">
        <v>2</v>
      </c>
    </row>
    <row r="36" spans="1:18" ht="15.75" thickBot="1" x14ac:dyDescent="0.3">
      <c r="D36" t="s">
        <v>46</v>
      </c>
      <c r="E36" s="2">
        <f>E35*E31</f>
        <v>13.155301424140763</v>
      </c>
      <c r="M36" s="5">
        <v>21</v>
      </c>
      <c r="P36" s="3" t="s">
        <v>21</v>
      </c>
      <c r="Q36" s="3">
        <v>0.05</v>
      </c>
    </row>
    <row r="37" spans="1:18" x14ac:dyDescent="0.25">
      <c r="D37" t="s">
        <v>45</v>
      </c>
      <c r="E37" s="2">
        <f>E25-E36</f>
        <v>18.044698575859236</v>
      </c>
      <c r="F37" s="2">
        <f>E25+E36</f>
        <v>44.355301424140762</v>
      </c>
      <c r="P37" s="2" t="s">
        <v>22</v>
      </c>
      <c r="Q37" s="7" t="s">
        <v>50</v>
      </c>
    </row>
    <row r="38" spans="1:18" x14ac:dyDescent="0.25">
      <c r="A38" s="2" t="s">
        <v>44</v>
      </c>
      <c r="P38" t="s">
        <v>46</v>
      </c>
      <c r="Q38" s="2">
        <f>2.12*Q33</f>
        <v>33.337188192190624</v>
      </c>
      <c r="R38" s="2"/>
    </row>
    <row r="39" spans="1:18" x14ac:dyDescent="0.25">
      <c r="P39" t="s">
        <v>45</v>
      </c>
      <c r="Q39" s="2">
        <f>(33.14-18)-(2.12*15.72)</f>
        <v>-18.186399999999999</v>
      </c>
      <c r="R39" s="2">
        <f>(33.14-18)+(2.12*15.72)</f>
        <v>48.4664</v>
      </c>
    </row>
    <row r="40" spans="1:18" x14ac:dyDescent="0.25">
      <c r="P40" t="s">
        <v>53</v>
      </c>
      <c r="Q40" s="2">
        <f>Q34^2/(Q34^2+Q30)</f>
        <v>5.478242400037163E-2</v>
      </c>
    </row>
    <row r="41" spans="1:18" x14ac:dyDescent="0.25">
      <c r="M41" s="2" t="s">
        <v>47</v>
      </c>
    </row>
    <row r="42" spans="1:18" x14ac:dyDescent="0.25">
      <c r="M42" s="2" t="s">
        <v>48</v>
      </c>
    </row>
    <row r="43" spans="1:18" x14ac:dyDescent="0.25">
      <c r="M43" s="8" t="s">
        <v>51</v>
      </c>
    </row>
    <row r="44" spans="1:18" x14ac:dyDescent="0.25">
      <c r="M44" s="8" t="s">
        <v>52</v>
      </c>
    </row>
    <row r="45" spans="1:18" x14ac:dyDescent="0.25">
      <c r="M45" s="9" t="s">
        <v>54</v>
      </c>
    </row>
    <row r="46" spans="1:18" x14ac:dyDescent="0.25">
      <c r="M46" s="9" t="s">
        <v>55</v>
      </c>
    </row>
  </sheetData>
  <mergeCells count="1">
    <mergeCell ref="H1:I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tabSelected="1" workbookViewId="0">
      <selection activeCell="J12" sqref="J12"/>
    </sheetView>
  </sheetViews>
  <sheetFormatPr defaultRowHeight="15" x14ac:dyDescent="0.25"/>
  <cols>
    <col min="5" max="5" width="11.7109375" bestFit="1" customWidth="1"/>
    <col min="7" max="7" width="11.7109375" bestFit="1" customWidth="1"/>
  </cols>
  <sheetData>
    <row r="1" spans="1:13" x14ac:dyDescent="0.25">
      <c r="A1" t="s">
        <v>56</v>
      </c>
      <c r="B1" t="s">
        <v>57</v>
      </c>
      <c r="C1" s="2" t="s">
        <v>58</v>
      </c>
      <c r="D1" s="2">
        <f>AVERAGE(A2:A5)</f>
        <v>2</v>
      </c>
      <c r="E1" t="s">
        <v>60</v>
      </c>
      <c r="F1" t="s">
        <v>64</v>
      </c>
      <c r="G1" t="s">
        <v>61</v>
      </c>
      <c r="H1" t="s">
        <v>65</v>
      </c>
      <c r="I1" t="s">
        <v>62</v>
      </c>
      <c r="J1" t="s">
        <v>63</v>
      </c>
      <c r="K1" t="s">
        <v>67</v>
      </c>
      <c r="L1" t="s">
        <v>68</v>
      </c>
      <c r="M1" t="s">
        <v>72</v>
      </c>
    </row>
    <row r="2" spans="1:13" x14ac:dyDescent="0.25">
      <c r="A2">
        <v>5</v>
      </c>
      <c r="B2">
        <v>3</v>
      </c>
      <c r="C2" s="2" t="s">
        <v>59</v>
      </c>
      <c r="D2" s="2">
        <f>AVERAGE(B2:B4)</f>
        <v>6</v>
      </c>
      <c r="E2">
        <f>A2-$D$1</f>
        <v>3</v>
      </c>
      <c r="F2">
        <f>E2^2</f>
        <v>9</v>
      </c>
      <c r="G2">
        <f>B2-$D$2</f>
        <v>-3</v>
      </c>
      <c r="H2">
        <f>G2^2</f>
        <v>9</v>
      </c>
      <c r="I2">
        <f>SUM(F2:F5)</f>
        <v>62</v>
      </c>
      <c r="J2">
        <f>SUM(H2:H4)</f>
        <v>14</v>
      </c>
      <c r="K2">
        <f>COUNT(A2:A5)-1</f>
        <v>3</v>
      </c>
      <c r="L2">
        <f>COUNT(B2:B5)-1</f>
        <v>2</v>
      </c>
      <c r="M2">
        <f>SUM(K4:L4)-2</f>
        <v>5</v>
      </c>
    </row>
    <row r="3" spans="1:13" x14ac:dyDescent="0.25">
      <c r="A3">
        <v>6</v>
      </c>
      <c r="B3">
        <v>7</v>
      </c>
      <c r="E3">
        <f t="shared" ref="E3:E5" si="0">A3-$D$1</f>
        <v>4</v>
      </c>
      <c r="F3">
        <f t="shared" ref="F3:H5" si="1">E3^2</f>
        <v>16</v>
      </c>
      <c r="G3">
        <f t="shared" ref="G3:G4" si="2">B3-$D$2</f>
        <v>1</v>
      </c>
      <c r="H3">
        <f t="shared" si="1"/>
        <v>1</v>
      </c>
      <c r="K3" t="s">
        <v>70</v>
      </c>
      <c r="L3" t="s">
        <v>71</v>
      </c>
    </row>
    <row r="4" spans="1:13" x14ac:dyDescent="0.25">
      <c r="A4">
        <v>1</v>
      </c>
      <c r="B4">
        <v>8</v>
      </c>
      <c r="E4">
        <f t="shared" si="0"/>
        <v>-1</v>
      </c>
      <c r="F4">
        <f t="shared" si="1"/>
        <v>1</v>
      </c>
      <c r="G4">
        <f t="shared" si="2"/>
        <v>2</v>
      </c>
      <c r="H4">
        <f t="shared" si="1"/>
        <v>4</v>
      </c>
      <c r="K4">
        <f>K2+1</f>
        <v>4</v>
      </c>
      <c r="L4">
        <f>L2+1</f>
        <v>3</v>
      </c>
    </row>
    <row r="5" spans="1:13" x14ac:dyDescent="0.25">
      <c r="A5">
        <v>-4</v>
      </c>
      <c r="E5">
        <f t="shared" si="0"/>
        <v>-6</v>
      </c>
      <c r="F5">
        <f t="shared" si="1"/>
        <v>36</v>
      </c>
      <c r="I5" s="10" t="s">
        <v>66</v>
      </c>
    </row>
    <row r="6" spans="1:13" x14ac:dyDescent="0.25">
      <c r="I6" s="2">
        <f>SUM(I2:J2)/SUM(K2:L2)</f>
        <v>15.2</v>
      </c>
    </row>
    <row r="7" spans="1:13" x14ac:dyDescent="0.25">
      <c r="I7" s="10" t="s">
        <v>69</v>
      </c>
    </row>
    <row r="8" spans="1:13" x14ac:dyDescent="0.25">
      <c r="I8" s="2">
        <f>SQRT(I6/K4+I6/L4)</f>
        <v>2.9776948578836393</v>
      </c>
    </row>
    <row r="9" spans="1:13" x14ac:dyDescent="0.25">
      <c r="I9" s="10" t="s">
        <v>19</v>
      </c>
      <c r="K9" t="s">
        <v>22</v>
      </c>
    </row>
    <row r="10" spans="1:13" x14ac:dyDescent="0.25">
      <c r="I10" s="2">
        <f>(D1-D2)/I8</f>
        <v>-1.343320988518935</v>
      </c>
      <c r="K10" s="2">
        <v>2.5710000000000002</v>
      </c>
    </row>
    <row r="12" spans="1:13" x14ac:dyDescent="0.25">
      <c r="J12" s="2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food</vt:lpstr>
      <vt:lpstr>pooled variance</vt:lpstr>
    </vt:vector>
  </TitlesOfParts>
  <Company>The Children's Hospital of Philadelphia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2017-06-01T13:14:58Z</dcterms:created>
  <dcterms:modified xsi:type="dcterms:W3CDTF">2017-06-01T15:24:04Z</dcterms:modified>
</cp:coreProperties>
</file>