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Tracking" sheetId="1" r:id="rId4"/>
    <sheet state="visible" name="Condor" sheetId="2" r:id="rId5"/>
    <sheet state="visible" name="NFLX" sheetId="3" r:id="rId6"/>
    <sheet state="visible" name="AMZN" sheetId="4" r:id="rId7"/>
    <sheet state="visible" name="Binary" sheetId="5" r:id="rId8"/>
    <sheet state="visible" name="UPST" sheetId="6" r:id="rId9"/>
    <sheet state="visible" name="SHOP" sheetId="7" r:id="rId10"/>
    <sheet state="visible" name="NVDA" sheetId="8" r:id="rId11"/>
    <sheet state="visible" name="SPOT" sheetId="9" r:id="rId12"/>
    <sheet state="visible" name="TSLA" sheetId="10" r:id="rId13"/>
    <sheet state="visible" name="ABNB" sheetId="11" r:id="rId14"/>
    <sheet state="visible" name="TSLA xls" sheetId="12" r:id="rId15"/>
    <sheet state="visible" name="Gold" sheetId="13" r:id="rId16"/>
    <sheet state="visible" name="Matrix" sheetId="14" r:id="rId17"/>
    <sheet state="visible" name="Copy of Matrix" sheetId="15" r:id="rId18"/>
  </sheets>
  <definedNames/>
  <calcPr/>
  <pivotCaches>
    <pivotCache cacheId="0" r:id="rId19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3">
      <text>
        <t xml:space="preserve">Does not include dividends.
	-Steve Wheeler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Downside breakeven: profit from above calls - cost of below calls
	-Steve Wheeler</t>
      </text>
    </comment>
    <comment authorId="0" ref="B12">
      <text>
        <t xml:space="preserve">Upside breakeven: profit from below calls + money received for above calls
	-Steve Wheeler</t>
      </text>
    </comment>
  </commentList>
</comments>
</file>

<file path=xl/sharedStrings.xml><?xml version="1.0" encoding="utf-8"?>
<sst xmlns="http://schemas.openxmlformats.org/spreadsheetml/2006/main" count="731" uniqueCount="314">
  <si>
    <t>US exchange rate</t>
  </si>
  <si>
    <t>Shares</t>
  </si>
  <si>
    <t>Avg price</t>
  </si>
  <si>
    <t>Current price</t>
  </si>
  <si>
    <t>Source</t>
  </si>
  <si>
    <t>Invested (CAD)</t>
  </si>
  <si>
    <t>Market Val (CAD)</t>
  </si>
  <si>
    <t>Dividend</t>
  </si>
  <si>
    <t>Passive income (CAD)</t>
  </si>
  <si>
    <t>Yield</t>
  </si>
  <si>
    <t>Date bought</t>
  </si>
  <si>
    <t>Date Sold</t>
  </si>
  <si>
    <t>Years</t>
  </si>
  <si>
    <t>Compound ROR</t>
  </si>
  <si>
    <t>%'ge of total</t>
  </si>
  <si>
    <t>Currency</t>
  </si>
  <si>
    <t>Account</t>
  </si>
  <si>
    <t>Shares to sell</t>
  </si>
  <si>
    <t>Sale proceeds (CAD)</t>
  </si>
  <si>
    <t>Sales proceeds after tax (CAD)</t>
  </si>
  <si>
    <t>ABNB</t>
  </si>
  <si>
    <t>Fool</t>
  </si>
  <si>
    <t>USD</t>
  </si>
  <si>
    <t>Steve</t>
  </si>
  <si>
    <t>AEG</t>
  </si>
  <si>
    <t>Contra</t>
  </si>
  <si>
    <r>
      <rPr>
        <color rgb="FF1155CC"/>
        <u/>
      </rPr>
      <t>AQN.TO</t>
    </r>
    <r>
      <rPr>
        <color rgb="FF000000"/>
        <u/>
      </rPr>
      <t>-sold</t>
    </r>
  </si>
  <si>
    <t>Keystone</t>
  </si>
  <si>
    <t>CAD</t>
  </si>
  <si>
    <t>ARG.TO</t>
  </si>
  <si>
    <t>ASML</t>
  </si>
  <si>
    <t>Corp</t>
  </si>
  <si>
    <t>BDI.TO</t>
  </si>
  <si>
    <t>Dina</t>
  </si>
  <si>
    <t>BIP.UN.TO</t>
  </si>
  <si>
    <t>BIPC.TO</t>
  </si>
  <si>
    <t>BRK.B</t>
  </si>
  <si>
    <t>CGY.TO</t>
  </si>
  <si>
    <t>Keystone Small Cap</t>
  </si>
  <si>
    <t>CMCL</t>
  </si>
  <si>
    <t>CS</t>
  </si>
  <si>
    <t>CSTE</t>
  </si>
  <si>
    <t>CTG</t>
  </si>
  <si>
    <t>DIV.TO</t>
  </si>
  <si>
    <t>TFSA</t>
  </si>
  <si>
    <t>DNG.TO</t>
  </si>
  <si>
    <t>Dina TFSA</t>
  </si>
  <si>
    <t>DIR.UN.TO</t>
  </si>
  <si>
    <t>EFX.TO</t>
  </si>
  <si>
    <t>EIF.TO</t>
  </si>
  <si>
    <t>GMP.TO</t>
  </si>
  <si>
    <t>GSY.TO</t>
  </si>
  <si>
    <t>HPS.A.TO</t>
  </si>
  <si>
    <t>RCG.TO</t>
  </si>
  <si>
    <t>LOGI</t>
  </si>
  <si>
    <t>MDI.TO</t>
  </si>
  <si>
    <t>NFLX</t>
  </si>
  <si>
    <t>NRT</t>
  </si>
  <si>
    <t>NVDA</t>
  </si>
  <si>
    <t>PE ratio of 155</t>
  </si>
  <si>
    <t>PHA.VN</t>
  </si>
  <si>
    <t>PIF.TO</t>
  </si>
  <si>
    <t>QIPT.VN</t>
  </si>
  <si>
    <t>SAN</t>
  </si>
  <si>
    <t>SFIX-sold</t>
  </si>
  <si>
    <t>SII.TO</t>
  </si>
  <si>
    <r>
      <rPr>
        <color rgb="FF1155CC"/>
        <u/>
      </rPr>
      <t>SOX.TO</t>
    </r>
    <r>
      <rPr>
        <color rgb="FF000000"/>
        <u/>
      </rPr>
      <t>-sold</t>
    </r>
  </si>
  <si>
    <t>SHIP</t>
  </si>
  <si>
    <t>SHOP-sold</t>
  </si>
  <si>
    <r>
      <rPr>
        <color rgb="FF1155CC"/>
        <u/>
      </rPr>
      <t>ZCS.TO</t>
    </r>
    <r>
      <rPr>
        <color rgb="FF000000"/>
        <u/>
      </rPr>
      <t>-sold</t>
    </r>
  </si>
  <si>
    <t>TD.TO</t>
  </si>
  <si>
    <t>TRUL.CN</t>
  </si>
  <si>
    <t>UPST</t>
  </si>
  <si>
    <t>After tax</t>
  </si>
  <si>
    <t>SUM of Invested (CAD)</t>
  </si>
  <si>
    <t>SUM of Market Val (CAD)</t>
  </si>
  <si>
    <t>Simple Return</t>
  </si>
  <si>
    <t>Years * Invested</t>
  </si>
  <si>
    <t>Normalized Years * Invested</t>
  </si>
  <si>
    <t>Grand Total</t>
  </si>
  <si>
    <t>Top Range</t>
  </si>
  <si>
    <t>Lower Range</t>
  </si>
  <si>
    <t>Symbol</t>
  </si>
  <si>
    <t>AMZN</t>
  </si>
  <si>
    <t>TSLA</t>
  </si>
  <si>
    <t>Expiry Date</t>
  </si>
  <si>
    <t>Time to expiry</t>
  </si>
  <si>
    <t>ROI - middle</t>
  </si>
  <si>
    <t xml:space="preserve">100% loss price - up </t>
  </si>
  <si>
    <t>100% loss price - down</t>
  </si>
  <si>
    <t>Breakeven range</t>
  </si>
  <si>
    <t>Full ROI range</t>
  </si>
  <si>
    <t>Upside breakeven - above loses</t>
  </si>
  <si>
    <t>Upside breakeven</t>
  </si>
  <si>
    <t>Full ROI below</t>
  </si>
  <si>
    <t>Earnings date</t>
  </si>
  <si>
    <t>Downside breakeven - below loses</t>
  </si>
  <si>
    <t>Full ROI above</t>
  </si>
  <si>
    <t>Downside breakeven</t>
  </si>
  <si>
    <t>Scoring - combined</t>
  </si>
  <si>
    <t>Strike</t>
  </si>
  <si>
    <t>X</t>
  </si>
  <si>
    <t>x</t>
  </si>
  <si>
    <t>Above Top Call - buy</t>
  </si>
  <si>
    <t>Above Lower Call - sell</t>
  </si>
  <si>
    <t>Stock Price</t>
  </si>
  <si>
    <t>Below Top Call - sell</t>
  </si>
  <si>
    <t>Below Lower Call - buy</t>
  </si>
  <si>
    <t>Price</t>
  </si>
  <si>
    <t>Above Calls Spread</t>
  </si>
  <si>
    <t>Above Calls Cost</t>
  </si>
  <si>
    <t>Below Calls Spread</t>
  </si>
  <si>
    <t>Below Calls Cost</t>
  </si>
  <si>
    <t>Total Cost</t>
  </si>
  <si>
    <t>Scenarios (above above, between above, middle, between below, below below)</t>
  </si>
  <si>
    <t>nel2sue</t>
  </si>
  <si>
    <t>Expiry</t>
  </si>
  <si>
    <t>Min Strike</t>
  </si>
  <si>
    <t>Max Strike</t>
  </si>
  <si>
    <t>Stock SymbolId</t>
  </si>
  <si>
    <t>Option</t>
  </si>
  <si>
    <t>Bid</t>
  </si>
  <si>
    <t>Ask</t>
  </si>
  <si>
    <t>Last</t>
  </si>
  <si>
    <t>Last Trade</t>
  </si>
  <si>
    <t>To Expiry</t>
  </si>
  <si>
    <t>Expiry Dates</t>
  </si>
  <si>
    <t>NFLX16Jun23C320.00</t>
  </si>
  <si>
    <t>2023-04-26T13:22:04.306000-04:00</t>
  </si>
  <si>
    <t>2023-04-28T00:00:00.000000-04:00</t>
  </si>
  <si>
    <t>NFLX16Jun23C315.00</t>
  </si>
  <si>
    <t>2023-04-26T14:20:48.016000-04:00</t>
  </si>
  <si>
    <t>2023-05-05T00:00:00.000000-04:00</t>
  </si>
  <si>
    <t>NFLX16Jun23C310.00</t>
  </si>
  <si>
    <t>2023-04-26T13:50:38.034000-04:00</t>
  </si>
  <si>
    <t>2023-05-12T00:00:00.000000-04:00</t>
  </si>
  <si>
    <t>NFLX16Jun23C305.00</t>
  </si>
  <si>
    <t>2023-04-25T00:00:00.000000-04:00</t>
  </si>
  <si>
    <t>NFLX16Jun23C300.00</t>
  </si>
  <si>
    <t>2023-04-26T10:42:16.969000-04:00</t>
  </si>
  <si>
    <t>NFLX16Jun23C295.00</t>
  </si>
  <si>
    <t>2023-04-26T14:25:42.326000-04:00</t>
  </si>
  <si>
    <t>NFLX16Jun23C290.00</t>
  </si>
  <si>
    <t>2023-04-26T14:16:27.375000-04:00</t>
  </si>
  <si>
    <t>NFLX16Jun23C285.00</t>
  </si>
  <si>
    <t>2023-04-21T00:00:00.000000-04:00</t>
  </si>
  <si>
    <t>NFLX16Jun23C280.00</t>
  </si>
  <si>
    <t>2023-04-26T14:30:32.422000-04:00</t>
  </si>
  <si>
    <t>NFLX16Jun23C275.00</t>
  </si>
  <si>
    <t>2023-04-24T00:00:00.000000-04:00</t>
  </si>
  <si>
    <t>NFLX16Jun23C270.00</t>
  </si>
  <si>
    <t>ROI</t>
  </si>
  <si>
    <t>Margin of Safety</t>
  </si>
  <si>
    <t>Stock</t>
  </si>
  <si>
    <t>List of Expiry Dates</t>
  </si>
  <si>
    <t>AMZN2Jun23C90.00</t>
  </si>
  <si>
    <t>2023-03-03T00:00:00.000000-05:00</t>
  </si>
  <si>
    <t>AMZN2Jun23C89.00</t>
  </si>
  <si>
    <t>2023-04-18T00:00:00.000000-04:00</t>
  </si>
  <si>
    <t>2023-03-10T00:00:00.000000-05:00</t>
  </si>
  <si>
    <t>AMZN2Jun23C88.00</t>
  </si>
  <si>
    <t>2023-04-20T00:00:00.000000-04:00</t>
  </si>
  <si>
    <t>2023-03-17T00:00:00.000000-04:00</t>
  </si>
  <si>
    <t>AMZN2Jun23C87.00</t>
  </si>
  <si>
    <t>1970-01-01T00:00:00.000000-05:00</t>
  </si>
  <si>
    <t>AMZN2Jun23C86.00</t>
  </si>
  <si>
    <t>2023-04-25T10:29:43.445000-04:00</t>
  </si>
  <si>
    <t>AMZN2Jun23C85.00</t>
  </si>
  <si>
    <t>AMZN2Jun23C80.00</t>
  </si>
  <si>
    <t>AMZN2Jun23C75.00</t>
  </si>
  <si>
    <t>AMZN2Jun23C70.00</t>
  </si>
  <si>
    <t>UPST15Jul22C40.00</t>
  </si>
  <si>
    <t>2022-06-09T15:18:42.261000-04:00</t>
  </si>
  <si>
    <t>2022-05-27T00:00:00.000000-04:00</t>
  </si>
  <si>
    <t>UPST15Jul22C35.00</t>
  </si>
  <si>
    <t>2022-06-09T15:33:28.864000-04:00</t>
  </si>
  <si>
    <t>2022-06-03T00:00:00.000000-04:00</t>
  </si>
  <si>
    <t>UPST15Jul22C30.00</t>
  </si>
  <si>
    <t>2022-06-09T15:01:27.042000-04:00</t>
  </si>
  <si>
    <t>2022-06-10T00:00:00.000000-04:00</t>
  </si>
  <si>
    <t>SHOP</t>
  </si>
  <si>
    <t>SHOP2Jun23C40.00</t>
  </si>
  <si>
    <t>SHOP2Jun23C39.00</t>
  </si>
  <si>
    <t>SHOP2Jun23C38.00</t>
  </si>
  <si>
    <t>2023-04-24T09:58:28.992000-04:00</t>
  </si>
  <si>
    <t>SHOP2Jun23C37.00</t>
  </si>
  <si>
    <t>SHOP2Jun23C36.00</t>
  </si>
  <si>
    <t>SHOP2Jun23C35.00</t>
  </si>
  <si>
    <t>SHOP2Jun23C30.00</t>
  </si>
  <si>
    <t>2023-04-14T00:00:00.000000-04:00</t>
  </si>
  <si>
    <t>NVDA2Jun23C250.00</t>
  </si>
  <si>
    <t>2023-04-25T12:42:51.572000-04:00</t>
  </si>
  <si>
    <t>2023-01-20T00:00:00.000000-05:00</t>
  </si>
  <si>
    <t>NVDA2Jun23C245.00</t>
  </si>
  <si>
    <t>2023-04-25T12:45:37.968000-04:00</t>
  </si>
  <si>
    <t>2023-01-27T00:00:00.000000-05:00</t>
  </si>
  <si>
    <t>NVDA2Jun23C240.00</t>
  </si>
  <si>
    <t>2023-04-25T14:38:49.078000-04:00</t>
  </si>
  <si>
    <t>2023-02-03T00:00:00.000000-05:00</t>
  </si>
  <si>
    <t>NVDA2Jun23C235.00</t>
  </si>
  <si>
    <t>2023-04-25T10:19:33.337000-04:00</t>
  </si>
  <si>
    <t>NVDA2Jun23C230.00</t>
  </si>
  <si>
    <t>2023-04-25T12:05:12.017000-04:00</t>
  </si>
  <si>
    <t>NVDA2Jun23C225.00</t>
  </si>
  <si>
    <t>NVDA2Jun23C220.00</t>
  </si>
  <si>
    <t>NVDA2Jun23C215.00</t>
  </si>
  <si>
    <t>2023-04-19T00:00:00.000000-04:00</t>
  </si>
  <si>
    <t>NVDA2Jun23C210.00</t>
  </si>
  <si>
    <t>2023-04-25T10:08:13.756000-04:00</t>
  </si>
  <si>
    <t>SPOT</t>
  </si>
  <si>
    <t>SPOT18Mar22C160.00</t>
  </si>
  <si>
    <t>2022-02-08T14:13:41.771000-05:00</t>
  </si>
  <si>
    <t>2022-05-06T00:00:00.000000-04:00</t>
  </si>
  <si>
    <t>SPOT18Mar22C155.00</t>
  </si>
  <si>
    <t>2022-02-08T12:21:32.959000-05:00</t>
  </si>
  <si>
    <t>2022-05-13T00:00:00.000000-04:00</t>
  </si>
  <si>
    <t>SPOT18Mar22C150.00</t>
  </si>
  <si>
    <t>2022-02-08T14:37:58.730000-05:00</t>
  </si>
  <si>
    <t>2022-05-20T00:00:00.000000-04:00</t>
  </si>
  <si>
    <t>SPOT18Mar22C145.00</t>
  </si>
  <si>
    <t>2022-02-08T14:46:39.077000-05:00</t>
  </si>
  <si>
    <t>SPOT18Mar22C140.00</t>
  </si>
  <si>
    <t>2022-02-07T00:00:00.000000-05:00</t>
  </si>
  <si>
    <t>SPOT18Mar22C135.00</t>
  </si>
  <si>
    <t>2022-02-08T09:49:18.963000-05:00</t>
  </si>
  <si>
    <t>SPOT18Mar22C130.00</t>
  </si>
  <si>
    <t>2022-02-04T00:00:00.000000-05:00</t>
  </si>
  <si>
    <t>2022-06-17T00:00:00.000000-04:00</t>
  </si>
  <si>
    <t>SPOT18Mar22C125.00</t>
  </si>
  <si>
    <t>2022-02-08T13:51:17.102000-05:00</t>
  </si>
  <si>
    <t>2022-07-15T00:00:00.000000-04:00</t>
  </si>
  <si>
    <t>SPOT18Mar22C120.00</t>
  </si>
  <si>
    <t>2022-08-19T00:00:00.000000-04:00</t>
  </si>
  <si>
    <t>2022-09-16T00:00:00.000000-04:00</t>
  </si>
  <si>
    <t>2022-11-18T00:00:00.000000-05:00</t>
  </si>
  <si>
    <t>2022-12-16T00:00:00.000000-05:00</t>
  </si>
  <si>
    <t>2023-06-16T00:00:00.000000-04:00</t>
  </si>
  <si>
    <t>2024-01-19T00:00:00.000000-05:00</t>
  </si>
  <si>
    <t>TSLA16Jun23C150.00</t>
  </si>
  <si>
    <t>2023-04-25T14:46:18.798000-04:00</t>
  </si>
  <si>
    <t>TSLA16Jun23C146.67</t>
  </si>
  <si>
    <t>TSLA16Jun23C145.00</t>
  </si>
  <si>
    <t>2023-04-25T14:19:44.288000-04:00</t>
  </si>
  <si>
    <t>TSLA16Jun23C143.33</t>
  </si>
  <si>
    <t>2023-04-25T12:40:29.481000-04:00</t>
  </si>
  <si>
    <t>TSLA16Jun23C140.00</t>
  </si>
  <si>
    <t>2023-04-25T13:33:01.365000-04:00</t>
  </si>
  <si>
    <t>TSLA16Jun23C136.67</t>
  </si>
  <si>
    <t>2023-04-25T10:05:30.620000-04:00</t>
  </si>
  <si>
    <t>TSLA16Jun23C135.00</t>
  </si>
  <si>
    <t>2023-04-25T12:25:40.849000-04:00</t>
  </si>
  <si>
    <t>TSLA16Jun23C133.33</t>
  </si>
  <si>
    <t>TSLA16Jun23C130.00</t>
  </si>
  <si>
    <t>2023-04-25T10:19:58.129000-04:00</t>
  </si>
  <si>
    <t>ABNB30Dec22C90.00</t>
  </si>
  <si>
    <t>2022-12-08T13:35:25.438000-05:00</t>
  </si>
  <si>
    <t>2022-09-09T00:00:00.000000-04:00</t>
  </si>
  <si>
    <t>ABNB30Dec22C89.00</t>
  </si>
  <si>
    <t>2022-12-08T10:19:24.950000-05:00</t>
  </si>
  <si>
    <t>ABNB30Dec22C88.00</t>
  </si>
  <si>
    <t>2022-12-08T12:46:41.597000-05:00</t>
  </si>
  <si>
    <t>2022-09-23T00:00:00.000000-04:00</t>
  </si>
  <si>
    <t>ABNB30Dec22C87.00</t>
  </si>
  <si>
    <t>ABNB30Dec22C86.00</t>
  </si>
  <si>
    <t>2022-12-08T10:13:02.005000-05:00</t>
  </si>
  <si>
    <t>ABNB30Dec22C85.00</t>
  </si>
  <si>
    <t>2022-12-07T00:00:00.000000-05:00</t>
  </si>
  <si>
    <t>ABNB30Dec22C84.00</t>
  </si>
  <si>
    <t>ABNB30Dec22C83.00</t>
  </si>
  <si>
    <t>ABNB30Dec22C82.00</t>
  </si>
  <si>
    <t>ABNB30Dec22C81.00</t>
  </si>
  <si>
    <t>ABNB30Dec22C80.00</t>
  </si>
  <si>
    <t>TSLA18Mar22C900.00</t>
  </si>
  <si>
    <t>2022-01-31T15:59:40.561000-05:00</t>
  </si>
  <si>
    <t>TSLA18Mar22C890.00</t>
  </si>
  <si>
    <t>2022-01-31T15:51:06.523000-05:00</t>
  </si>
  <si>
    <t>TSLA18Mar22C880.00</t>
  </si>
  <si>
    <t>2022-01-31T15:59:21.419000-05:00</t>
  </si>
  <si>
    <t>TSLA18Mar22C870.00</t>
  </si>
  <si>
    <t>2022-01-31T15:54:40.276000-05:00</t>
  </si>
  <si>
    <t>TSLA18Mar22C860.00</t>
  </si>
  <si>
    <t>2022-01-31T15:45:19.377000-05:00</t>
  </si>
  <si>
    <t>TSLA18Mar22C850.00</t>
  </si>
  <si>
    <t>2022-01-31T15:59:26.220000-05:00</t>
  </si>
  <si>
    <t>TSLA18Mar22C840.00</t>
  </si>
  <si>
    <t>2022-01-31T15:24:23.916000-05:00</t>
  </si>
  <si>
    <t>TSLA18Mar22C830.00</t>
  </si>
  <si>
    <t>2022-01-31T15:42:11.787000-05:00</t>
  </si>
  <si>
    <t>TSLA18Mar22C820.00</t>
  </si>
  <si>
    <t>2022-01-31T14:57:29.035000-05:00</t>
  </si>
  <si>
    <t>TSLA18Mar22C810.00</t>
  </si>
  <si>
    <t>2022-01-31T15:19:20.498000-05:00</t>
  </si>
  <si>
    <t>TSLA18Mar22C800.00</t>
  </si>
  <si>
    <t>2022-01-31T15:56:34.530000-05:00</t>
  </si>
  <si>
    <t>Sold call</t>
  </si>
  <si>
    <t>Bought call</t>
  </si>
  <si>
    <t>2022-02-01T12:59:18.037000-05:00</t>
  </si>
  <si>
    <t>2022-02-01T12:32:53.326000-05:00</t>
  </si>
  <si>
    <t>2022-02-01T12:43:04.946000-05:00</t>
  </si>
  <si>
    <t>2022-02-01T12:11:07.677000-05:00</t>
  </si>
  <si>
    <t>2022-02-01T11:52:38.128000-05:00</t>
  </si>
  <si>
    <t>2022-02-01T12:57:32.771000-05:00</t>
  </si>
  <si>
    <t>2022-02-01T12:58:36.828000-05:00</t>
  </si>
  <si>
    <t>2022-02-01T12:43:26.734000-05:00</t>
  </si>
  <si>
    <t>2022-02-01T12:38:29.344000-05:00</t>
  </si>
  <si>
    <t>2022-02-01T11:21:57.511000-05:00</t>
  </si>
  <si>
    <t>2022-02-01T12:38:04.188000-05:00</t>
  </si>
  <si>
    <t>TSLA18Mar22C790.00</t>
  </si>
  <si>
    <t>2022-02-01T11:18:15.948000-05:00</t>
  </si>
  <si>
    <t>TSLA18Mar22C780.00</t>
  </si>
  <si>
    <t>2022-02-01T10:58:43.889000-05:00</t>
  </si>
  <si>
    <t>TSLA18Mar22C770.00</t>
  </si>
  <si>
    <t>SymbolId</t>
  </si>
  <si>
    <t>2022-01-28T00:00:00.000000-05:00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</si>
</sst>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&quot;$&quot;#,##0.00"/>
    <numFmt numFmtId="165" formatCode="&quot;$&quot;#,##0"/>
    <numFmt numFmtId="166" formatCode="m/d/yyyy"/>
    <numFmt numFmtId="167" formatCode="#,##0.0"/>
    <numFmt numFmtId="168" formatCode="$####.00"/>
    <numFmt numFmtId="169" formatCode="yyyy/m/d"/>
    <numFmt numFmtId="170" formatCode="0.0%"/>
    <numFmt numFmtId="171" formatCode="yyyy/mm/dd"/>
    <numFmt numFmtId="172" formatCode="mmmm d yyyy"/>
    <numFmt numFmtId="173" formatCode="mmm yyyy"/>
    <numFmt numFmtId="174" formatCode="0.00000000"/>
    <numFmt numFmtId="175" formatCode="0.0"/>
    <numFmt numFmtId="176" formatCode="dmmmyy"/>
    <numFmt numFmtId="177" formatCode="#"/>
    <numFmt numFmtId="178" formatCode="###.0%"/>
    <numFmt numFmtId="179" formatCode="####.00"/>
    <numFmt numFmtId="180" formatCode="M/d/yyyy"/>
  </numFmts>
  <fonts count="26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color theme="1"/>
      <name val="Arial"/>
    </font>
    <font>
      <u/>
      <color rgb="FF1155CC"/>
    </font>
    <font>
      <u/>
      <color rgb="FF0000FF"/>
    </font>
    <font>
      <u/>
      <color rgb="FF1155CC"/>
      <name val="Arial"/>
      <scheme val="minor"/>
    </font>
    <font>
      <u/>
      <color rgb="FF1155CC"/>
      <name val="Arial"/>
    </font>
    <font>
      <b/>
      <color theme="1"/>
      <name val="Arial"/>
      <scheme val="minor"/>
    </font>
    <font>
      <b/>
      <color rgb="FFFF0000"/>
      <name val="Arial"/>
      <scheme val="minor"/>
    </font>
    <font>
      <u/>
      <color rgb="FF0000FF"/>
      <name val="Arial"/>
    </font>
    <font>
      <color rgb="FF0000FF"/>
      <name val="Arial"/>
      <scheme val="minor"/>
    </font>
    <font>
      <color rgb="FF000000"/>
      <name val="Arial"/>
      <scheme val="minor"/>
    </font>
    <font>
      <color rgb="FF990000"/>
      <name val="Arial"/>
      <scheme val="minor"/>
    </font>
    <font>
      <color rgb="FF000000"/>
      <name val="Arial"/>
    </font>
    <font>
      <u/>
      <color theme="1"/>
      <name val="Arial"/>
      <scheme val="minor"/>
    </font>
    <font>
      <b/>
      <color rgb="FF990000"/>
      <name val="Arial"/>
      <scheme val="minor"/>
    </font>
    <font>
      <b/>
      <color rgb="FF0000FF"/>
      <name val="Arial"/>
    </font>
    <font>
      <b/>
      <color rgb="FF0000FF"/>
      <name val="Arial"/>
      <scheme val="minor"/>
    </font>
    <font>
      <color rgb="FFCCCCCC"/>
      <name val="Arial"/>
    </font>
    <font>
      <color rgb="FFCCCCCC"/>
      <name val="Arial"/>
      <scheme val="minor"/>
    </font>
    <font>
      <b/>
      <color theme="1"/>
      <name val="Arial"/>
    </font>
    <font>
      <color rgb="FFB7B7B7"/>
      <name val="Arial"/>
    </font>
    <font>
      <color rgb="FFB7B7B7"/>
      <name val="Arial"/>
      <scheme val="minor"/>
    </font>
    <font>
      <b/>
      <sz val="11.0"/>
      <color rgb="FF1155CC"/>
      <name val="Inconsolata"/>
    </font>
    <font>
      <sz val="11.0"/>
      <color rgb="FF1155CC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1" numFmtId="166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readingOrder="0" shrinkToFit="0" wrapText="1"/>
    </xf>
    <xf borderId="0" fillId="0" fontId="1" numFmtId="167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shrinkToFit="0" wrapText="1"/>
    </xf>
    <xf borderId="0" fillId="2" fontId="1" numFmtId="168" xfId="0" applyAlignment="1" applyFill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3" fontId="3" numFmtId="170" xfId="0" applyAlignment="1" applyFill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1" numFmtId="171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2" fontId="3" numFmtId="168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171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vertical="bottom"/>
    </xf>
    <xf borderId="0" fillId="0" fontId="3" numFmtId="167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3" fontId="3" numFmtId="164" xfId="0" applyAlignment="1" applyFont="1" applyNumberForma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Font="1"/>
    <xf borderId="0" fillId="0" fontId="10" numFmtId="0" xfId="0" applyAlignment="1" applyFont="1">
      <alignment readingOrder="0" vertical="bottom"/>
    </xf>
    <xf borderId="0" fillId="0" fontId="3" numFmtId="169" xfId="0" applyAlignment="1" applyFont="1" applyNumberFormat="1">
      <alignment horizontal="right" readingOrder="0" vertical="bottom"/>
    </xf>
    <xf borderId="0" fillId="0" fontId="3" numFmtId="170" xfId="0" applyAlignment="1" applyFont="1" applyNumberFormat="1">
      <alignment vertical="bottom"/>
    </xf>
    <xf borderId="0" fillId="0" fontId="11" numFmtId="0" xfId="0" applyAlignment="1" applyFont="1">
      <alignment readingOrder="0"/>
    </xf>
    <xf borderId="0" fillId="0" fontId="8" numFmtId="17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8" numFmtId="172" xfId="0" applyAlignment="1" applyFont="1" applyNumberFormat="1">
      <alignment readingOrder="0"/>
    </xf>
    <xf borderId="0" fillId="0" fontId="1" numFmtId="173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  <xf borderId="0" fillId="0" fontId="1" numFmtId="172" xfId="0" applyAlignment="1" applyFont="1" applyNumberFormat="1">
      <alignment readingOrder="0"/>
    </xf>
    <xf borderId="0" fillId="0" fontId="3" numFmtId="172" xfId="0" applyAlignment="1" applyFont="1" applyNumberFormat="1">
      <alignment vertical="bottom"/>
    </xf>
    <xf borderId="0" fillId="4" fontId="1" numFmtId="167" xfId="0" applyAlignment="1" applyFill="1" applyFont="1" applyNumberFormat="1">
      <alignment readingOrder="0"/>
    </xf>
    <xf borderId="0" fillId="0" fontId="14" numFmtId="0" xfId="0" applyAlignment="1" applyFont="1">
      <alignment vertical="bottom"/>
    </xf>
    <xf borderId="0" fillId="0" fontId="3" numFmtId="169" xfId="0" applyAlignment="1" applyFont="1" applyNumberFormat="1">
      <alignment horizontal="right" vertical="bottom"/>
    </xf>
    <xf borderId="0" fillId="0" fontId="3" numFmtId="169" xfId="0" applyAlignment="1" applyFont="1" applyNumberFormat="1">
      <alignment vertical="bottom"/>
    </xf>
    <xf borderId="0" fillId="0" fontId="14" numFmtId="0" xfId="0" applyAlignment="1" applyFon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1" numFmtId="165" xfId="0" applyFont="1" applyNumberFormat="1"/>
    <xf borderId="0" fillId="0" fontId="1" numFmtId="10" xfId="0" applyFont="1" applyNumberFormat="1"/>
    <xf borderId="0" fillId="0" fontId="1" numFmtId="167" xfId="0" applyFont="1" applyNumberFormat="1"/>
    <xf borderId="0" fillId="0" fontId="15" numFmtId="0" xfId="0" applyFont="1"/>
    <xf borderId="0" fillId="0" fontId="8" numFmtId="164" xfId="0" applyFont="1" applyNumberFormat="1"/>
    <xf borderId="0" fillId="3" fontId="1" numFmtId="164" xfId="0" applyFont="1" applyNumberFormat="1"/>
    <xf borderId="0" fillId="0" fontId="8" numFmtId="165" xfId="0" applyAlignment="1" applyFont="1" applyNumberFormat="1">
      <alignment readingOrder="0"/>
    </xf>
    <xf borderId="0" fillId="0" fontId="1" numFmtId="0" xfId="0" applyFont="1"/>
    <xf borderId="0" fillId="0" fontId="1" numFmtId="170" xfId="0" applyFont="1" applyNumberFormat="1"/>
    <xf borderId="0" fillId="0" fontId="1" numFmtId="174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74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11" numFmtId="0" xfId="0" applyFont="1"/>
    <xf borderId="0" fillId="0" fontId="2" numFmtId="165" xfId="0" applyFont="1" applyNumberFormat="1"/>
    <xf borderId="0" fillId="0" fontId="1" numFmtId="9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vertical="bottom"/>
    </xf>
    <xf borderId="0" fillId="0" fontId="1" numFmtId="1" xfId="0" applyFont="1" applyNumberFormat="1"/>
    <xf borderId="0" fillId="0" fontId="3" numFmtId="1" xfId="0" applyAlignment="1" applyFont="1" applyNumberFormat="1">
      <alignment horizontal="right" vertical="bottom"/>
    </xf>
    <xf borderId="0" fillId="0" fontId="17" numFmtId="164" xfId="0" applyAlignment="1" applyFont="1" applyNumberFormat="1">
      <alignment readingOrder="0" vertical="bottom"/>
    </xf>
    <xf borderId="0" fillId="0" fontId="18" numFmtId="170" xfId="0" applyFont="1" applyNumberFormat="1"/>
    <xf borderId="0" fillId="0" fontId="18" numFmtId="0" xfId="0" applyFont="1"/>
    <xf borderId="0" fillId="0" fontId="19" numFmtId="164" xfId="0" applyAlignment="1" applyFont="1" applyNumberFormat="1">
      <alignment readingOrder="0" vertical="bottom"/>
    </xf>
    <xf borderId="0" fillId="0" fontId="20" numFmtId="164" xfId="0" applyFont="1" applyNumberFormat="1"/>
    <xf borderId="0" fillId="0" fontId="20" numFmtId="0" xfId="0" applyFont="1"/>
    <xf borderId="0" fillId="0" fontId="19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 vertical="bottom"/>
    </xf>
    <xf borderId="0" fillId="0" fontId="8" numFmtId="170" xfId="0" applyFont="1" applyNumberFormat="1"/>
    <xf borderId="0" fillId="0" fontId="21" numFmtId="170" xfId="0" applyAlignment="1" applyFont="1" applyNumberFormat="1">
      <alignment horizontal="right" vertical="bottom"/>
    </xf>
    <xf borderId="0" fillId="0" fontId="22" numFmtId="0" xfId="0" applyAlignment="1" applyFont="1">
      <alignment vertical="bottom"/>
    </xf>
    <xf borderId="0" fillId="0" fontId="23" numFmtId="166" xfId="0" applyAlignment="1" applyFont="1" applyNumberFormat="1">
      <alignment readingOrder="0"/>
    </xf>
    <xf borderId="0" fillId="0" fontId="23" numFmtId="0" xfId="0" applyFont="1"/>
    <xf borderId="0" fillId="0" fontId="21" numFmtId="0" xfId="0" applyAlignment="1" applyFont="1">
      <alignment horizontal="center" vertical="bottom"/>
    </xf>
    <xf borderId="0" fillId="0" fontId="8" numFmtId="1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5" fontId="24" numFmtId="0" xfId="0" applyAlignment="1" applyFill="1" applyFont="1">
      <alignment horizontal="center" readingOrder="0"/>
    </xf>
    <xf borderId="0" fillId="5" fontId="25" numFmtId="0" xfId="0" applyFont="1"/>
    <xf borderId="0" fillId="5" fontId="25" numFmtId="0" xfId="0" applyAlignment="1" applyFon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5" fontId="25" numFmtId="0" xfId="0" applyAlignment="1" applyFont="1">
      <alignment readingOrder="0"/>
    </xf>
    <xf borderId="0" fillId="5" fontId="3" numFmtId="0" xfId="0" applyAlignment="1" applyFont="1">
      <alignment vertical="bottom"/>
    </xf>
    <xf borderId="0" fillId="5" fontId="25" numFmtId="168" xfId="0" applyAlignment="1" applyFont="1" applyNumberFormat="1">
      <alignment readingOrder="0"/>
    </xf>
    <xf borderId="0" fillId="5" fontId="25" numFmtId="168" xfId="0" applyAlignment="1" applyFont="1" applyNumberFormat="1">
      <alignment horizontal="right" readingOrder="0" vertical="bottom"/>
    </xf>
    <xf borderId="0" fillId="5" fontId="25" numFmtId="168" xfId="0" applyFont="1" applyNumberFormat="1"/>
    <xf borderId="0" fillId="0" fontId="3" numFmtId="164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0" fontId="3" numFmtId="175" xfId="0" applyAlignment="1" applyFont="1" applyNumberFormat="1">
      <alignment vertical="bottom"/>
    </xf>
    <xf borderId="0" fillId="0" fontId="8" numFmtId="171" xfId="0" applyAlignment="1" applyFont="1" applyNumberFormat="1">
      <alignment readingOrder="0"/>
    </xf>
    <xf borderId="0" fillId="0" fontId="1" numFmtId="176" xfId="0" applyAlignment="1" applyFont="1" applyNumberFormat="1">
      <alignment readingOrder="0"/>
    </xf>
    <xf borderId="0" fillId="0" fontId="1" numFmtId="9" xfId="0" applyAlignment="1" applyFont="1" applyNumberForma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176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77" xfId="0" applyFont="1" applyNumberFormat="1"/>
    <xf borderId="0" fillId="0" fontId="1" numFmtId="178" xfId="0" applyFont="1" applyNumberFormat="1"/>
    <xf borderId="0" fillId="0" fontId="1" numFmtId="177" xfId="0" applyAlignment="1" applyFont="1" applyNumberFormat="1">
      <alignment readingOrder="0"/>
    </xf>
    <xf borderId="0" fillId="0" fontId="1" numFmtId="176" xfId="0" applyFont="1" applyNumberFormat="1"/>
    <xf borderId="0" fillId="0" fontId="8" numFmtId="177" xfId="0" applyAlignment="1" applyFont="1" applyNumberFormat="1">
      <alignment readingOrder="0"/>
    </xf>
    <xf borderId="0" fillId="0" fontId="1" numFmtId="178" xfId="0" applyAlignment="1" applyFont="1" applyNumberFormat="1">
      <alignment readingOrder="0"/>
    </xf>
    <xf borderId="0" fillId="0" fontId="1" numFmtId="179" xfId="0" applyAlignment="1" applyFont="1" applyNumberFormat="1">
      <alignment readingOrder="0"/>
    </xf>
    <xf borderId="0" fillId="0" fontId="8" numFmtId="178" xfId="0" applyAlignment="1" applyFont="1" applyNumberFormat="1">
      <alignment readingOrder="0"/>
    </xf>
    <xf borderId="0" fillId="0" fontId="1" numFmtId="179" xfId="0" applyFont="1" applyNumberFormat="1"/>
    <xf borderId="0" fillId="0" fontId="8" numFmtId="179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8" numFmtId="180" xfId="0" applyAlignment="1" applyFont="1" applyNumberFormat="1">
      <alignment readingOrder="0"/>
    </xf>
    <xf borderId="0" fillId="0" fontId="8" numFmtId="3" xfId="0" applyFont="1" applyNumberFormat="1"/>
    <xf borderId="0" fillId="0" fontId="1" numFmtId="9" xfId="0" applyFont="1" applyNumberFormat="1"/>
    <xf borderId="0" fillId="0" fontId="8" numFmtId="0" xfId="0" applyAlignment="1" applyFont="1">
      <alignment horizontal="right" readingOrder="0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pivotCacheDefinition" Target="pivotCache/pivotCacheDefinition1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0</xdr:row>
      <xdr:rowOff>9525</xdr:rowOff>
    </xdr:from>
    <xdr:ext cx="609600" cy="257175"/>
    <xdr:sp>
      <xdr:nvSpPr>
        <xdr:cNvPr id="3" name="Shape 3"/>
        <xdr:cNvSpPr/>
      </xdr:nvSpPr>
      <xdr:spPr>
        <a:xfrm>
          <a:off x="4266550" y="1425425"/>
          <a:ext cx="795000" cy="339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Authorize</a:t>
          </a:r>
          <a:endParaRPr sz="1000"/>
        </a:p>
      </xdr:txBody>
    </xdr:sp>
    <xdr:clientData fLocksWithSheet="0"/>
  </xdr:oneCellAnchor>
  <xdr:oneCellAnchor>
    <xdr:from>
      <xdr:col>1</xdr:col>
      <xdr:colOff>209550</xdr:colOff>
      <xdr:row>0</xdr:row>
      <xdr:rowOff>9525</xdr:rowOff>
    </xdr:from>
    <xdr:ext cx="1019175" cy="314325"/>
    <xdr:sp>
      <xdr:nvSpPr>
        <xdr:cNvPr id="4" name="Shape 4"/>
        <xdr:cNvSpPr/>
      </xdr:nvSpPr>
      <xdr:spPr>
        <a:xfrm>
          <a:off x="3704150" y="843625"/>
          <a:ext cx="669000" cy="3006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/>
            <a:t>Quotes</a:t>
          </a:r>
          <a:endParaRPr sz="10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7</xdr:row>
      <xdr:rowOff>133350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17</xdr:row>
      <xdr:rowOff>28575</xdr:rowOff>
    </xdr:from>
    <xdr:ext cx="1162050" cy="542925"/>
    <xdr:sp>
      <xdr:nvSpPr>
        <xdr:cNvPr id="15" name="Shape 15"/>
        <xdr:cNvSpPr/>
      </xdr:nvSpPr>
      <xdr:spPr>
        <a:xfrm>
          <a:off x="1520800" y="707800"/>
          <a:ext cx="1253100" cy="497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Expiry List</a:t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8</xdr:row>
      <xdr:rowOff>114300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18</xdr:row>
      <xdr:rowOff>85725</xdr:rowOff>
    </xdr:from>
    <xdr:ext cx="1162050" cy="542925"/>
    <xdr:sp>
      <xdr:nvSpPr>
        <xdr:cNvPr id="15" name="Shape 15"/>
        <xdr:cNvSpPr/>
      </xdr:nvSpPr>
      <xdr:spPr>
        <a:xfrm>
          <a:off x="1520800" y="707800"/>
          <a:ext cx="1253100" cy="497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Expiry List</a:t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7</xdr:row>
      <xdr:rowOff>133350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7</xdr:row>
      <xdr:rowOff>133350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7</xdr:row>
      <xdr:rowOff>133350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22</xdr:row>
      <xdr:rowOff>171450</xdr:rowOff>
    </xdr:from>
    <xdr:ext cx="1381125" cy="866775"/>
    <xdr:sp>
      <xdr:nvSpPr>
        <xdr:cNvPr id="5" name="Shape 5"/>
        <xdr:cNvSpPr/>
      </xdr:nvSpPr>
      <xdr:spPr>
        <a:xfrm>
          <a:off x="2144325" y="928575"/>
          <a:ext cx="1857000" cy="1158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Condor Calls</a:t>
          </a:r>
          <a:endParaRPr sz="1400"/>
        </a:p>
      </xdr:txBody>
    </xdr:sp>
    <xdr:clientData fLocksWithSheet="0"/>
  </xdr:oneCellAnchor>
  <xdr:oneCellAnchor>
    <xdr:from>
      <xdr:col>8</xdr:col>
      <xdr:colOff>152400</xdr:colOff>
      <xdr:row>27</xdr:row>
      <xdr:rowOff>47625</xdr:rowOff>
    </xdr:from>
    <xdr:ext cx="1304925" cy="904875"/>
    <xdr:sp>
      <xdr:nvSpPr>
        <xdr:cNvPr id="6" name="Shape 6"/>
        <xdr:cNvSpPr/>
      </xdr:nvSpPr>
      <xdr:spPr>
        <a:xfrm>
          <a:off x="1063175" y="957825"/>
          <a:ext cx="1283400" cy="8811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17</xdr:row>
      <xdr:rowOff>114300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8</xdr:row>
      <xdr:rowOff>171450</xdr:rowOff>
    </xdr:from>
    <xdr:ext cx="1095375" cy="542925"/>
    <xdr:sp>
      <xdr:nvSpPr>
        <xdr:cNvPr id="10" name="Shape 10"/>
        <xdr:cNvSpPr/>
      </xdr:nvSpPr>
      <xdr:spPr>
        <a:xfrm>
          <a:off x="1569950" y="765825"/>
          <a:ext cx="1426500" cy="708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Expiry List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7</xdr:row>
      <xdr:rowOff>133350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18</xdr:row>
      <xdr:rowOff>9525</xdr:rowOff>
    </xdr:from>
    <xdr:ext cx="1162050" cy="542925"/>
    <xdr:sp>
      <xdr:nvSpPr>
        <xdr:cNvPr id="11" name="Shape 11"/>
        <xdr:cNvSpPr/>
      </xdr:nvSpPr>
      <xdr:spPr>
        <a:xfrm>
          <a:off x="1406025" y="554750"/>
          <a:ext cx="1539900" cy="679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Expiry List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11</xdr:row>
      <xdr:rowOff>123825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7</xdr:row>
      <xdr:rowOff>123825</xdr:rowOff>
    </xdr:from>
    <xdr:ext cx="1133475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17</xdr:row>
      <xdr:rowOff>85725</xdr:rowOff>
    </xdr:from>
    <xdr:ext cx="1133475" cy="676275"/>
    <xdr:sp>
      <xdr:nvSpPr>
        <xdr:cNvPr id="12" name="Shape 12"/>
        <xdr:cNvSpPr/>
      </xdr:nvSpPr>
      <xdr:spPr>
        <a:xfrm>
          <a:off x="1962425" y="603100"/>
          <a:ext cx="1436100" cy="842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Expiry List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4</xdr:row>
      <xdr:rowOff>47625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7</xdr:row>
      <xdr:rowOff>133350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11</xdr:row>
      <xdr:rowOff>180975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17</xdr:row>
      <xdr:rowOff>85725</xdr:rowOff>
    </xdr:from>
    <xdr:ext cx="1028700" cy="600075"/>
    <xdr:sp>
      <xdr:nvSpPr>
        <xdr:cNvPr id="13" name="Shape 13"/>
        <xdr:cNvSpPr/>
      </xdr:nvSpPr>
      <xdr:spPr>
        <a:xfrm>
          <a:off x="1331375" y="565125"/>
          <a:ext cx="1187700" cy="6513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Expiry List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8</xdr:row>
      <xdr:rowOff>19050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18</xdr:row>
      <xdr:rowOff>9525</xdr:rowOff>
    </xdr:from>
    <xdr:ext cx="1162050" cy="542925"/>
    <xdr:sp>
      <xdr:nvSpPr>
        <xdr:cNvPr id="11" name="Shape 11"/>
        <xdr:cNvSpPr/>
      </xdr:nvSpPr>
      <xdr:spPr>
        <a:xfrm>
          <a:off x="1406025" y="554750"/>
          <a:ext cx="1539900" cy="679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Expiry List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3</xdr:row>
      <xdr:rowOff>28575</xdr:rowOff>
    </xdr:from>
    <xdr:ext cx="1095375" cy="638175"/>
    <xdr:sp>
      <xdr:nvSpPr>
        <xdr:cNvPr id="7" name="Shape 7"/>
        <xdr:cNvSpPr/>
      </xdr:nvSpPr>
      <xdr:spPr>
        <a:xfrm>
          <a:off x="2412350" y="459500"/>
          <a:ext cx="1072200" cy="6222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Chain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7</xdr:row>
      <xdr:rowOff>133350</xdr:rowOff>
    </xdr:from>
    <xdr:ext cx="1095375" cy="676275"/>
    <xdr:sp>
      <xdr:nvSpPr>
        <xdr:cNvPr id="8" name="Shape 8"/>
        <xdr:cNvSpPr/>
      </xdr:nvSpPr>
      <xdr:spPr>
        <a:xfrm>
          <a:off x="2766550" y="871125"/>
          <a:ext cx="1263600" cy="7659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Matrix</a:t>
          </a:r>
          <a:endParaRPr sz="1400"/>
        </a:p>
      </xdr:txBody>
    </xdr:sp>
    <xdr:clientData fLocksWithSheet="0"/>
  </xdr:oneCellAnchor>
  <xdr:oneCellAnchor>
    <xdr:from>
      <xdr:col>0</xdr:col>
      <xdr:colOff>76200</xdr:colOff>
      <xdr:row>13</xdr:row>
      <xdr:rowOff>38100</xdr:rowOff>
    </xdr:from>
    <xdr:ext cx="1162050" cy="542925"/>
    <xdr:sp>
      <xdr:nvSpPr>
        <xdr:cNvPr id="9" name="Shape 9"/>
        <xdr:cNvSpPr/>
      </xdr:nvSpPr>
      <xdr:spPr>
        <a:xfrm>
          <a:off x="1774475" y="554625"/>
          <a:ext cx="1362000" cy="6234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Authorize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18</xdr:row>
      <xdr:rowOff>9525</xdr:rowOff>
    </xdr:from>
    <xdr:ext cx="1162050" cy="542925"/>
    <xdr:sp>
      <xdr:nvSpPr>
        <xdr:cNvPr id="14" name="Shape 14"/>
        <xdr:cNvSpPr/>
      </xdr:nvSpPr>
      <xdr:spPr>
        <a:xfrm>
          <a:off x="1310375" y="717375"/>
          <a:ext cx="1597200" cy="6888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Expiry List</a:t>
          </a:r>
          <a:endParaRPr sz="1400"/>
        </a:p>
      </xdr:txBody>
    </xdr:sp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G48" sheet="StockTracking"/>
  </cacheSource>
  <cacheFields>
    <cacheField name="46" numFmtId="0">
      <sharedItems>
        <s v="ABNB"/>
        <s v="AEG"/>
        <s v="AQN.TO-sold"/>
        <s v="ARG.TO"/>
        <s v="ASML"/>
        <s v="BDI.TO"/>
        <s v="BIP.UN.TO"/>
        <s v="BIPC.TO"/>
        <s v="BRK.B"/>
        <s v="CGY.TO"/>
        <s v="CMCL"/>
        <s v="CS"/>
        <s v="CSTE"/>
        <s v="CTG"/>
        <s v="DIV.TO"/>
        <s v="DNG.TO"/>
        <s v="DIR.UN.TO"/>
        <s v="EFX.TO"/>
        <s v="EIF.TO"/>
        <s v="GMP.TO"/>
        <s v="GSY.TO"/>
        <s v="HPS.A.TO"/>
        <s v="RCG.TO"/>
        <s v="LOGI"/>
        <s v="MDI.TO"/>
        <s v="NFLX"/>
        <s v="NRT"/>
        <s v="NVDA"/>
        <s v="PHA.VN"/>
        <s v="PIF.TO"/>
        <s v="QIPT.VN"/>
        <s v="SAN"/>
        <s v="SFIX-sold"/>
        <s v="SII.TO"/>
        <s v="SOX.TO-sold"/>
        <s v="SHIP"/>
        <s v="SHOP-sold"/>
        <s v="ZCS.TO-sold"/>
        <s v="TD.TO"/>
        <s v="TRUL.CN"/>
        <s v="UPST"/>
      </sharedItems>
    </cacheField>
    <cacheField name="Shares" numFmtId="0">
      <sharedItems containsSemiMixedTypes="0" containsString="0" containsNumber="1" containsInteger="1">
        <n v="150.0"/>
        <n v="5200.0"/>
        <n v="3800.0"/>
        <n v="15000.0"/>
        <n v="50.0"/>
        <n v="5000.0"/>
        <n v="4000.0"/>
        <n v="600.0"/>
        <n v="66.0"/>
        <n v="1000.0"/>
        <n v="3000.0"/>
        <n v="1900.0"/>
        <n v="4400.0"/>
        <n v="1200.0"/>
        <n v="9000.0"/>
        <n v="1500.0"/>
        <n v="1600.0"/>
        <n v="2400.0"/>
        <n v="11268.0"/>
        <n v="100.0"/>
        <n v="732.0"/>
        <n v="2663.0"/>
        <n v="6000.0"/>
        <n v="10.0"/>
        <n v="2200.0"/>
        <n v="400.0"/>
        <n v="33000.0"/>
        <n v="750.0"/>
        <n v="4500.0"/>
        <n v="700.0"/>
        <n v="1700.0"/>
        <n v="200.0"/>
        <n v="1.0"/>
      </sharedItems>
    </cacheField>
    <cacheField name="Avg price" numFmtId="164">
      <sharedItems containsSemiMixedTypes="0" containsString="0" containsNumber="1">
        <n v="174.37"/>
        <n v="6.1576"/>
        <n v="13.7551"/>
        <n v="1.6607"/>
        <n v="374.0"/>
        <n v="1.88"/>
        <n v="2.02"/>
        <n v="58.0"/>
        <n v="0.0"/>
        <n v="29.8"/>
        <n v="59.04"/>
        <n v="9.5999"/>
        <n v="5.3933"/>
        <n v="6.4552"/>
        <n v="5.1108"/>
        <n v="2.79"/>
        <n v="3.11"/>
        <n v="14.24001"/>
        <n v="12.57"/>
        <n v="6.5385"/>
        <n v="24.07"/>
        <n v="0.01"/>
        <n v="105.3895"/>
        <n v="14.0062"/>
        <n v="26.1"/>
        <n v="44.9444"/>
        <n v="4.6525"/>
        <n v="496.32"/>
        <n v="7.1"/>
        <n v="7.478"/>
        <n v="65.0"/>
        <n v="0.8164"/>
        <n v="18.95"/>
        <n v="7.53"/>
        <n v="2.46"/>
        <n v="43.55"/>
        <n v="22.6847"/>
        <n v="5.2402"/>
        <n v="7.133000000000001"/>
        <n v="7.239"/>
        <n v="139.3"/>
        <n v="14.1096"/>
        <n v="66.05"/>
        <n v="31.94"/>
        <n v="31.942"/>
        <n v="138.1"/>
      </sharedItems>
    </cacheField>
    <cacheField name="Current price" numFmtId="168">
      <sharedItems containsString="0" containsBlank="1" containsNumber="1">
        <n v="113.975"/>
        <n v="4.435"/>
        <m/>
        <n v="1.64"/>
        <n v="614.11"/>
        <n v="6.7"/>
        <n v="47.11"/>
        <n v="57.4"/>
        <n v="321.93"/>
        <n v="61.38"/>
        <n v="14.12"/>
        <n v="0.8847"/>
        <n v="4.12"/>
        <n v="6.75"/>
        <n v="3.02"/>
        <n v="2.99"/>
        <n v="14.83"/>
        <n v="7.77"/>
        <n v="52.41"/>
        <n v="91.4"/>
        <n v="37.69"/>
        <n v="10.99"/>
        <n v="56.93"/>
        <n v="10.44"/>
        <n v="322.88"/>
        <n v="13.765"/>
        <n v="271.831"/>
        <n v="0.28"/>
        <n v="13.44"/>
        <n v="7.74"/>
        <n v="3.575"/>
        <n v="49.45"/>
        <n v="4.905"/>
        <n v="81.28"/>
        <n v="6.78"/>
        <n v="14.65"/>
      </sharedItems>
    </cacheField>
    <cacheField name="Source" numFmtId="165">
      <sharedItems>
        <s v="Fool"/>
        <s v="Contra"/>
        <s v="Keystone"/>
        <s v="Steve"/>
        <s v="Keystone Small Cap"/>
      </sharedItems>
    </cacheField>
    <cacheField name="Invested (CAD)" numFmtId="164">
      <sharedItems containsSemiMixedTypes="0" containsString="0" containsNumber="1">
        <n v="34002.15"/>
        <n v="41625.376000000004"/>
        <n v="52269.380000000005"/>
        <n v="24910.5"/>
        <n v="24310.0"/>
        <n v="9400.0"/>
        <n v="8080.0"/>
        <n v="34800.0"/>
        <n v="0.0"/>
        <n v="1937.0"/>
        <n v="35424.0"/>
        <n v="12479.87"/>
        <n v="21033.87"/>
        <n v="15944.344"/>
        <n v="29233.776"/>
        <n v="3348.0"/>
        <n v="27990.0"/>
        <n v="21360.015"/>
        <n v="20112.0"/>
        <n v="15692.4"/>
        <n v="28884.0"/>
        <n v="112.68"/>
        <n v="10538.95"/>
        <n v="22409.92"/>
        <n v="19105.2"/>
        <n v="155593.01836000002"/>
        <n v="27915.0"/>
        <n v="4963.2"/>
        <n v="9230.0"/>
        <n v="21387.079999999998"/>
        <n v="33800.0"/>
        <n v="26941.2"/>
        <n v="14212.5"/>
        <n v="33885.0"/>
        <n v="19188.0"/>
        <n v="39630.5"/>
        <n v="38563.99"/>
        <n v="23580.899999999998"/>
        <n v="6954.675000000001"/>
        <n v="9410.7"/>
        <n v="36218.00000000001"/>
        <n v="14.1096"/>
        <n v="17173.0"/>
        <n v="22358.0"/>
        <n v="31942.0"/>
        <n v="35906.0"/>
      </sharedItems>
    </cacheField>
    <cacheField name="Market Val (CAD)" numFmtId="164">
      <sharedItems containsSemiMixedTypes="0" containsString="0" containsNumber="1">
        <n v="22225.125"/>
        <n v="29980.6"/>
        <n v="0.0"/>
        <n v="24600.0"/>
        <n v="39917.15"/>
        <n v="33500.0"/>
        <n v="26800.0"/>
        <n v="28266.0"/>
        <n v="3788.4"/>
        <n v="20925.45"/>
        <n v="36828.0"/>
        <n v="18356.0"/>
        <n v="3450.3300000000004"/>
        <n v="10176.4"/>
        <n v="38610.0"/>
        <n v="3624.0"/>
        <n v="26910.000000000004"/>
        <n v="22245.0"/>
        <n v="23728.0"/>
        <n v="18648.0"/>
        <n v="62891.99999999999"/>
        <n v="9140.0"/>
        <n v="60304.0"/>
        <n v="8044.68"/>
        <n v="197085.967"/>
        <n v="62640.0"/>
        <n v="3228.8"/>
        <n v="17894.5"/>
        <n v="39367.9"/>
        <n v="141352.12"/>
        <n v="9240.0"/>
        <n v="10080.0"/>
        <n v="34830.0"/>
        <n v="27885.0"/>
        <n v="84065.0"/>
        <n v="4782.375"/>
        <n v="6376.5"/>
        <n v="21132.8"/>
        <n v="4746.0"/>
        <n v="6780.0"/>
        <n v="3809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ockTracking" cacheId="0" dataCaption="" compact="0" compactData="0">
  <location ref="C53:E59" firstHeaderRow="0" firstDataRow="2" firstDataCol="0"/>
  <pivotFields>
    <pivotField name="46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har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Avg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Current pric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ource" axis="axisRow" compact="0" numFmtId="165" outline="0" multipleItemSelectionAllowed="1" showAll="0" sortType="ascending">
      <items>
        <item x="1"/>
        <item x="0"/>
        <item x="2"/>
        <item x="4"/>
        <item x="3"/>
        <item t="default"/>
      </items>
    </pivotField>
    <pivotField name="Invested (CAD)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Market Val (CAD)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</pivotFields>
  <rowFields>
    <field x="4"/>
  </rowFields>
  <colFields>
    <field x="-2"/>
  </colFields>
  <dataFields>
    <dataField name="SUM of Invested (CAD)" fld="5" baseField="0"/>
    <dataField name="SUM of Market Val (CAD)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mdi.to/" TargetMode="External"/><Relationship Id="rId22" Type="http://schemas.openxmlformats.org/officeDocument/2006/relationships/hyperlink" Target="http://pha.vn/" TargetMode="External"/><Relationship Id="rId21" Type="http://schemas.openxmlformats.org/officeDocument/2006/relationships/hyperlink" Target="https://www.macrotrends.net/stocks/charts/NVDA/nvidia/pe-ratio" TargetMode="External"/><Relationship Id="rId24" Type="http://schemas.openxmlformats.org/officeDocument/2006/relationships/hyperlink" Target="http://qipt.vn/" TargetMode="External"/><Relationship Id="rId23" Type="http://schemas.openxmlformats.org/officeDocument/2006/relationships/hyperlink" Target="http://pif.to/" TargetMode="External"/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hyperlink" Target="http://aqn.to/" TargetMode="External"/><Relationship Id="rId4" Type="http://schemas.openxmlformats.org/officeDocument/2006/relationships/hyperlink" Target="http://arg.to/" TargetMode="External"/><Relationship Id="rId9" Type="http://schemas.openxmlformats.org/officeDocument/2006/relationships/hyperlink" Target="http://cgy.to/" TargetMode="External"/><Relationship Id="rId26" Type="http://schemas.openxmlformats.org/officeDocument/2006/relationships/hyperlink" Target="http://sox.to/" TargetMode="External"/><Relationship Id="rId25" Type="http://schemas.openxmlformats.org/officeDocument/2006/relationships/hyperlink" Target="http://sii.to/" TargetMode="External"/><Relationship Id="rId28" Type="http://schemas.openxmlformats.org/officeDocument/2006/relationships/hyperlink" Target="http://td.to/" TargetMode="External"/><Relationship Id="rId27" Type="http://schemas.openxmlformats.org/officeDocument/2006/relationships/hyperlink" Target="http://zcs.to/" TargetMode="External"/><Relationship Id="rId5" Type="http://schemas.openxmlformats.org/officeDocument/2006/relationships/hyperlink" Target="http://bdi.to/" TargetMode="External"/><Relationship Id="rId6" Type="http://schemas.openxmlformats.org/officeDocument/2006/relationships/hyperlink" Target="http://bdi.to/" TargetMode="External"/><Relationship Id="rId29" Type="http://schemas.openxmlformats.org/officeDocument/2006/relationships/hyperlink" Target="http://trul.cn.to/" TargetMode="External"/><Relationship Id="rId7" Type="http://schemas.openxmlformats.org/officeDocument/2006/relationships/hyperlink" Target="http://bip.un.to/" TargetMode="External"/><Relationship Id="rId8" Type="http://schemas.openxmlformats.org/officeDocument/2006/relationships/hyperlink" Target="http://bipc.to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://trul.cn.to/" TargetMode="External"/><Relationship Id="rId11" Type="http://schemas.openxmlformats.org/officeDocument/2006/relationships/hyperlink" Target="http://dng.to/" TargetMode="External"/><Relationship Id="rId10" Type="http://schemas.openxmlformats.org/officeDocument/2006/relationships/hyperlink" Target="http://div.to/" TargetMode="External"/><Relationship Id="rId32" Type="http://schemas.openxmlformats.org/officeDocument/2006/relationships/vmlDrawing" Target="../drawings/vmlDrawing1.vml"/><Relationship Id="rId13" Type="http://schemas.openxmlformats.org/officeDocument/2006/relationships/hyperlink" Target="http://dr.un.to/" TargetMode="External"/><Relationship Id="rId12" Type="http://schemas.openxmlformats.org/officeDocument/2006/relationships/hyperlink" Target="http://dr.un.to/" TargetMode="External"/><Relationship Id="rId15" Type="http://schemas.openxmlformats.org/officeDocument/2006/relationships/hyperlink" Target="http://eif.to/" TargetMode="External"/><Relationship Id="rId14" Type="http://schemas.openxmlformats.org/officeDocument/2006/relationships/hyperlink" Target="http://efx.to/" TargetMode="External"/><Relationship Id="rId17" Type="http://schemas.openxmlformats.org/officeDocument/2006/relationships/hyperlink" Target="http://gsy.to/" TargetMode="External"/><Relationship Id="rId16" Type="http://schemas.openxmlformats.org/officeDocument/2006/relationships/hyperlink" Target="http://gmp.to/" TargetMode="External"/><Relationship Id="rId19" Type="http://schemas.openxmlformats.org/officeDocument/2006/relationships/hyperlink" Target="http://rcg.to/" TargetMode="External"/><Relationship Id="rId18" Type="http://schemas.openxmlformats.org/officeDocument/2006/relationships/hyperlink" Target="http://hps.a.to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5.0"/>
    <col customWidth="1" min="2" max="2" width="11.25"/>
    <col customWidth="1" min="3" max="3" width="13.13"/>
    <col customWidth="1" min="4" max="4" width="10.38"/>
    <col customWidth="1" min="5" max="5" width="13.25"/>
    <col customWidth="1" min="6" max="6" width="12.88"/>
    <col customWidth="1" min="7" max="7" width="14.25"/>
    <col customWidth="1" min="8" max="8" width="8.25"/>
    <col customWidth="1" min="9" max="9" width="13.13"/>
    <col customWidth="1" min="10" max="10" width="6.75"/>
    <col customWidth="1" min="11" max="11" width="9.88"/>
    <col customWidth="1" min="12" max="13" width="7.63"/>
    <col customWidth="1" min="14" max="14" width="9.25"/>
    <col customWidth="1" min="15" max="16" width="7.63"/>
    <col customWidth="1" min="17" max="21" width="15.75"/>
    <col customWidth="1" min="25" max="25" width="8.5"/>
    <col customWidth="1" min="26" max="26" width="10.88"/>
    <col customWidth="1" min="27" max="27" width="6.25"/>
    <col customWidth="1" min="30" max="30" width="23.13"/>
  </cols>
  <sheetData>
    <row r="1">
      <c r="B1" s="1"/>
      <c r="C1" s="2"/>
      <c r="D1" s="2"/>
      <c r="E1" s="3" t="s">
        <v>0</v>
      </c>
      <c r="F1" s="2">
        <v>1.3</v>
      </c>
      <c r="G1" s="2"/>
      <c r="H1" s="2"/>
      <c r="I1" s="4">
        <v>44965.0</v>
      </c>
      <c r="J1" s="5"/>
      <c r="K1" s="2"/>
      <c r="L1" s="6"/>
      <c r="M1" s="6"/>
      <c r="N1" s="2"/>
      <c r="O1" s="2"/>
      <c r="P1" s="2"/>
      <c r="S1" s="7"/>
      <c r="Y1" s="8"/>
      <c r="Z1" s="9"/>
    </row>
    <row r="2">
      <c r="A2" s="10">
        <f>COUNTA(A3:A1033)</f>
        <v>46</v>
      </c>
      <c r="B2" s="11" t="s">
        <v>1</v>
      </c>
      <c r="C2" s="12" t="s">
        <v>2</v>
      </c>
      <c r="D2" s="12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4" t="s">
        <v>9</v>
      </c>
      <c r="K2" s="12" t="s">
        <v>10</v>
      </c>
      <c r="L2" s="15" t="s">
        <v>11</v>
      </c>
      <c r="M2" s="15" t="s">
        <v>12</v>
      </c>
      <c r="N2" s="12" t="s">
        <v>13</v>
      </c>
      <c r="O2" s="12" t="s">
        <v>14</v>
      </c>
      <c r="P2" s="12" t="s">
        <v>15</v>
      </c>
      <c r="Q2" s="11" t="s">
        <v>16</v>
      </c>
      <c r="R2" s="11" t="s">
        <v>17</v>
      </c>
      <c r="S2" s="11" t="s">
        <v>18</v>
      </c>
      <c r="T2" s="11" t="s">
        <v>19</v>
      </c>
      <c r="U2" s="10"/>
      <c r="V2" s="10"/>
      <c r="W2" s="10"/>
      <c r="X2" s="10"/>
      <c r="Y2" s="16"/>
      <c r="Z2" s="17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>
      <c r="A3" s="1" t="s">
        <v>20</v>
      </c>
      <c r="B3" s="1">
        <v>150.0</v>
      </c>
      <c r="C3" s="2">
        <v>174.37</v>
      </c>
      <c r="D3" s="18">
        <v>113.975</v>
      </c>
      <c r="E3" s="19" t="s">
        <v>21</v>
      </c>
      <c r="F3" s="2">
        <f t="shared" ref="F3:F48" si="1">if(P3="USD", C3*B3*$F$1,C3*B3)</f>
        <v>34002.15</v>
      </c>
      <c r="G3" s="2">
        <f t="shared" ref="G3:G48" si="2">if(P3="USD", $F$1*B3*D3, D3*B3)</f>
        <v>22225.125</v>
      </c>
      <c r="H3" s="2">
        <v>0.0</v>
      </c>
      <c r="I3" s="2">
        <f t="shared" ref="I3:I48" si="3">if(P3="USD",$F$1*H3*B3,H3*B3)</f>
        <v>0</v>
      </c>
      <c r="J3" s="5">
        <f t="shared" ref="J3:J23" si="4">I3/G3</f>
        <v>0</v>
      </c>
      <c r="K3" s="20">
        <v>44603.0</v>
      </c>
      <c r="L3" s="6"/>
      <c r="M3" s="6">
        <f t="shared" ref="M3:M48" si="5"> datedif(K3, now(), "M")/12</f>
        <v>1.166666667</v>
      </c>
      <c r="N3" s="21">
        <f t="shared" ref="N3:N10" si="6">if(M3 &gt; 1, power(D3/C3,1/M3) -1, D3/C3-1)</f>
        <v>-0.3054266069</v>
      </c>
      <c r="O3" s="5">
        <f t="shared" ref="O3:O48" si="7">G3/G$49</f>
        <v>0.01795728675</v>
      </c>
      <c r="P3" s="2" t="s">
        <v>22</v>
      </c>
      <c r="Q3" s="1" t="s">
        <v>23</v>
      </c>
      <c r="S3" s="7"/>
      <c r="Y3" s="9"/>
      <c r="Z3" s="9"/>
    </row>
    <row r="4">
      <c r="A4" s="1" t="s">
        <v>24</v>
      </c>
      <c r="B4" s="1">
        <v>5200.0</v>
      </c>
      <c r="C4" s="2">
        <v>6.1576</v>
      </c>
      <c r="D4" s="18">
        <v>4.435</v>
      </c>
      <c r="E4" s="19" t="s">
        <v>25</v>
      </c>
      <c r="F4" s="2">
        <f t="shared" si="1"/>
        <v>41625.376</v>
      </c>
      <c r="G4" s="2">
        <f t="shared" si="2"/>
        <v>29980.6</v>
      </c>
      <c r="H4" s="2">
        <f>0.165*2</f>
        <v>0.33</v>
      </c>
      <c r="I4" s="2">
        <f t="shared" si="3"/>
        <v>2230.8</v>
      </c>
      <c r="J4" s="5">
        <f t="shared" si="4"/>
        <v>0.07440811725</v>
      </c>
      <c r="K4" s="20">
        <v>43075.0</v>
      </c>
      <c r="L4" s="6"/>
      <c r="M4" s="6">
        <f t="shared" si="5"/>
        <v>5.333333333</v>
      </c>
      <c r="N4" s="21">
        <f t="shared" si="6"/>
        <v>-0.05967517195</v>
      </c>
      <c r="O4" s="5">
        <f t="shared" si="7"/>
        <v>0.0242234962</v>
      </c>
      <c r="P4" s="2" t="s">
        <v>22</v>
      </c>
      <c r="Q4" s="1" t="s">
        <v>23</v>
      </c>
      <c r="S4" s="7"/>
      <c r="Y4" s="9"/>
      <c r="Z4" s="9"/>
    </row>
    <row r="5">
      <c r="A5" s="22" t="s">
        <v>26</v>
      </c>
      <c r="B5" s="1">
        <v>3800.0</v>
      </c>
      <c r="C5" s="2">
        <v>13.7551</v>
      </c>
      <c r="D5" s="18"/>
      <c r="E5" s="19" t="s">
        <v>27</v>
      </c>
      <c r="F5" s="2">
        <f t="shared" si="1"/>
        <v>52269.38</v>
      </c>
      <c r="G5" s="2">
        <f t="shared" si="2"/>
        <v>0</v>
      </c>
      <c r="H5" s="2">
        <f>0.14*4*$F$1</f>
        <v>0.728</v>
      </c>
      <c r="I5" s="2">
        <f t="shared" si="3"/>
        <v>2766.4</v>
      </c>
      <c r="J5" s="5" t="str">
        <f t="shared" si="4"/>
        <v>#DIV/0!</v>
      </c>
      <c r="K5" s="20">
        <v>42736.0</v>
      </c>
      <c r="L5" s="23">
        <v>44771.0</v>
      </c>
      <c r="M5" s="6">
        <f t="shared" si="5"/>
        <v>6.333333333</v>
      </c>
      <c r="N5" s="21">
        <f t="shared" si="6"/>
        <v>-1</v>
      </c>
      <c r="O5" s="5">
        <f t="shared" si="7"/>
        <v>0</v>
      </c>
      <c r="P5" s="2" t="s">
        <v>28</v>
      </c>
      <c r="Q5" s="1" t="s">
        <v>23</v>
      </c>
      <c r="S5" s="7"/>
      <c r="Y5" s="9"/>
      <c r="Z5" s="9"/>
    </row>
    <row r="6">
      <c r="A6" s="24" t="s">
        <v>29</v>
      </c>
      <c r="B6" s="1">
        <v>15000.0</v>
      </c>
      <c r="C6" s="2">
        <v>1.6607</v>
      </c>
      <c r="D6" s="18">
        <v>1.64</v>
      </c>
      <c r="E6" s="19" t="s">
        <v>27</v>
      </c>
      <c r="F6" s="2">
        <f t="shared" si="1"/>
        <v>24910.5</v>
      </c>
      <c r="G6" s="2">
        <f t="shared" si="2"/>
        <v>24600</v>
      </c>
      <c r="H6" s="2">
        <v>0.12</v>
      </c>
      <c r="I6" s="2">
        <f t="shared" si="3"/>
        <v>1800</v>
      </c>
      <c r="J6" s="5">
        <f t="shared" si="4"/>
        <v>0.07317073171</v>
      </c>
      <c r="K6" s="20">
        <v>44603.0</v>
      </c>
      <c r="L6" s="6"/>
      <c r="M6" s="6">
        <f t="shared" si="5"/>
        <v>1.166666667</v>
      </c>
      <c r="N6" s="21">
        <f t="shared" si="6"/>
        <v>-0.0106935206</v>
      </c>
      <c r="O6" s="5">
        <f t="shared" si="7"/>
        <v>0.01987612011</v>
      </c>
      <c r="P6" s="2" t="s">
        <v>28</v>
      </c>
      <c r="Q6" s="1" t="s">
        <v>23</v>
      </c>
      <c r="S6" s="7"/>
      <c r="Y6" s="9"/>
      <c r="Z6" s="9"/>
    </row>
    <row r="7">
      <c r="A7" s="25" t="s">
        <v>30</v>
      </c>
      <c r="B7" s="1">
        <v>50.0</v>
      </c>
      <c r="C7" s="2">
        <v>374.0</v>
      </c>
      <c r="D7" s="18">
        <v>614.11</v>
      </c>
      <c r="E7" s="19" t="s">
        <v>21</v>
      </c>
      <c r="F7" s="2">
        <f t="shared" si="1"/>
        <v>24310</v>
      </c>
      <c r="G7" s="2">
        <f t="shared" si="2"/>
        <v>39917.15</v>
      </c>
      <c r="H7" s="2">
        <v>0.0</v>
      </c>
      <c r="I7" s="2">
        <f t="shared" si="3"/>
        <v>0</v>
      </c>
      <c r="J7" s="5">
        <f t="shared" si="4"/>
        <v>0</v>
      </c>
      <c r="K7" s="20">
        <v>44044.0</v>
      </c>
      <c r="L7" s="6"/>
      <c r="M7" s="6">
        <f t="shared" si="5"/>
        <v>2.75</v>
      </c>
      <c r="N7" s="21">
        <f t="shared" si="6"/>
        <v>0.1976171994</v>
      </c>
      <c r="O7" s="5">
        <f t="shared" si="7"/>
        <v>0.03225195398</v>
      </c>
      <c r="P7" s="2" t="s">
        <v>22</v>
      </c>
      <c r="Q7" s="1" t="s">
        <v>31</v>
      </c>
      <c r="S7" s="7"/>
      <c r="Y7" s="9"/>
      <c r="Z7" s="9"/>
    </row>
    <row r="8">
      <c r="A8" s="22" t="s">
        <v>32</v>
      </c>
      <c r="B8" s="1">
        <v>5000.0</v>
      </c>
      <c r="C8" s="2">
        <v>1.88</v>
      </c>
      <c r="D8" s="18">
        <v>6.7</v>
      </c>
      <c r="E8" s="19" t="s">
        <v>25</v>
      </c>
      <c r="F8" s="2">
        <f t="shared" si="1"/>
        <v>9400</v>
      </c>
      <c r="G8" s="2">
        <f t="shared" si="2"/>
        <v>33500</v>
      </c>
      <c r="H8" s="2">
        <v>0.084</v>
      </c>
      <c r="I8" s="2">
        <f t="shared" si="3"/>
        <v>420</v>
      </c>
      <c r="J8" s="5">
        <f t="shared" si="4"/>
        <v>0.01253731343</v>
      </c>
      <c r="K8" s="20">
        <v>43500.0</v>
      </c>
      <c r="L8" s="6"/>
      <c r="M8" s="6">
        <f t="shared" si="5"/>
        <v>4.166666667</v>
      </c>
      <c r="N8" s="21">
        <f t="shared" si="6"/>
        <v>0.3566257897</v>
      </c>
      <c r="O8" s="5">
        <f t="shared" si="7"/>
        <v>0.02706707413</v>
      </c>
      <c r="P8" s="2" t="s">
        <v>28</v>
      </c>
      <c r="Q8" s="1" t="s">
        <v>33</v>
      </c>
      <c r="S8" s="7"/>
      <c r="Y8" s="9"/>
      <c r="Z8" s="9"/>
    </row>
    <row r="9">
      <c r="A9" s="22" t="s">
        <v>32</v>
      </c>
      <c r="B9" s="1">
        <v>4000.0</v>
      </c>
      <c r="C9" s="2">
        <v>2.02</v>
      </c>
      <c r="D9" s="18">
        <v>6.7</v>
      </c>
      <c r="E9" s="19" t="s">
        <v>25</v>
      </c>
      <c r="F9" s="2">
        <f t="shared" si="1"/>
        <v>8080</v>
      </c>
      <c r="G9" s="2">
        <f t="shared" si="2"/>
        <v>26800</v>
      </c>
      <c r="H9" s="2">
        <v>0.084</v>
      </c>
      <c r="I9" s="2">
        <f t="shared" si="3"/>
        <v>336</v>
      </c>
      <c r="J9" s="5">
        <f t="shared" si="4"/>
        <v>0.01253731343</v>
      </c>
      <c r="K9" s="20">
        <v>43496.0</v>
      </c>
      <c r="L9" s="6"/>
      <c r="M9" s="6">
        <f t="shared" si="5"/>
        <v>4.25</v>
      </c>
      <c r="N9" s="21">
        <f t="shared" si="6"/>
        <v>0.3259378277</v>
      </c>
      <c r="O9" s="5">
        <f t="shared" si="7"/>
        <v>0.02165365931</v>
      </c>
      <c r="P9" s="2" t="s">
        <v>28</v>
      </c>
      <c r="Q9" s="1" t="s">
        <v>33</v>
      </c>
      <c r="S9" s="7"/>
      <c r="Y9" s="9"/>
      <c r="Z9" s="9"/>
    </row>
    <row r="10">
      <c r="A10" s="22" t="s">
        <v>34</v>
      </c>
      <c r="B10" s="1">
        <v>600.0</v>
      </c>
      <c r="C10" s="2">
        <v>58.0</v>
      </c>
      <c r="D10" s="18">
        <v>47.11</v>
      </c>
      <c r="E10" s="19" t="s">
        <v>27</v>
      </c>
      <c r="F10" s="2">
        <f t="shared" si="1"/>
        <v>34800</v>
      </c>
      <c r="G10" s="2">
        <f t="shared" si="2"/>
        <v>28266</v>
      </c>
      <c r="H10" s="2">
        <f>0.5375*4*$F$1</f>
        <v>2.795</v>
      </c>
      <c r="I10" s="2">
        <f t="shared" si="3"/>
        <v>1677</v>
      </c>
      <c r="J10" s="5">
        <f t="shared" si="4"/>
        <v>0.05932922946</v>
      </c>
      <c r="K10" s="20">
        <v>43210.0</v>
      </c>
      <c r="L10" s="6"/>
      <c r="M10" s="6">
        <f t="shared" si="5"/>
        <v>5</v>
      </c>
      <c r="N10" s="21">
        <f t="shared" si="6"/>
        <v>-0.0407384829</v>
      </c>
      <c r="O10" s="5">
        <f t="shared" si="7"/>
        <v>0.02283814679</v>
      </c>
      <c r="P10" s="2" t="s">
        <v>28</v>
      </c>
      <c r="Q10" s="1" t="s">
        <v>23</v>
      </c>
      <c r="S10" s="7"/>
      <c r="Y10" s="9"/>
      <c r="Z10" s="9"/>
    </row>
    <row r="11">
      <c r="A11" s="22" t="s">
        <v>35</v>
      </c>
      <c r="B11" s="1">
        <v>66.0</v>
      </c>
      <c r="C11" s="2">
        <v>0.0</v>
      </c>
      <c r="D11" s="18">
        <v>57.4</v>
      </c>
      <c r="E11" s="19" t="s">
        <v>27</v>
      </c>
      <c r="F11" s="2">
        <f t="shared" si="1"/>
        <v>0</v>
      </c>
      <c r="G11" s="2">
        <f t="shared" si="2"/>
        <v>3788.4</v>
      </c>
      <c r="H11" s="2">
        <f>0.485*4*$F$1</f>
        <v>2.522</v>
      </c>
      <c r="I11" s="2">
        <f t="shared" si="3"/>
        <v>166.452</v>
      </c>
      <c r="J11" s="5">
        <f t="shared" si="4"/>
        <v>0.04393728223</v>
      </c>
      <c r="K11" s="20">
        <v>43952.0</v>
      </c>
      <c r="L11" s="6"/>
      <c r="M11" s="6">
        <f t="shared" si="5"/>
        <v>3</v>
      </c>
      <c r="N11" s="21"/>
      <c r="O11" s="5">
        <f t="shared" si="7"/>
        <v>0.003060922497</v>
      </c>
      <c r="P11" s="2" t="s">
        <v>28</v>
      </c>
      <c r="Q11" s="1" t="s">
        <v>23</v>
      </c>
      <c r="S11" s="7"/>
      <c r="Y11" s="9"/>
      <c r="Z11" s="9"/>
    </row>
    <row r="12">
      <c r="A12" s="1" t="s">
        <v>36</v>
      </c>
      <c r="B12" s="1">
        <v>50.0</v>
      </c>
      <c r="C12" s="2">
        <f>1490/50</f>
        <v>29.8</v>
      </c>
      <c r="D12" s="18">
        <v>321.93</v>
      </c>
      <c r="E12" s="19" t="s">
        <v>23</v>
      </c>
      <c r="F12" s="2">
        <f t="shared" si="1"/>
        <v>1937</v>
      </c>
      <c r="G12" s="2">
        <f t="shared" si="2"/>
        <v>20925.45</v>
      </c>
      <c r="H12" s="2">
        <v>0.0</v>
      </c>
      <c r="I12" s="2">
        <f t="shared" si="3"/>
        <v>0</v>
      </c>
      <c r="J12" s="5">
        <f t="shared" si="4"/>
        <v>0</v>
      </c>
      <c r="K12" s="20">
        <v>35065.0</v>
      </c>
      <c r="L12" s="6"/>
      <c r="M12" s="6">
        <f t="shared" si="5"/>
        <v>27.33333333</v>
      </c>
      <c r="N12" s="21">
        <f t="shared" ref="N12:N48" si="8">if(M12 &gt; 1, power(D12/C12,1/M12) -1, D12/C12-1)</f>
        <v>0.09096954888</v>
      </c>
      <c r="O12" s="5">
        <f t="shared" si="7"/>
        <v>0.01690718527</v>
      </c>
      <c r="P12" s="2" t="s">
        <v>22</v>
      </c>
      <c r="Q12" s="1" t="s">
        <v>23</v>
      </c>
      <c r="S12" s="7"/>
      <c r="Y12" s="9"/>
      <c r="Z12" s="9"/>
    </row>
    <row r="13">
      <c r="A13" s="24" t="s">
        <v>37</v>
      </c>
      <c r="B13" s="1">
        <v>600.0</v>
      </c>
      <c r="C13" s="2">
        <v>59.04</v>
      </c>
      <c r="D13" s="18">
        <v>61.38</v>
      </c>
      <c r="E13" s="19" t="s">
        <v>38</v>
      </c>
      <c r="F13" s="2">
        <f t="shared" si="1"/>
        <v>35424</v>
      </c>
      <c r="G13" s="2">
        <f t="shared" si="2"/>
        <v>36828</v>
      </c>
      <c r="H13" s="2">
        <f>0.28*4</f>
        <v>1.12</v>
      </c>
      <c r="I13" s="2">
        <f t="shared" si="3"/>
        <v>672</v>
      </c>
      <c r="J13" s="5">
        <f t="shared" si="4"/>
        <v>0.01824698599</v>
      </c>
      <c r="K13" s="20">
        <v>44523.0</v>
      </c>
      <c r="L13" s="6"/>
      <c r="M13" s="6">
        <f t="shared" si="5"/>
        <v>1.416666667</v>
      </c>
      <c r="N13" s="21">
        <f t="shared" si="8"/>
        <v>0.02781670503</v>
      </c>
      <c r="O13" s="5">
        <f t="shared" si="7"/>
        <v>0.02975600615</v>
      </c>
      <c r="P13" s="2" t="s">
        <v>28</v>
      </c>
      <c r="Q13" s="1" t="s">
        <v>33</v>
      </c>
      <c r="S13" s="7"/>
      <c r="Y13" s="9"/>
      <c r="Z13" s="9"/>
    </row>
    <row r="14">
      <c r="A14" s="26" t="s">
        <v>39</v>
      </c>
      <c r="B14" s="27">
        <v>1000.0</v>
      </c>
      <c r="C14" s="28">
        <v>9.5999</v>
      </c>
      <c r="D14" s="29">
        <v>14.12</v>
      </c>
      <c r="E14" s="30" t="s">
        <v>25</v>
      </c>
      <c r="F14" s="31">
        <f t="shared" si="1"/>
        <v>12479.87</v>
      </c>
      <c r="G14" s="31">
        <f t="shared" si="2"/>
        <v>18356</v>
      </c>
      <c r="H14" s="28">
        <v>0.55</v>
      </c>
      <c r="I14" s="31">
        <f t="shared" si="3"/>
        <v>715</v>
      </c>
      <c r="J14" s="32">
        <f t="shared" si="4"/>
        <v>0.03895184136</v>
      </c>
      <c r="K14" s="33">
        <v>44812.0</v>
      </c>
      <c r="L14" s="34"/>
      <c r="M14" s="35">
        <f t="shared" si="5"/>
        <v>0.5833333333</v>
      </c>
      <c r="N14" s="21">
        <f t="shared" si="8"/>
        <v>0.4708486547</v>
      </c>
      <c r="O14" s="5">
        <f t="shared" si="7"/>
        <v>0.01483114068</v>
      </c>
      <c r="P14" s="36" t="s">
        <v>22</v>
      </c>
      <c r="Q14" s="37" t="s">
        <v>23</v>
      </c>
      <c r="R14" s="38"/>
      <c r="S14" s="38"/>
      <c r="T14" s="38"/>
      <c r="U14" s="38"/>
      <c r="V14" s="38"/>
      <c r="W14" s="38"/>
      <c r="X14" s="38"/>
      <c r="Y14" s="36"/>
      <c r="Z14" s="36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</row>
    <row r="15">
      <c r="A15" s="1" t="s">
        <v>40</v>
      </c>
      <c r="B15" s="1">
        <v>3000.0</v>
      </c>
      <c r="C15" s="2">
        <v>5.3933</v>
      </c>
      <c r="D15" s="18">
        <v>0.8847</v>
      </c>
      <c r="E15" s="19" t="s">
        <v>25</v>
      </c>
      <c r="F15" s="2">
        <f t="shared" si="1"/>
        <v>21033.87</v>
      </c>
      <c r="G15" s="2">
        <f t="shared" si="2"/>
        <v>3450.33</v>
      </c>
      <c r="H15" s="2">
        <v>0.101</v>
      </c>
      <c r="I15" s="2">
        <f t="shared" si="3"/>
        <v>393.9</v>
      </c>
      <c r="J15" s="5">
        <f t="shared" si="4"/>
        <v>0.1141629931</v>
      </c>
      <c r="K15" s="23">
        <v>44755.0</v>
      </c>
      <c r="L15" s="6"/>
      <c r="M15" s="6">
        <f t="shared" si="5"/>
        <v>0.75</v>
      </c>
      <c r="N15" s="21">
        <f t="shared" si="8"/>
        <v>-0.8359631395</v>
      </c>
      <c r="O15" s="5">
        <f t="shared" si="7"/>
        <v>0.00278777128</v>
      </c>
      <c r="P15" s="2" t="s">
        <v>22</v>
      </c>
      <c r="Q15" s="1" t="s">
        <v>23</v>
      </c>
      <c r="S15" s="7"/>
      <c r="Y15" s="9"/>
      <c r="Z15" s="9"/>
    </row>
    <row r="16">
      <c r="A16" s="26" t="s">
        <v>41</v>
      </c>
      <c r="B16" s="27">
        <v>1900.0</v>
      </c>
      <c r="C16" s="28">
        <v>6.4552</v>
      </c>
      <c r="D16" s="29">
        <v>4.12</v>
      </c>
      <c r="E16" s="30" t="s">
        <v>25</v>
      </c>
      <c r="F16" s="31">
        <f t="shared" si="1"/>
        <v>15944.344</v>
      </c>
      <c r="G16" s="31">
        <f t="shared" si="2"/>
        <v>10176.4</v>
      </c>
      <c r="H16" s="31">
        <v>0.0</v>
      </c>
      <c r="I16" s="31">
        <f t="shared" si="3"/>
        <v>0</v>
      </c>
      <c r="J16" s="32">
        <f t="shared" si="4"/>
        <v>0</v>
      </c>
      <c r="K16" s="33">
        <v>44935.0</v>
      </c>
      <c r="L16" s="34"/>
      <c r="M16" s="35">
        <f t="shared" si="5"/>
        <v>0.25</v>
      </c>
      <c r="N16" s="21">
        <f t="shared" si="8"/>
        <v>-0.3617548643</v>
      </c>
      <c r="O16" s="5">
        <f t="shared" si="7"/>
        <v>0.008222249947</v>
      </c>
      <c r="P16" s="36" t="s">
        <v>22</v>
      </c>
      <c r="Q16" s="37" t="s">
        <v>23</v>
      </c>
      <c r="R16" s="38"/>
      <c r="S16" s="38"/>
      <c r="T16" s="38"/>
      <c r="U16" s="38"/>
      <c r="V16" s="38"/>
      <c r="W16" s="38"/>
      <c r="X16" s="38"/>
      <c r="Y16" s="36"/>
      <c r="Z16" s="36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</row>
    <row r="17">
      <c r="A17" s="1" t="s">
        <v>42</v>
      </c>
      <c r="B17" s="1">
        <v>4400.0</v>
      </c>
      <c r="C17" s="2">
        <v>5.1108</v>
      </c>
      <c r="D17" s="18">
        <v>6.75</v>
      </c>
      <c r="E17" s="19" t="s">
        <v>25</v>
      </c>
      <c r="F17" s="2">
        <f t="shared" si="1"/>
        <v>29233.776</v>
      </c>
      <c r="G17" s="2">
        <f t="shared" si="2"/>
        <v>38610</v>
      </c>
      <c r="H17" s="2">
        <v>0.0</v>
      </c>
      <c r="I17" s="2">
        <f t="shared" si="3"/>
        <v>0</v>
      </c>
      <c r="J17" s="5">
        <f t="shared" si="4"/>
        <v>0</v>
      </c>
      <c r="K17" s="23">
        <v>43435.0</v>
      </c>
      <c r="L17" s="6"/>
      <c r="M17" s="6">
        <f t="shared" si="5"/>
        <v>4.416666667</v>
      </c>
      <c r="N17" s="21">
        <f t="shared" si="8"/>
        <v>0.06501154085</v>
      </c>
      <c r="O17" s="5">
        <f t="shared" si="7"/>
        <v>0.0311958129</v>
      </c>
      <c r="P17" s="2" t="s">
        <v>22</v>
      </c>
      <c r="Q17" s="1" t="s">
        <v>23</v>
      </c>
      <c r="S17" s="7"/>
      <c r="Y17" s="9"/>
      <c r="Z17" s="9"/>
    </row>
    <row r="18">
      <c r="A18" s="22" t="s">
        <v>43</v>
      </c>
      <c r="B18" s="1">
        <v>1200.0</v>
      </c>
      <c r="C18" s="2">
        <v>2.79</v>
      </c>
      <c r="D18" s="18">
        <v>3.02</v>
      </c>
      <c r="E18" s="19" t="s">
        <v>27</v>
      </c>
      <c r="F18" s="2">
        <f t="shared" si="1"/>
        <v>3348</v>
      </c>
      <c r="G18" s="2">
        <f t="shared" si="2"/>
        <v>3624</v>
      </c>
      <c r="H18" s="2">
        <f>0.0183*12</f>
        <v>0.2196</v>
      </c>
      <c r="I18" s="2">
        <f t="shared" si="3"/>
        <v>263.52</v>
      </c>
      <c r="J18" s="5">
        <f t="shared" si="4"/>
        <v>0.07271523179</v>
      </c>
      <c r="K18" s="23">
        <v>44476.0</v>
      </c>
      <c r="L18" s="6"/>
      <c r="M18" s="6">
        <f t="shared" si="5"/>
        <v>1.5</v>
      </c>
      <c r="N18" s="21">
        <f t="shared" si="8"/>
        <v>0.05422948807</v>
      </c>
      <c r="O18" s="5">
        <f t="shared" si="7"/>
        <v>0.002928091841</v>
      </c>
      <c r="P18" s="2" t="s">
        <v>28</v>
      </c>
      <c r="Q18" s="1" t="s">
        <v>44</v>
      </c>
      <c r="S18" s="7"/>
      <c r="Y18" s="9"/>
      <c r="Z18" s="9"/>
    </row>
    <row r="19">
      <c r="A19" s="24" t="s">
        <v>45</v>
      </c>
      <c r="B19" s="1">
        <v>9000.0</v>
      </c>
      <c r="C19" s="2">
        <v>3.11</v>
      </c>
      <c r="D19" s="18">
        <v>2.99</v>
      </c>
      <c r="E19" s="19" t="s">
        <v>38</v>
      </c>
      <c r="F19" s="2">
        <f t="shared" si="1"/>
        <v>27990</v>
      </c>
      <c r="G19" s="2">
        <f t="shared" si="2"/>
        <v>26910</v>
      </c>
      <c r="H19" s="2">
        <v>0.12</v>
      </c>
      <c r="I19" s="2">
        <f t="shared" si="3"/>
        <v>1080</v>
      </c>
      <c r="J19" s="5">
        <f t="shared" si="4"/>
        <v>0.04013377926</v>
      </c>
      <c r="K19" s="23">
        <v>44511.0</v>
      </c>
      <c r="L19" s="6"/>
      <c r="M19" s="6">
        <f t="shared" si="5"/>
        <v>1.416666667</v>
      </c>
      <c r="N19" s="21">
        <f t="shared" si="8"/>
        <v>-0.02739379755</v>
      </c>
      <c r="O19" s="5">
        <f t="shared" si="7"/>
        <v>0.02174253627</v>
      </c>
      <c r="P19" s="2" t="s">
        <v>28</v>
      </c>
      <c r="Q19" s="1" t="s">
        <v>46</v>
      </c>
      <c r="S19" s="7"/>
      <c r="Y19" s="9"/>
      <c r="Z19" s="9"/>
    </row>
    <row r="20">
      <c r="A20" s="39" t="s">
        <v>47</v>
      </c>
      <c r="B20" s="27">
        <v>1500.0</v>
      </c>
      <c r="C20" s="28">
        <v>14.24001</v>
      </c>
      <c r="D20" s="29">
        <v>14.83</v>
      </c>
      <c r="E20" s="30" t="s">
        <v>38</v>
      </c>
      <c r="F20" s="31">
        <f t="shared" si="1"/>
        <v>21360.015</v>
      </c>
      <c r="G20" s="31">
        <f t="shared" si="2"/>
        <v>22245</v>
      </c>
      <c r="H20" s="31">
        <v>0.7</v>
      </c>
      <c r="I20" s="40">
        <f t="shared" si="3"/>
        <v>1050</v>
      </c>
      <c r="J20" s="32">
        <f t="shared" si="4"/>
        <v>0.04720161834</v>
      </c>
      <c r="K20" s="33">
        <v>44714.0</v>
      </c>
      <c r="L20" s="34"/>
      <c r="M20" s="35">
        <f t="shared" si="5"/>
        <v>0.9166666667</v>
      </c>
      <c r="N20" s="21">
        <f t="shared" si="8"/>
        <v>0.04143185293</v>
      </c>
      <c r="O20" s="5">
        <f t="shared" si="7"/>
        <v>0.0179733452</v>
      </c>
      <c r="P20" s="36" t="s">
        <v>28</v>
      </c>
      <c r="Q20" s="26" t="s">
        <v>44</v>
      </c>
      <c r="R20" s="38"/>
      <c r="S20" s="38"/>
      <c r="T20" s="38"/>
      <c r="U20" s="38"/>
      <c r="V20" s="38"/>
      <c r="W20" s="38"/>
      <c r="X20" s="38"/>
      <c r="Y20" s="36"/>
      <c r="Z20" s="36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</row>
    <row r="21">
      <c r="A21" s="24" t="s">
        <v>47</v>
      </c>
      <c r="B21" s="1">
        <v>1600.0</v>
      </c>
      <c r="C21" s="2">
        <v>12.57</v>
      </c>
      <c r="D21" s="18">
        <v>14.83</v>
      </c>
      <c r="E21" s="19" t="s">
        <v>38</v>
      </c>
      <c r="F21" s="2">
        <f t="shared" si="1"/>
        <v>20112</v>
      </c>
      <c r="G21" s="2">
        <f t="shared" si="2"/>
        <v>23728</v>
      </c>
      <c r="H21" s="2">
        <v>0.7</v>
      </c>
      <c r="I21" s="2">
        <f t="shared" si="3"/>
        <v>1120</v>
      </c>
      <c r="J21" s="5">
        <f t="shared" si="4"/>
        <v>0.04720161834</v>
      </c>
      <c r="K21" s="23">
        <v>44771.0</v>
      </c>
      <c r="L21" s="6"/>
      <c r="M21" s="6">
        <f t="shared" si="5"/>
        <v>0.75</v>
      </c>
      <c r="N21" s="21">
        <f t="shared" si="8"/>
        <v>0.1797931583</v>
      </c>
      <c r="O21" s="5">
        <f t="shared" si="7"/>
        <v>0.01917156821</v>
      </c>
      <c r="P21" s="2" t="s">
        <v>28</v>
      </c>
      <c r="Q21" s="1" t="s">
        <v>46</v>
      </c>
      <c r="S21" s="7"/>
      <c r="Y21" s="9"/>
      <c r="Z21" s="9"/>
    </row>
    <row r="22">
      <c r="A22" s="24" t="s">
        <v>48</v>
      </c>
      <c r="B22" s="1">
        <v>2400.0</v>
      </c>
      <c r="C22" s="2">
        <v>6.5385</v>
      </c>
      <c r="D22" s="18">
        <v>7.77</v>
      </c>
      <c r="E22" s="19" t="s">
        <v>25</v>
      </c>
      <c r="F22" s="2">
        <f t="shared" si="1"/>
        <v>15692.4</v>
      </c>
      <c r="G22" s="2">
        <f t="shared" si="2"/>
        <v>18648</v>
      </c>
      <c r="H22" s="2">
        <v>0.0</v>
      </c>
      <c r="I22" s="2">
        <f t="shared" si="3"/>
        <v>0</v>
      </c>
      <c r="J22" s="5">
        <f t="shared" si="4"/>
        <v>0</v>
      </c>
      <c r="K22" s="23">
        <v>44812.0</v>
      </c>
      <c r="L22" s="6"/>
      <c r="M22" s="6">
        <f t="shared" si="5"/>
        <v>0.5833333333</v>
      </c>
      <c r="N22" s="21">
        <f t="shared" si="8"/>
        <v>0.1883459509</v>
      </c>
      <c r="O22" s="5">
        <f t="shared" si="7"/>
        <v>0.01506706861</v>
      </c>
      <c r="P22" s="2" t="s">
        <v>28</v>
      </c>
      <c r="Q22" s="1" t="s">
        <v>44</v>
      </c>
      <c r="S22" s="7"/>
      <c r="Y22" s="9"/>
      <c r="Z22" s="9"/>
    </row>
    <row r="23">
      <c r="A23" s="22" t="s">
        <v>49</v>
      </c>
      <c r="B23" s="1">
        <v>1200.0</v>
      </c>
      <c r="C23" s="2">
        <v>24.07</v>
      </c>
      <c r="D23" s="18">
        <v>52.41</v>
      </c>
      <c r="E23" s="19" t="s">
        <v>27</v>
      </c>
      <c r="F23" s="2">
        <f t="shared" si="1"/>
        <v>28884</v>
      </c>
      <c r="G23" s="2">
        <f t="shared" si="2"/>
        <v>62892</v>
      </c>
      <c r="H23" s="2">
        <v>2.53</v>
      </c>
      <c r="I23" s="2">
        <f t="shared" si="3"/>
        <v>3036</v>
      </c>
      <c r="J23" s="5">
        <f t="shared" si="4"/>
        <v>0.0482732303</v>
      </c>
      <c r="K23" s="23">
        <v>43435.0</v>
      </c>
      <c r="L23" s="6"/>
      <c r="M23" s="6">
        <f t="shared" si="5"/>
        <v>4.416666667</v>
      </c>
      <c r="N23" s="21">
        <f t="shared" si="8"/>
        <v>0.1926534804</v>
      </c>
      <c r="O23" s="5">
        <f t="shared" si="7"/>
        <v>0.0508149978</v>
      </c>
      <c r="P23" s="2" t="s">
        <v>28</v>
      </c>
      <c r="Q23" s="1" t="s">
        <v>44</v>
      </c>
      <c r="S23" s="7"/>
      <c r="Y23" s="9"/>
      <c r="Z23" s="9"/>
    </row>
    <row r="24">
      <c r="A24" s="22" t="s">
        <v>50</v>
      </c>
      <c r="B24" s="1">
        <f>12000 -B27</f>
        <v>11268</v>
      </c>
      <c r="C24" s="2">
        <v>0.01</v>
      </c>
      <c r="D24" s="18"/>
      <c r="E24" s="19" t="s">
        <v>25</v>
      </c>
      <c r="F24" s="2">
        <f t="shared" si="1"/>
        <v>112.68</v>
      </c>
      <c r="G24" s="2">
        <f t="shared" si="2"/>
        <v>0</v>
      </c>
      <c r="H24" s="2">
        <v>0.0</v>
      </c>
      <c r="I24" s="2">
        <f t="shared" si="3"/>
        <v>0</v>
      </c>
      <c r="J24" s="5">
        <v>0.0</v>
      </c>
      <c r="K24" s="20">
        <v>43248.0</v>
      </c>
      <c r="L24" s="6"/>
      <c r="M24" s="6">
        <f t="shared" si="5"/>
        <v>4.916666667</v>
      </c>
      <c r="N24" s="21">
        <f t="shared" si="8"/>
        <v>-1</v>
      </c>
      <c r="O24" s="5">
        <f t="shared" si="7"/>
        <v>0</v>
      </c>
      <c r="P24" s="2" t="s">
        <v>28</v>
      </c>
      <c r="Q24" s="1" t="s">
        <v>23</v>
      </c>
      <c r="R24" s="41"/>
      <c r="S24" s="42"/>
      <c r="T24" s="41"/>
      <c r="U24" s="41"/>
      <c r="V24" s="41"/>
      <c r="W24" s="41"/>
      <c r="X24" s="41"/>
      <c r="Y24" s="43"/>
      <c r="Z24" s="43"/>
      <c r="AA24" s="41"/>
      <c r="AB24" s="41"/>
      <c r="AC24" s="41"/>
      <c r="AD24" s="41"/>
      <c r="AE24" s="41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</row>
    <row r="25">
      <c r="A25" s="24" t="s">
        <v>51</v>
      </c>
      <c r="B25" s="1">
        <v>100.0</v>
      </c>
      <c r="C25" s="2">
        <v>105.3895</v>
      </c>
      <c r="D25" s="18">
        <v>91.4</v>
      </c>
      <c r="E25" s="19" t="s">
        <v>27</v>
      </c>
      <c r="F25" s="2">
        <f t="shared" si="1"/>
        <v>10538.95</v>
      </c>
      <c r="G25" s="2">
        <f t="shared" si="2"/>
        <v>9140</v>
      </c>
      <c r="H25" s="2">
        <v>3.64</v>
      </c>
      <c r="I25" s="2">
        <f t="shared" si="3"/>
        <v>364</v>
      </c>
      <c r="J25" s="5">
        <f t="shared" ref="J25:J39" si="9">I25/G25</f>
        <v>0.0398249453</v>
      </c>
      <c r="K25" s="20">
        <v>44722.0</v>
      </c>
      <c r="L25" s="6"/>
      <c r="M25" s="6">
        <f t="shared" si="5"/>
        <v>0.8333333333</v>
      </c>
      <c r="N25" s="21">
        <f t="shared" si="8"/>
        <v>-0.1327409277</v>
      </c>
      <c r="O25" s="5">
        <f t="shared" si="7"/>
        <v>0.00738486739</v>
      </c>
      <c r="P25" s="2" t="s">
        <v>28</v>
      </c>
      <c r="Q25" s="1" t="s">
        <v>23</v>
      </c>
      <c r="R25" s="41"/>
      <c r="S25" s="42"/>
      <c r="T25" s="41"/>
      <c r="U25" s="41"/>
      <c r="V25" s="41"/>
      <c r="W25" s="41"/>
      <c r="X25" s="41"/>
      <c r="Y25" s="43"/>
      <c r="Z25" s="43"/>
      <c r="AA25" s="41"/>
      <c r="AB25" s="41"/>
      <c r="AC25" s="41"/>
      <c r="AD25" s="41"/>
      <c r="AE25" s="41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</row>
    <row r="26">
      <c r="A26" s="45" t="s">
        <v>52</v>
      </c>
      <c r="B26" s="27">
        <v>1600.0</v>
      </c>
      <c r="C26" s="28">
        <v>14.0062</v>
      </c>
      <c r="D26" s="29">
        <v>37.69</v>
      </c>
      <c r="E26" s="30" t="s">
        <v>25</v>
      </c>
      <c r="F26" s="31">
        <f t="shared" si="1"/>
        <v>22409.92</v>
      </c>
      <c r="G26" s="31">
        <f t="shared" si="2"/>
        <v>60304</v>
      </c>
      <c r="H26" s="31">
        <v>0.0</v>
      </c>
      <c r="I26" s="31">
        <f t="shared" si="3"/>
        <v>0</v>
      </c>
      <c r="J26" s="32">
        <f t="shared" si="9"/>
        <v>0</v>
      </c>
      <c r="K26" s="46">
        <v>44771.0</v>
      </c>
      <c r="L26" s="34"/>
      <c r="M26" s="35">
        <f t="shared" si="5"/>
        <v>0.75</v>
      </c>
      <c r="N26" s="21">
        <f t="shared" si="8"/>
        <v>1.69095115</v>
      </c>
      <c r="O26" s="5">
        <f t="shared" si="7"/>
        <v>0.04872396533</v>
      </c>
      <c r="P26" s="36" t="s">
        <v>28</v>
      </c>
      <c r="Q26" s="37" t="s">
        <v>23</v>
      </c>
      <c r="R26" s="37"/>
      <c r="S26" s="37"/>
      <c r="T26" s="38"/>
      <c r="U26" s="38"/>
      <c r="V26" s="37"/>
      <c r="W26" s="37"/>
      <c r="X26" s="37"/>
      <c r="Y26" s="36"/>
      <c r="Z26" s="36"/>
      <c r="AA26" s="47"/>
      <c r="AB26" s="37"/>
      <c r="AC26" s="37"/>
      <c r="AD26" s="37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</row>
    <row r="27">
      <c r="A27" s="24" t="s">
        <v>53</v>
      </c>
      <c r="B27" s="1">
        <v>732.0</v>
      </c>
      <c r="C27" s="2">
        <v>26.1</v>
      </c>
      <c r="D27" s="18">
        <v>10.99</v>
      </c>
      <c r="E27" s="19" t="s">
        <v>25</v>
      </c>
      <c r="F27" s="2">
        <f t="shared" si="1"/>
        <v>19105.2</v>
      </c>
      <c r="G27" s="2">
        <f t="shared" si="2"/>
        <v>8044.68</v>
      </c>
      <c r="H27" s="2">
        <v>0.0</v>
      </c>
      <c r="I27" s="2">
        <f t="shared" si="3"/>
        <v>0</v>
      </c>
      <c r="J27" s="5">
        <f t="shared" si="9"/>
        <v>0</v>
      </c>
      <c r="K27" s="20">
        <v>43248.0</v>
      </c>
      <c r="L27" s="6"/>
      <c r="M27" s="6">
        <f t="shared" si="5"/>
        <v>4.916666667</v>
      </c>
      <c r="N27" s="21">
        <f t="shared" si="8"/>
        <v>-0.1613165529</v>
      </c>
      <c r="O27" s="5">
        <f t="shared" si="7"/>
        <v>0.006499879103</v>
      </c>
      <c r="P27" s="2" t="s">
        <v>28</v>
      </c>
      <c r="Q27" s="1" t="s">
        <v>23</v>
      </c>
      <c r="R27" s="48">
        <v>732.0</v>
      </c>
      <c r="S27" s="2">
        <f t="shared" ref="S27:S28" si="10">if(P27="USD", $F$1*D27*R27, D27*R27)</f>
        <v>8044.68</v>
      </c>
      <c r="T27" s="9">
        <f t="shared" ref="T27:T28" si="11">S27*(1-0.27)</f>
        <v>5872.6164</v>
      </c>
      <c r="V27" s="41"/>
      <c r="W27" s="41"/>
      <c r="X27" s="41"/>
      <c r="Y27" s="43"/>
      <c r="Z27" s="43"/>
      <c r="AA27" s="49"/>
      <c r="AB27" s="41"/>
      <c r="AC27" s="41"/>
      <c r="AD27" s="41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</row>
    <row r="28">
      <c r="A28" s="1" t="s">
        <v>54</v>
      </c>
      <c r="B28" s="1">
        <v>2663.0</v>
      </c>
      <c r="C28" s="2">
        <v>44.9444</v>
      </c>
      <c r="D28" s="18">
        <v>56.93</v>
      </c>
      <c r="E28" s="19" t="s">
        <v>23</v>
      </c>
      <c r="F28" s="2">
        <f t="shared" si="1"/>
        <v>155593.0184</v>
      </c>
      <c r="G28" s="2">
        <f t="shared" si="2"/>
        <v>197085.967</v>
      </c>
      <c r="H28" s="2">
        <v>0.73</v>
      </c>
      <c r="I28" s="2">
        <f t="shared" si="3"/>
        <v>2527.187</v>
      </c>
      <c r="J28" s="5">
        <f t="shared" si="9"/>
        <v>0.0128227648</v>
      </c>
      <c r="K28" s="20">
        <v>42005.0</v>
      </c>
      <c r="L28" s="6"/>
      <c r="M28" s="6">
        <f t="shared" si="5"/>
        <v>8.333333333</v>
      </c>
      <c r="N28" s="21">
        <f t="shared" si="8"/>
        <v>0.02877374353</v>
      </c>
      <c r="O28" s="5">
        <f t="shared" si="7"/>
        <v>0.1592400143</v>
      </c>
      <c r="P28" s="2" t="s">
        <v>22</v>
      </c>
      <c r="Q28" s="1" t="s">
        <v>23</v>
      </c>
      <c r="R28" s="48">
        <v>1500.0</v>
      </c>
      <c r="S28" s="2">
        <f t="shared" si="10"/>
        <v>111013.5</v>
      </c>
      <c r="T28" s="9">
        <f t="shared" si="11"/>
        <v>81039.855</v>
      </c>
      <c r="V28" s="41"/>
      <c r="W28" s="41"/>
      <c r="X28" s="41"/>
      <c r="Y28" s="43"/>
      <c r="Z28" s="43"/>
      <c r="AA28" s="49"/>
      <c r="AB28" s="41"/>
      <c r="AC28" s="41"/>
      <c r="AD28" s="41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</row>
    <row r="29">
      <c r="A29" s="22" t="s">
        <v>55</v>
      </c>
      <c r="B29" s="1">
        <v>6000.0</v>
      </c>
      <c r="C29" s="2">
        <v>4.6525</v>
      </c>
      <c r="D29" s="18">
        <v>10.44</v>
      </c>
      <c r="E29" s="19" t="s">
        <v>25</v>
      </c>
      <c r="F29" s="2">
        <f t="shared" si="1"/>
        <v>27915</v>
      </c>
      <c r="G29" s="2">
        <f t="shared" si="2"/>
        <v>62640</v>
      </c>
      <c r="H29" s="2">
        <v>0.0</v>
      </c>
      <c r="I29" s="2">
        <f t="shared" si="3"/>
        <v>0</v>
      </c>
      <c r="J29" s="5">
        <f t="shared" si="9"/>
        <v>0</v>
      </c>
      <c r="K29" s="23">
        <v>43435.0</v>
      </c>
      <c r="L29" s="6"/>
      <c r="M29" s="6">
        <f t="shared" si="5"/>
        <v>4.416666667</v>
      </c>
      <c r="N29" s="21">
        <f t="shared" si="8"/>
        <v>0.2008116547</v>
      </c>
      <c r="O29" s="5">
        <f t="shared" si="7"/>
        <v>0.05061138877</v>
      </c>
      <c r="P29" s="2" t="s">
        <v>28</v>
      </c>
      <c r="Q29" s="1" t="s">
        <v>23</v>
      </c>
      <c r="R29" s="48"/>
      <c r="S29" s="50"/>
      <c r="T29" s="41"/>
      <c r="U29" s="41"/>
      <c r="V29" s="41"/>
      <c r="W29" s="41"/>
      <c r="X29" s="41"/>
      <c r="Y29" s="43"/>
      <c r="Z29" s="43"/>
      <c r="AA29" s="49"/>
      <c r="AB29" s="41"/>
      <c r="AC29" s="41"/>
      <c r="AD29" s="41"/>
      <c r="AE29" s="41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</row>
    <row r="30">
      <c r="A30" s="51" t="s">
        <v>56</v>
      </c>
      <c r="B30" s="1">
        <v>10.0</v>
      </c>
      <c r="C30" s="2">
        <v>496.32</v>
      </c>
      <c r="D30" s="18">
        <v>322.88</v>
      </c>
      <c r="E30" s="19" t="s">
        <v>21</v>
      </c>
      <c r="F30" s="2">
        <f t="shared" si="1"/>
        <v>4963.2</v>
      </c>
      <c r="G30" s="2">
        <f t="shared" si="2"/>
        <v>3228.8</v>
      </c>
      <c r="H30" s="2">
        <v>0.0</v>
      </c>
      <c r="I30" s="2">
        <f t="shared" si="3"/>
        <v>0</v>
      </c>
      <c r="J30" s="5">
        <f t="shared" si="9"/>
        <v>0</v>
      </c>
      <c r="K30" s="23">
        <v>44044.0</v>
      </c>
      <c r="L30" s="6"/>
      <c r="M30" s="6">
        <f t="shared" si="5"/>
        <v>2.75</v>
      </c>
      <c r="N30" s="21">
        <f t="shared" si="8"/>
        <v>-0.1447332498</v>
      </c>
      <c r="O30" s="5">
        <f t="shared" si="7"/>
        <v>0.002608781163</v>
      </c>
      <c r="P30" s="2" t="s">
        <v>28</v>
      </c>
      <c r="Q30" s="1" t="s">
        <v>44</v>
      </c>
      <c r="R30" s="48"/>
      <c r="S30" s="50"/>
      <c r="T30" s="41"/>
      <c r="U30" s="41"/>
      <c r="V30" s="41"/>
      <c r="W30" s="41"/>
      <c r="X30" s="41"/>
      <c r="Y30" s="43"/>
      <c r="Z30" s="43"/>
      <c r="AA30" s="49"/>
      <c r="AB30" s="41"/>
      <c r="AC30" s="41"/>
      <c r="AD30" s="41"/>
      <c r="AE30" s="41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</row>
    <row r="31">
      <c r="A31" s="1" t="s">
        <v>57</v>
      </c>
      <c r="B31" s="1">
        <v>1000.0</v>
      </c>
      <c r="C31" s="2">
        <v>7.1</v>
      </c>
      <c r="D31" s="18">
        <v>13.765</v>
      </c>
      <c r="E31" s="19" t="s">
        <v>25</v>
      </c>
      <c r="F31" s="2">
        <f t="shared" si="1"/>
        <v>9230</v>
      </c>
      <c r="G31" s="2">
        <f t="shared" si="2"/>
        <v>17894.5</v>
      </c>
      <c r="H31" s="2">
        <f t="shared" ref="H31:H32" si="12">0.1*4</f>
        <v>0.4</v>
      </c>
      <c r="I31" s="2">
        <f t="shared" si="3"/>
        <v>520</v>
      </c>
      <c r="J31" s="5">
        <f t="shared" si="9"/>
        <v>0.02905920814</v>
      </c>
      <c r="K31" s="23">
        <v>43510.0</v>
      </c>
      <c r="L31" s="6"/>
      <c r="M31" s="6">
        <f t="shared" si="5"/>
        <v>4.166666667</v>
      </c>
      <c r="N31" s="21">
        <f t="shared" si="8"/>
        <v>0.1722069395</v>
      </c>
      <c r="O31" s="5">
        <f t="shared" si="7"/>
        <v>0.01445826144</v>
      </c>
      <c r="P31" s="2" t="s">
        <v>22</v>
      </c>
      <c r="Q31" s="1" t="s">
        <v>23</v>
      </c>
      <c r="R31" s="48"/>
      <c r="S31" s="50"/>
      <c r="W31" s="41"/>
      <c r="X31" s="41"/>
      <c r="Y31" s="43"/>
      <c r="Z31" s="43"/>
      <c r="AA31" s="49"/>
      <c r="AB31" s="41"/>
      <c r="AC31" s="41"/>
      <c r="AD31" s="41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</row>
    <row r="32">
      <c r="A32" s="1" t="s">
        <v>57</v>
      </c>
      <c r="B32" s="1">
        <v>2200.0</v>
      </c>
      <c r="C32" s="2">
        <v>7.478</v>
      </c>
      <c r="D32" s="18">
        <v>13.765</v>
      </c>
      <c r="E32" s="19" t="s">
        <v>25</v>
      </c>
      <c r="F32" s="2">
        <f t="shared" si="1"/>
        <v>21387.08</v>
      </c>
      <c r="G32" s="2">
        <f t="shared" si="2"/>
        <v>39367.9</v>
      </c>
      <c r="H32" s="2">
        <f t="shared" si="12"/>
        <v>0.4</v>
      </c>
      <c r="I32" s="2">
        <f t="shared" si="3"/>
        <v>1144</v>
      </c>
      <c r="J32" s="5">
        <f t="shared" si="9"/>
        <v>0.02905920814</v>
      </c>
      <c r="K32" s="23">
        <v>43601.0</v>
      </c>
      <c r="L32" s="6"/>
      <c r="M32" s="6">
        <f t="shared" si="5"/>
        <v>3.916666667</v>
      </c>
      <c r="N32" s="21">
        <f t="shared" si="8"/>
        <v>0.1685766765</v>
      </c>
      <c r="O32" s="5">
        <f t="shared" si="7"/>
        <v>0.03180817516</v>
      </c>
      <c r="P32" s="2" t="s">
        <v>22</v>
      </c>
      <c r="Q32" s="1" t="s">
        <v>44</v>
      </c>
      <c r="R32" s="48"/>
      <c r="S32" s="50"/>
      <c r="T32" s="52"/>
      <c r="V32" s="41"/>
      <c r="W32" s="53"/>
      <c r="X32" s="41"/>
      <c r="Y32" s="43"/>
      <c r="Z32" s="43"/>
      <c r="AA32" s="49"/>
      <c r="AB32" s="41"/>
      <c r="AC32" s="41"/>
      <c r="AD32" s="41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</row>
    <row r="33">
      <c r="A33" s="1" t="s">
        <v>58</v>
      </c>
      <c r="B33" s="1">
        <v>400.0</v>
      </c>
      <c r="C33" s="2">
        <f>260/4</f>
        <v>65</v>
      </c>
      <c r="D33" s="18">
        <v>271.831</v>
      </c>
      <c r="E33" s="19" t="s">
        <v>21</v>
      </c>
      <c r="F33" s="2">
        <f t="shared" si="1"/>
        <v>33800</v>
      </c>
      <c r="G33" s="2">
        <f t="shared" si="2"/>
        <v>141352.12</v>
      </c>
      <c r="H33" s="2">
        <f>0.16*4</f>
        <v>0.64</v>
      </c>
      <c r="I33" s="2">
        <f t="shared" si="3"/>
        <v>332.8</v>
      </c>
      <c r="J33" s="5">
        <f t="shared" si="9"/>
        <v>0.002354404023</v>
      </c>
      <c r="K33" s="20">
        <v>43396.0</v>
      </c>
      <c r="L33" s="6"/>
      <c r="M33" s="6">
        <f t="shared" si="5"/>
        <v>4.5</v>
      </c>
      <c r="N33" s="21">
        <f t="shared" si="8"/>
        <v>0.3743131268</v>
      </c>
      <c r="O33" s="5">
        <f t="shared" si="7"/>
        <v>0.1142086063</v>
      </c>
      <c r="P33" s="2" t="s">
        <v>22</v>
      </c>
      <c r="Q33" s="1" t="s">
        <v>23</v>
      </c>
      <c r="R33" s="48">
        <v>100.0</v>
      </c>
      <c r="S33" s="2">
        <f>if(P33="USD", $F$1*D33*R33, D33*R33)</f>
        <v>35338.03</v>
      </c>
      <c r="T33" s="9">
        <f>S33*(1-0.27)</f>
        <v>25796.7619</v>
      </c>
      <c r="U33" s="24" t="s">
        <v>59</v>
      </c>
      <c r="V33" s="54"/>
      <c r="W33" s="54"/>
      <c r="Y33" s="2"/>
      <c r="Z33" s="2"/>
      <c r="AA33" s="55"/>
    </row>
    <row r="34">
      <c r="A34" s="24" t="s">
        <v>60</v>
      </c>
      <c r="B34" s="1">
        <v>33000.0</v>
      </c>
      <c r="C34" s="2">
        <v>0.8164</v>
      </c>
      <c r="D34" s="18">
        <v>0.28</v>
      </c>
      <c r="E34" s="19" t="s">
        <v>38</v>
      </c>
      <c r="F34" s="2">
        <f t="shared" si="1"/>
        <v>26941.2</v>
      </c>
      <c r="G34" s="2">
        <f t="shared" si="2"/>
        <v>9240</v>
      </c>
      <c r="H34" s="2">
        <v>0.0</v>
      </c>
      <c r="I34" s="2">
        <f t="shared" si="3"/>
        <v>0</v>
      </c>
      <c r="J34" s="5">
        <f t="shared" si="9"/>
        <v>0</v>
      </c>
      <c r="K34" s="20">
        <v>44511.0</v>
      </c>
      <c r="L34" s="6"/>
      <c r="M34" s="6">
        <f t="shared" si="5"/>
        <v>1.416666667</v>
      </c>
      <c r="N34" s="21">
        <f t="shared" si="8"/>
        <v>-0.5301656873</v>
      </c>
      <c r="O34" s="5">
        <f t="shared" si="7"/>
        <v>0.007465664627</v>
      </c>
      <c r="P34" s="2" t="s">
        <v>28</v>
      </c>
      <c r="Q34" s="1" t="s">
        <v>33</v>
      </c>
      <c r="R34" s="48"/>
      <c r="S34" s="50"/>
      <c r="T34" s="54"/>
      <c r="U34" s="54"/>
      <c r="V34" s="54"/>
      <c r="W34" s="54"/>
      <c r="Y34" s="2"/>
      <c r="Z34" s="2"/>
      <c r="AA34" s="55"/>
    </row>
    <row r="35">
      <c r="A35" s="24" t="s">
        <v>61</v>
      </c>
      <c r="B35" s="1">
        <v>750.0</v>
      </c>
      <c r="C35" s="2">
        <v>18.95</v>
      </c>
      <c r="D35" s="18">
        <v>13.44</v>
      </c>
      <c r="E35" s="19" t="s">
        <v>27</v>
      </c>
      <c r="F35" s="2">
        <f t="shared" si="1"/>
        <v>14212.5</v>
      </c>
      <c r="G35" s="2">
        <f t="shared" si="2"/>
        <v>10080</v>
      </c>
      <c r="H35" s="2">
        <v>0.75</v>
      </c>
      <c r="I35" s="2">
        <f t="shared" si="3"/>
        <v>562.5</v>
      </c>
      <c r="J35" s="5">
        <f t="shared" si="9"/>
        <v>0.05580357143</v>
      </c>
      <c r="K35" s="20">
        <v>44812.0</v>
      </c>
      <c r="L35" s="6"/>
      <c r="M35" s="6">
        <f t="shared" si="5"/>
        <v>0.5833333333</v>
      </c>
      <c r="N35" s="21">
        <f t="shared" si="8"/>
        <v>-0.2907651715</v>
      </c>
      <c r="O35" s="5">
        <f t="shared" si="7"/>
        <v>0.008144361411</v>
      </c>
      <c r="P35" s="2" t="s">
        <v>28</v>
      </c>
      <c r="Q35" s="1" t="s">
        <v>23</v>
      </c>
      <c r="R35" s="48"/>
      <c r="S35" s="50"/>
      <c r="T35" s="56"/>
      <c r="U35" s="56"/>
      <c r="V35" s="56"/>
      <c r="W35" s="56"/>
      <c r="Y35" s="2"/>
      <c r="Z35" s="2"/>
      <c r="AA35" s="55"/>
    </row>
    <row r="36">
      <c r="A36" s="24" t="s">
        <v>62</v>
      </c>
      <c r="B36" s="1">
        <v>4500.0</v>
      </c>
      <c r="C36" s="2">
        <v>7.53</v>
      </c>
      <c r="D36" s="18">
        <v>7.74</v>
      </c>
      <c r="E36" s="19" t="s">
        <v>38</v>
      </c>
      <c r="F36" s="2">
        <f t="shared" si="1"/>
        <v>33885</v>
      </c>
      <c r="G36" s="2">
        <f t="shared" si="2"/>
        <v>34830</v>
      </c>
      <c r="H36" s="2">
        <v>0.0</v>
      </c>
      <c r="I36" s="2">
        <f t="shared" si="3"/>
        <v>0</v>
      </c>
      <c r="J36" s="5">
        <f t="shared" si="9"/>
        <v>0</v>
      </c>
      <c r="K36" s="20">
        <v>44540.0</v>
      </c>
      <c r="L36" s="6"/>
      <c r="M36" s="6">
        <f t="shared" si="5"/>
        <v>1.333333333</v>
      </c>
      <c r="N36" s="21">
        <f t="shared" si="8"/>
        <v>0.02084425339</v>
      </c>
      <c r="O36" s="5">
        <f t="shared" si="7"/>
        <v>0.02814167738</v>
      </c>
      <c r="P36" s="2" t="s">
        <v>28</v>
      </c>
      <c r="Q36" s="1" t="s">
        <v>33</v>
      </c>
      <c r="R36" s="48"/>
      <c r="S36" s="50"/>
      <c r="T36" s="56"/>
      <c r="U36" s="56"/>
      <c r="V36" s="56"/>
      <c r="W36" s="56"/>
      <c r="Y36" s="2"/>
      <c r="Z36" s="2"/>
      <c r="AA36" s="55"/>
    </row>
    <row r="37">
      <c r="A37" s="26" t="s">
        <v>63</v>
      </c>
      <c r="B37" s="27">
        <v>6000.0</v>
      </c>
      <c r="C37" s="28">
        <v>2.46</v>
      </c>
      <c r="D37" s="29">
        <v>3.575</v>
      </c>
      <c r="E37" s="30" t="s">
        <v>21</v>
      </c>
      <c r="F37" s="31">
        <f t="shared" si="1"/>
        <v>19188</v>
      </c>
      <c r="G37" s="31">
        <f t="shared" si="2"/>
        <v>27885</v>
      </c>
      <c r="H37" s="31">
        <v>0.0</v>
      </c>
      <c r="I37" s="31">
        <f t="shared" si="3"/>
        <v>0</v>
      </c>
      <c r="J37" s="32">
        <f t="shared" si="9"/>
        <v>0</v>
      </c>
      <c r="K37" s="33">
        <v>44771.0</v>
      </c>
      <c r="L37" s="34"/>
      <c r="M37" s="35">
        <f t="shared" si="5"/>
        <v>0.75</v>
      </c>
      <c r="N37" s="21">
        <f t="shared" si="8"/>
        <v>0.4532520325</v>
      </c>
      <c r="O37" s="5">
        <f t="shared" si="7"/>
        <v>0.02253030932</v>
      </c>
      <c r="P37" s="36" t="s">
        <v>22</v>
      </c>
      <c r="Q37" s="37" t="s">
        <v>23</v>
      </c>
      <c r="R37" s="37"/>
      <c r="S37" s="37"/>
      <c r="T37" s="57"/>
      <c r="U37" s="57"/>
      <c r="V37" s="57"/>
      <c r="W37" s="57"/>
      <c r="X37" s="38"/>
      <c r="Y37" s="36"/>
      <c r="Z37" s="36"/>
      <c r="AA37" s="47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</row>
    <row r="38">
      <c r="A38" s="1" t="s">
        <v>64</v>
      </c>
      <c r="B38" s="1">
        <v>700.0</v>
      </c>
      <c r="C38" s="2">
        <v>43.55</v>
      </c>
      <c r="D38" s="18"/>
      <c r="E38" s="19" t="s">
        <v>21</v>
      </c>
      <c r="F38" s="2">
        <f t="shared" si="1"/>
        <v>39630.5</v>
      </c>
      <c r="G38" s="2">
        <f t="shared" si="2"/>
        <v>0</v>
      </c>
      <c r="H38" s="2">
        <v>0.0</v>
      </c>
      <c r="I38" s="2">
        <f t="shared" si="3"/>
        <v>0</v>
      </c>
      <c r="J38" s="5" t="str">
        <f t="shared" si="9"/>
        <v>#DIV/0!</v>
      </c>
      <c r="K38" s="23">
        <v>43358.0</v>
      </c>
      <c r="L38" s="58"/>
      <c r="M38" s="6">
        <f t="shared" si="5"/>
        <v>4.583333333</v>
      </c>
      <c r="N38" s="21">
        <f t="shared" si="8"/>
        <v>-1</v>
      </c>
      <c r="O38" s="5">
        <f t="shared" si="7"/>
        <v>0</v>
      </c>
      <c r="P38" s="2" t="s">
        <v>22</v>
      </c>
      <c r="Q38" s="1" t="s">
        <v>23</v>
      </c>
      <c r="R38" s="48"/>
      <c r="S38" s="50"/>
      <c r="T38" s="56"/>
      <c r="U38" s="56"/>
      <c r="V38" s="56"/>
      <c r="W38" s="56"/>
      <c r="Y38" s="2"/>
      <c r="Z38" s="2"/>
      <c r="AA38" s="55"/>
    </row>
    <row r="39">
      <c r="A39" s="22" t="s">
        <v>65</v>
      </c>
      <c r="B39" s="1">
        <v>1700.0</v>
      </c>
      <c r="C39" s="2">
        <v>22.6847</v>
      </c>
      <c r="D39" s="18">
        <v>49.45</v>
      </c>
      <c r="E39" s="19" t="s">
        <v>25</v>
      </c>
      <c r="F39" s="2">
        <f t="shared" si="1"/>
        <v>38563.99</v>
      </c>
      <c r="G39" s="2">
        <f t="shared" si="2"/>
        <v>84065</v>
      </c>
      <c r="H39" s="2">
        <f>0.3*4</f>
        <v>1.2</v>
      </c>
      <c r="I39" s="2">
        <f t="shared" si="3"/>
        <v>2040</v>
      </c>
      <c r="J39" s="5">
        <f t="shared" si="9"/>
        <v>0.0242669363</v>
      </c>
      <c r="K39" s="20">
        <v>43084.0</v>
      </c>
      <c r="L39" s="6"/>
      <c r="M39" s="6">
        <f t="shared" si="5"/>
        <v>5.333333333</v>
      </c>
      <c r="N39" s="21">
        <f t="shared" si="8"/>
        <v>0.1573274005</v>
      </c>
      <c r="O39" s="5">
        <f t="shared" si="7"/>
        <v>0.06792219663</v>
      </c>
      <c r="P39" s="2" t="s">
        <v>28</v>
      </c>
      <c r="Q39" s="1" t="s">
        <v>23</v>
      </c>
      <c r="R39" s="48"/>
      <c r="S39" s="50"/>
      <c r="T39" s="54"/>
      <c r="U39" s="54"/>
      <c r="V39" s="54"/>
      <c r="W39" s="54"/>
      <c r="Y39" s="2"/>
      <c r="Z39" s="2"/>
      <c r="AA39" s="55"/>
    </row>
    <row r="40">
      <c r="A40" s="22" t="s">
        <v>66</v>
      </c>
      <c r="B40" s="1">
        <v>4500.0</v>
      </c>
      <c r="C40" s="2">
        <v>5.2402</v>
      </c>
      <c r="D40" s="18"/>
      <c r="E40" s="19" t="s">
        <v>25</v>
      </c>
      <c r="F40" s="2">
        <f t="shared" si="1"/>
        <v>23580.9</v>
      </c>
      <c r="G40" s="2">
        <f t="shared" si="2"/>
        <v>0</v>
      </c>
      <c r="H40" s="2">
        <v>0.0</v>
      </c>
      <c r="I40" s="2">
        <f t="shared" si="3"/>
        <v>0</v>
      </c>
      <c r="J40" s="5">
        <v>0.0</v>
      </c>
      <c r="K40" s="20">
        <v>43474.0</v>
      </c>
      <c r="L40" s="58"/>
      <c r="M40" s="6">
        <f t="shared" si="5"/>
        <v>4.25</v>
      </c>
      <c r="N40" s="21">
        <f t="shared" si="8"/>
        <v>-1</v>
      </c>
      <c r="O40" s="5">
        <f t="shared" si="7"/>
        <v>0</v>
      </c>
      <c r="P40" s="2" t="s">
        <v>28</v>
      </c>
      <c r="Q40" s="1" t="s">
        <v>23</v>
      </c>
      <c r="R40" s="48"/>
      <c r="S40" s="50"/>
      <c r="Y40" s="2"/>
      <c r="Z40" s="2"/>
      <c r="AA40" s="55"/>
    </row>
    <row r="41">
      <c r="A41" s="59" t="s">
        <v>67</v>
      </c>
      <c r="B41" s="27">
        <v>750.0</v>
      </c>
      <c r="C41" s="28">
        <f>0.7133*10</f>
        <v>7.133</v>
      </c>
      <c r="D41" s="29">
        <v>4.905</v>
      </c>
      <c r="E41" s="30" t="s">
        <v>25</v>
      </c>
      <c r="F41" s="31">
        <f t="shared" si="1"/>
        <v>6954.675</v>
      </c>
      <c r="G41" s="31">
        <f t="shared" si="2"/>
        <v>4782.375</v>
      </c>
      <c r="H41" s="31">
        <v>0.0</v>
      </c>
      <c r="I41" s="31">
        <f t="shared" si="3"/>
        <v>0</v>
      </c>
      <c r="J41" s="32">
        <f t="shared" ref="J41:J45" si="13">I41/G41</f>
        <v>0</v>
      </c>
      <c r="K41" s="60">
        <v>44771.0</v>
      </c>
      <c r="L41" s="61"/>
      <c r="M41" s="35">
        <f t="shared" si="5"/>
        <v>0.75</v>
      </c>
      <c r="N41" s="21">
        <f t="shared" si="8"/>
        <v>-0.3123510444</v>
      </c>
      <c r="O41" s="5">
        <f t="shared" si="7"/>
        <v>0.003864026826</v>
      </c>
      <c r="P41" s="36" t="s">
        <v>22</v>
      </c>
      <c r="Q41" s="26" t="s">
        <v>23</v>
      </c>
      <c r="R41" s="37"/>
      <c r="S41" s="37"/>
      <c r="T41" s="38"/>
      <c r="U41" s="38"/>
      <c r="V41" s="38"/>
      <c r="W41" s="38"/>
      <c r="X41" s="38"/>
      <c r="Y41" s="36"/>
      <c r="Z41" s="36"/>
      <c r="AA41" s="47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</row>
    <row r="42">
      <c r="A42" s="62" t="s">
        <v>67</v>
      </c>
      <c r="B42" s="27">
        <v>1000.0</v>
      </c>
      <c r="C42" s="28">
        <f>0.7239*10</f>
        <v>7.239</v>
      </c>
      <c r="D42" s="29">
        <v>4.905</v>
      </c>
      <c r="E42" s="63" t="s">
        <v>25</v>
      </c>
      <c r="F42" s="31">
        <f t="shared" si="1"/>
        <v>9410.7</v>
      </c>
      <c r="G42" s="31">
        <f t="shared" si="2"/>
        <v>6376.5</v>
      </c>
      <c r="H42" s="31">
        <v>0.0</v>
      </c>
      <c r="I42" s="31">
        <f t="shared" si="3"/>
        <v>0</v>
      </c>
      <c r="J42" s="32">
        <f t="shared" si="13"/>
        <v>0</v>
      </c>
      <c r="K42" s="46">
        <v>44771.0</v>
      </c>
      <c r="L42" s="60"/>
      <c r="M42" s="35">
        <f t="shared" si="5"/>
        <v>0.75</v>
      </c>
      <c r="N42" s="21">
        <f t="shared" si="8"/>
        <v>-0.3224202238</v>
      </c>
      <c r="O42" s="5">
        <f t="shared" si="7"/>
        <v>0.005152035768</v>
      </c>
      <c r="P42" s="36" t="s">
        <v>22</v>
      </c>
      <c r="Q42" s="26" t="s">
        <v>33</v>
      </c>
      <c r="R42" s="37"/>
      <c r="S42" s="37"/>
      <c r="T42" s="38"/>
      <c r="U42" s="38"/>
      <c r="V42" s="38"/>
      <c r="W42" s="38"/>
      <c r="X42" s="38"/>
      <c r="Y42" s="36"/>
      <c r="Z42" s="36"/>
      <c r="AA42" s="47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</row>
    <row r="43">
      <c r="A43" s="51" t="s">
        <v>68</v>
      </c>
      <c r="B43" s="1">
        <v>200.0</v>
      </c>
      <c r="C43" s="2">
        <v>139.3</v>
      </c>
      <c r="D43" s="18"/>
      <c r="E43" s="19" t="s">
        <v>21</v>
      </c>
      <c r="F43" s="2">
        <f t="shared" si="1"/>
        <v>36218</v>
      </c>
      <c r="G43" s="2">
        <f t="shared" si="2"/>
        <v>0</v>
      </c>
      <c r="H43" s="2">
        <v>0.0</v>
      </c>
      <c r="I43" s="2">
        <f t="shared" si="3"/>
        <v>0</v>
      </c>
      <c r="J43" s="5" t="str">
        <f t="shared" si="13"/>
        <v>#DIV/0!</v>
      </c>
      <c r="K43" s="20">
        <v>44476.0</v>
      </c>
      <c r="L43" s="20">
        <v>44904.0</v>
      </c>
      <c r="M43" s="6">
        <f t="shared" si="5"/>
        <v>1.5</v>
      </c>
      <c r="N43" s="21">
        <f t="shared" si="8"/>
        <v>-1</v>
      </c>
      <c r="O43" s="5">
        <f t="shared" si="7"/>
        <v>0</v>
      </c>
      <c r="P43" s="2" t="s">
        <v>22</v>
      </c>
      <c r="Q43" s="1" t="s">
        <v>23</v>
      </c>
      <c r="R43" s="48"/>
      <c r="S43" s="50"/>
      <c r="Y43" s="2"/>
      <c r="Z43" s="2"/>
      <c r="AA43" s="55"/>
    </row>
    <row r="44">
      <c r="A44" s="22" t="s">
        <v>69</v>
      </c>
      <c r="B44" s="1">
        <v>1.0</v>
      </c>
      <c r="C44" s="2">
        <v>14.1096</v>
      </c>
      <c r="D44" s="18"/>
      <c r="E44" s="19" t="s">
        <v>23</v>
      </c>
      <c r="F44" s="2">
        <f t="shared" si="1"/>
        <v>14.1096</v>
      </c>
      <c r="G44" s="2">
        <f t="shared" si="2"/>
        <v>0</v>
      </c>
      <c r="H44" s="2">
        <f>0.035*12</f>
        <v>0.42</v>
      </c>
      <c r="I44" s="2">
        <f t="shared" si="3"/>
        <v>0.42</v>
      </c>
      <c r="J44" s="5" t="str">
        <f t="shared" si="13"/>
        <v>#DIV/0!</v>
      </c>
      <c r="K44" s="20">
        <v>43116.0</v>
      </c>
      <c r="L44" s="6"/>
      <c r="M44" s="6">
        <f t="shared" si="5"/>
        <v>5.25</v>
      </c>
      <c r="N44" s="21">
        <f t="shared" si="8"/>
        <v>-1</v>
      </c>
      <c r="O44" s="5">
        <f t="shared" si="7"/>
        <v>0</v>
      </c>
      <c r="P44" s="2" t="s">
        <v>28</v>
      </c>
      <c r="Q44" s="1" t="s">
        <v>23</v>
      </c>
      <c r="R44" s="48"/>
      <c r="S44" s="50"/>
      <c r="V44" s="41"/>
      <c r="W44" s="41"/>
      <c r="X44" s="41"/>
      <c r="Y44" s="43"/>
      <c r="Z44" s="43"/>
      <c r="AA44" s="49"/>
      <c r="AB44" s="41"/>
      <c r="AC44" s="44"/>
      <c r="AD44" s="41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</row>
    <row r="45">
      <c r="A45" s="24" t="s">
        <v>70</v>
      </c>
      <c r="B45" s="1">
        <v>200.0</v>
      </c>
      <c r="C45" s="2">
        <v>66.05</v>
      </c>
      <c r="D45" s="18">
        <v>81.28</v>
      </c>
      <c r="E45" s="19" t="s">
        <v>25</v>
      </c>
      <c r="F45" s="2">
        <f t="shared" si="1"/>
        <v>17173</v>
      </c>
      <c r="G45" s="2">
        <f t="shared" si="2"/>
        <v>21132.8</v>
      </c>
      <c r="H45" s="2">
        <v>3.7</v>
      </c>
      <c r="I45" s="2">
        <f t="shared" si="3"/>
        <v>962</v>
      </c>
      <c r="J45" s="5">
        <f t="shared" si="13"/>
        <v>0.04552165354</v>
      </c>
      <c r="K45" s="23">
        <v>43601.0</v>
      </c>
      <c r="L45" s="6"/>
      <c r="M45" s="6">
        <f t="shared" si="5"/>
        <v>3.916666667</v>
      </c>
      <c r="N45" s="21">
        <f t="shared" si="8"/>
        <v>0.05440396748</v>
      </c>
      <c r="O45" s="5">
        <f t="shared" si="7"/>
        <v>0.01707471834</v>
      </c>
      <c r="P45" s="2" t="s">
        <v>22</v>
      </c>
      <c r="Q45" s="1" t="s">
        <v>46</v>
      </c>
      <c r="R45" s="48"/>
      <c r="S45" s="50"/>
      <c r="T45" s="52"/>
      <c r="V45" s="41"/>
      <c r="W45" s="53"/>
      <c r="X45" s="41"/>
      <c r="Y45" s="43"/>
      <c r="Z45" s="43"/>
      <c r="AA45" s="49"/>
      <c r="AB45" s="41"/>
      <c r="AC45" s="41"/>
      <c r="AD45" s="41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</row>
    <row r="46">
      <c r="A46" s="24" t="s">
        <v>71</v>
      </c>
      <c r="B46" s="1">
        <v>700.0</v>
      </c>
      <c r="C46" s="2">
        <v>31.94</v>
      </c>
      <c r="D46" s="18">
        <v>6.78</v>
      </c>
      <c r="E46" s="19" t="s">
        <v>38</v>
      </c>
      <c r="F46" s="2">
        <f t="shared" si="1"/>
        <v>22358</v>
      </c>
      <c r="G46" s="2">
        <f t="shared" si="2"/>
        <v>4746</v>
      </c>
      <c r="H46" s="2">
        <v>0.0</v>
      </c>
      <c r="I46" s="2">
        <f t="shared" si="3"/>
        <v>0</v>
      </c>
      <c r="J46" s="5">
        <v>0.0</v>
      </c>
      <c r="K46" s="23">
        <v>44455.0</v>
      </c>
      <c r="L46" s="6"/>
      <c r="M46" s="6">
        <f t="shared" si="5"/>
        <v>1.583333333</v>
      </c>
      <c r="N46" s="21">
        <f t="shared" si="8"/>
        <v>-0.6242656375</v>
      </c>
      <c r="O46" s="5">
        <f t="shared" si="7"/>
        <v>0.003834636831</v>
      </c>
      <c r="P46" s="2" t="s">
        <v>28</v>
      </c>
      <c r="Q46" s="1" t="s">
        <v>23</v>
      </c>
      <c r="R46" s="48"/>
      <c r="S46" s="50"/>
      <c r="T46" s="52"/>
      <c r="V46" s="41"/>
      <c r="W46" s="53"/>
      <c r="X46" s="41"/>
      <c r="Y46" s="43"/>
      <c r="Z46" s="43"/>
      <c r="AA46" s="49"/>
      <c r="AB46" s="41"/>
      <c r="AC46" s="41"/>
      <c r="AD46" s="41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</row>
    <row r="47">
      <c r="A47" s="24" t="s">
        <v>71</v>
      </c>
      <c r="B47" s="1">
        <v>1000.0</v>
      </c>
      <c r="C47" s="2">
        <v>31.942</v>
      </c>
      <c r="D47" s="18">
        <v>6.78</v>
      </c>
      <c r="E47" s="19" t="s">
        <v>38</v>
      </c>
      <c r="F47" s="2">
        <f t="shared" si="1"/>
        <v>31942</v>
      </c>
      <c r="G47" s="2">
        <f t="shared" si="2"/>
        <v>6780</v>
      </c>
      <c r="H47" s="2">
        <v>0.0</v>
      </c>
      <c r="I47" s="2">
        <f t="shared" si="3"/>
        <v>0</v>
      </c>
      <c r="J47" s="5">
        <v>0.0</v>
      </c>
      <c r="K47" s="23">
        <v>44540.0</v>
      </c>
      <c r="L47" s="6"/>
      <c r="M47" s="6">
        <f t="shared" si="5"/>
        <v>1.333333333</v>
      </c>
      <c r="N47" s="21">
        <f t="shared" si="8"/>
        <v>-0.6872835758</v>
      </c>
      <c r="O47" s="5">
        <f t="shared" si="7"/>
        <v>0.005478052616</v>
      </c>
      <c r="P47" s="2" t="s">
        <v>28</v>
      </c>
      <c r="Q47" s="1" t="s">
        <v>33</v>
      </c>
      <c r="R47" s="48"/>
      <c r="S47" s="50"/>
      <c r="T47" s="52"/>
      <c r="V47" s="41"/>
      <c r="W47" s="53"/>
      <c r="X47" s="41"/>
      <c r="Y47" s="43"/>
      <c r="Z47" s="43"/>
      <c r="AA47" s="49"/>
      <c r="AB47" s="41"/>
      <c r="AC47" s="41"/>
      <c r="AD47" s="41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</row>
    <row r="48">
      <c r="A48" s="1" t="s">
        <v>72</v>
      </c>
      <c r="B48" s="1">
        <v>200.0</v>
      </c>
      <c r="C48" s="2">
        <v>138.1</v>
      </c>
      <c r="D48" s="18">
        <v>14.65</v>
      </c>
      <c r="E48" s="19" t="s">
        <v>21</v>
      </c>
      <c r="F48" s="2">
        <f t="shared" si="1"/>
        <v>35906</v>
      </c>
      <c r="G48" s="2">
        <f t="shared" si="2"/>
        <v>3809</v>
      </c>
      <c r="H48" s="2">
        <v>0.0</v>
      </c>
      <c r="I48" s="2">
        <f t="shared" si="3"/>
        <v>0</v>
      </c>
      <c r="J48" s="5">
        <f>I48/G48</f>
        <v>0</v>
      </c>
      <c r="K48" s="23">
        <v>44615.0</v>
      </c>
      <c r="L48" s="6"/>
      <c r="M48" s="6">
        <f t="shared" si="5"/>
        <v>1.166666667</v>
      </c>
      <c r="N48" s="21">
        <f t="shared" si="8"/>
        <v>-0.853836926</v>
      </c>
      <c r="O48" s="5">
        <f t="shared" si="7"/>
        <v>0.003077566728</v>
      </c>
      <c r="P48" s="2" t="s">
        <v>22</v>
      </c>
      <c r="Q48" s="1" t="s">
        <v>33</v>
      </c>
      <c r="R48" s="48"/>
      <c r="S48" s="50"/>
      <c r="T48" s="52"/>
      <c r="V48" s="41"/>
      <c r="W48" s="53"/>
      <c r="X48" s="41"/>
      <c r="Y48" s="43"/>
      <c r="Z48" s="43"/>
      <c r="AA48" s="49"/>
      <c r="AB48" s="41"/>
      <c r="AC48" s="41"/>
      <c r="AD48" s="41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</row>
    <row r="49">
      <c r="C49" s="9"/>
      <c r="D49" s="9"/>
      <c r="E49" s="64"/>
      <c r="F49" s="2">
        <f t="shared" ref="F49:G49" si="14">SUM(F3:F46)</f>
        <v>1056022.304</v>
      </c>
      <c r="G49" s="2">
        <f t="shared" si="14"/>
        <v>1237666.097</v>
      </c>
      <c r="H49" s="9"/>
      <c r="I49" s="2">
        <f>SUM(I3:I46)</f>
        <v>26179.979</v>
      </c>
      <c r="J49" s="65"/>
      <c r="K49" s="9"/>
      <c r="L49" s="66"/>
      <c r="M49" s="66">
        <f>sumproduct(F3:F46, M3:M46) / F49</f>
        <v>3.790005014</v>
      </c>
      <c r="N49" s="65">
        <f>power(G49/F49, 1/M49) - 1</f>
        <v>0.04276733318</v>
      </c>
      <c r="O49" s="9"/>
      <c r="P49" s="9"/>
      <c r="Q49" s="48"/>
      <c r="R49" s="48"/>
      <c r="S49" s="50"/>
      <c r="W49" s="67"/>
      <c r="Y49" s="2"/>
      <c r="Z49" s="2"/>
      <c r="AA49" s="55"/>
    </row>
    <row r="50">
      <c r="A50" s="41"/>
      <c r="C50" s="9"/>
      <c r="D50" s="9"/>
      <c r="E50" s="64"/>
      <c r="F50" s="55"/>
      <c r="G50" s="68"/>
      <c r="H50" s="2" t="s">
        <v>73</v>
      </c>
      <c r="I50" s="69">
        <f>I49*0.6</f>
        <v>15707.9874</v>
      </c>
      <c r="J50" s="65"/>
      <c r="K50" s="9"/>
      <c r="L50" s="66"/>
      <c r="M50" s="66"/>
      <c r="N50" s="9"/>
      <c r="O50" s="9"/>
      <c r="P50" s="9"/>
      <c r="Q50" s="48"/>
      <c r="R50" s="48"/>
      <c r="S50" s="50"/>
      <c r="T50" s="44"/>
      <c r="U50" s="44"/>
      <c r="V50" s="44"/>
      <c r="W50" s="44"/>
      <c r="Y50" s="2"/>
      <c r="Z50" s="2"/>
      <c r="AA50" s="55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</row>
    <row r="51">
      <c r="A51" s="25"/>
      <c r="C51" s="9"/>
      <c r="D51" s="9"/>
      <c r="E51" s="64"/>
      <c r="F51" s="55"/>
      <c r="G51" s="68"/>
      <c r="H51" s="9"/>
      <c r="I51" s="9"/>
      <c r="J51" s="65"/>
      <c r="K51" s="9"/>
      <c r="L51" s="66"/>
      <c r="M51" s="66"/>
      <c r="N51" s="9"/>
      <c r="O51" s="9"/>
      <c r="P51" s="9"/>
      <c r="Q51" s="48"/>
      <c r="R51" s="48"/>
      <c r="S51" s="50"/>
      <c r="T51" s="44"/>
      <c r="U51" s="44"/>
      <c r="V51" s="44"/>
      <c r="W51" s="44"/>
      <c r="Y51" s="2"/>
      <c r="Z51" s="2"/>
      <c r="AA51" s="55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</row>
    <row r="52">
      <c r="A52" s="41"/>
      <c r="C52" s="9"/>
      <c r="D52" s="9"/>
      <c r="E52" s="64"/>
      <c r="F52" s="55"/>
      <c r="G52" s="68"/>
      <c r="H52" s="9"/>
      <c r="I52" s="9"/>
      <c r="J52" s="65"/>
      <c r="K52" s="9"/>
      <c r="L52" s="66"/>
      <c r="M52" s="66"/>
      <c r="N52" s="9"/>
      <c r="O52" s="9"/>
      <c r="P52" s="9"/>
      <c r="Q52" s="48"/>
      <c r="R52" s="48"/>
      <c r="S52" s="50"/>
      <c r="T52" s="44"/>
      <c r="U52" s="44"/>
      <c r="V52" s="44"/>
      <c r="W52" s="44"/>
      <c r="Y52" s="2"/>
      <c r="Z52" s="2"/>
      <c r="AA52" s="55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</row>
    <row r="53">
      <c r="F53" s="2" t="s">
        <v>76</v>
      </c>
      <c r="G53" s="64"/>
      <c r="H53" s="1" t="s">
        <v>12</v>
      </c>
      <c r="I53" s="2" t="s">
        <v>13</v>
      </c>
      <c r="J53" s="2" t="s">
        <v>77</v>
      </c>
      <c r="K53" s="2" t="s">
        <v>78</v>
      </c>
      <c r="L53" s="65"/>
      <c r="M53" s="66"/>
      <c r="N53" s="9"/>
      <c r="O53" s="9"/>
      <c r="P53" s="9"/>
      <c r="Q53" s="48"/>
      <c r="R53" s="48"/>
      <c r="S53" s="50"/>
      <c r="T53" s="44"/>
      <c r="U53" s="44"/>
      <c r="V53" s="44"/>
      <c r="W53" s="44"/>
      <c r="Y53" s="2"/>
      <c r="Z53" s="2"/>
      <c r="AA53" s="55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</row>
    <row r="54">
      <c r="F54" s="72">
        <f t="shared" ref="F54:F58" si="15">E54/D54 -1</f>
        <v>0.3858678925</v>
      </c>
      <c r="G54" s="20">
        <v>43084.0</v>
      </c>
      <c r="H54" s="6">
        <f t="shared" ref="H54:H58" si="16"> datedif(G54, now(), "M")/12</f>
        <v>5.333333333</v>
      </c>
      <c r="I54" s="55">
        <f t="shared" ref="I54:I58" si="17">power(E54/D54,1/H54) -1</f>
        <v>0.06309688039</v>
      </c>
      <c r="J54" s="73">
        <f t="shared" ref="J54:J58" si="18">H54*D54</f>
        <v>1863108.165</v>
      </c>
      <c r="K54" s="1">
        <f t="shared" ref="K54:K58" si="19">J54/$J$59</f>
        <v>0.3303669429</v>
      </c>
      <c r="L54" s="5"/>
      <c r="M54" s="6"/>
      <c r="N54" s="2"/>
      <c r="O54" s="2"/>
      <c r="P54" s="2"/>
      <c r="Q54" s="48"/>
      <c r="R54" s="48"/>
      <c r="S54" s="50"/>
      <c r="T54" s="74"/>
      <c r="U54" s="44"/>
      <c r="V54" s="44"/>
      <c r="W54" s="44"/>
      <c r="X54" s="44"/>
      <c r="Y54" s="68"/>
      <c r="Z54" s="43"/>
      <c r="AA54" s="49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</row>
    <row r="55">
      <c r="F55" s="72">
        <f t="shared" si="15"/>
        <v>0.04560759169</v>
      </c>
      <c r="G55" s="20">
        <v>43358.0</v>
      </c>
      <c r="H55" s="6">
        <f t="shared" si="16"/>
        <v>4.583333333</v>
      </c>
      <c r="I55" s="55">
        <f t="shared" si="17"/>
        <v>0.009777999406</v>
      </c>
      <c r="J55" s="73">
        <f t="shared" si="18"/>
        <v>1045081.813</v>
      </c>
      <c r="K55" s="1">
        <f t="shared" si="19"/>
        <v>0.1853142453</v>
      </c>
      <c r="L55" s="65"/>
      <c r="M55" s="66"/>
      <c r="N55" s="9"/>
      <c r="O55" s="9"/>
      <c r="P55" s="9"/>
      <c r="Q55" s="48"/>
      <c r="R55" s="48"/>
      <c r="S55" s="50"/>
      <c r="T55" s="44"/>
      <c r="U55" s="44"/>
      <c r="V55" s="44"/>
      <c r="W55" s="44"/>
      <c r="X55" s="44"/>
      <c r="Y55" s="68"/>
      <c r="Z55" s="43"/>
      <c r="AA55" s="49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</row>
    <row r="56">
      <c r="F56" s="72">
        <f t="shared" si="15"/>
        <v>-0.1572703971</v>
      </c>
      <c r="G56" s="20">
        <v>42736.0</v>
      </c>
      <c r="H56" s="6">
        <f t="shared" si="16"/>
        <v>6.333333333</v>
      </c>
      <c r="I56" s="55">
        <f t="shared" si="17"/>
        <v>-0.02665553009</v>
      </c>
      <c r="J56" s="73">
        <f t="shared" si="18"/>
        <v>1070101.09</v>
      </c>
      <c r="K56" s="1">
        <f t="shared" si="19"/>
        <v>0.1897506716</v>
      </c>
      <c r="L56" s="65"/>
      <c r="M56" s="66"/>
      <c r="N56" s="9"/>
      <c r="O56" s="9"/>
      <c r="P56" s="9"/>
      <c r="Q56" s="48"/>
      <c r="R56" s="48"/>
      <c r="S56" s="50"/>
      <c r="T56" s="44"/>
      <c r="U56" s="44"/>
      <c r="V56" s="44"/>
      <c r="W56" s="44"/>
      <c r="X56" s="44"/>
      <c r="Y56" s="68"/>
      <c r="Z56" s="43"/>
      <c r="AA56" s="49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</row>
    <row r="57">
      <c r="F57" s="72">
        <f t="shared" si="15"/>
        <v>-0.2486462627</v>
      </c>
      <c r="G57" s="20">
        <v>44455.0</v>
      </c>
      <c r="H57" s="6">
        <f t="shared" si="16"/>
        <v>1.583333333</v>
      </c>
      <c r="I57" s="55">
        <f t="shared" si="17"/>
        <v>-0.1651932172</v>
      </c>
      <c r="J57" s="73">
        <f t="shared" si="18"/>
        <v>348352.6738</v>
      </c>
      <c r="K57" s="1">
        <f t="shared" si="19"/>
        <v>0.06177000886</v>
      </c>
      <c r="L57" s="5"/>
      <c r="M57" s="6"/>
      <c r="N57" s="2"/>
      <c r="O57" s="2"/>
      <c r="P57" s="2"/>
      <c r="Q57" s="48"/>
      <c r="R57" s="48"/>
      <c r="S57" s="50"/>
      <c r="Y57" s="9"/>
      <c r="Z57" s="2"/>
      <c r="AA57" s="55"/>
    </row>
    <row r="58">
      <c r="F58" s="72">
        <f t="shared" si="15"/>
        <v>0.3838117601</v>
      </c>
      <c r="G58" s="20">
        <v>42005.0</v>
      </c>
      <c r="H58" s="6">
        <f t="shared" si="16"/>
        <v>8.333333333</v>
      </c>
      <c r="I58" s="55">
        <f t="shared" si="17"/>
        <v>0.03975074938</v>
      </c>
      <c r="J58" s="73">
        <f t="shared" si="18"/>
        <v>1312867.733</v>
      </c>
      <c r="K58" s="1">
        <f t="shared" si="19"/>
        <v>0.2327981313</v>
      </c>
      <c r="L58" s="5"/>
      <c r="M58" s="6"/>
      <c r="N58" s="2"/>
      <c r="O58" s="2"/>
      <c r="P58" s="2"/>
      <c r="Q58" s="48"/>
      <c r="R58" s="48"/>
      <c r="S58" s="50"/>
      <c r="V58" s="44"/>
      <c r="W58" s="44"/>
      <c r="X58" s="44"/>
      <c r="Y58" s="68"/>
      <c r="Z58" s="43"/>
      <c r="AA58" s="49"/>
      <c r="AB58" s="44"/>
      <c r="AC58" s="41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</row>
    <row r="59">
      <c r="H59" s="66">
        <f>J59/E59</f>
        <v>4.51791584</v>
      </c>
      <c r="I59" s="55">
        <f>sumProduct(I54:I58, K54:K58)</f>
        <v>0.01664913501</v>
      </c>
      <c r="J59" s="76">
        <f t="shared" ref="J59:K59" si="20">SUM(J54:J58)</f>
        <v>5639511.475</v>
      </c>
      <c r="K59" s="77">
        <f t="shared" si="20"/>
        <v>1</v>
      </c>
      <c r="L59" s="65"/>
      <c r="M59" s="66"/>
      <c r="N59" s="9"/>
      <c r="O59" s="9"/>
      <c r="P59" s="9"/>
      <c r="Q59" s="48"/>
      <c r="R59" s="48"/>
      <c r="S59" s="50"/>
      <c r="Y59" s="9"/>
      <c r="Z59" s="2"/>
      <c r="AA59" s="55"/>
    </row>
    <row r="60">
      <c r="C60" s="9"/>
      <c r="D60" s="2"/>
      <c r="E60" s="19"/>
      <c r="F60" s="55"/>
      <c r="G60" s="9"/>
      <c r="H60" s="9"/>
      <c r="I60" s="9"/>
      <c r="J60" s="65"/>
      <c r="K60" s="9"/>
      <c r="L60" s="66"/>
      <c r="M60" s="66"/>
      <c r="N60" s="9"/>
      <c r="O60" s="9"/>
      <c r="P60" s="9"/>
      <c r="Q60" s="48"/>
      <c r="R60" s="48"/>
      <c r="S60" s="50"/>
      <c r="Y60" s="9"/>
      <c r="Z60" s="2"/>
      <c r="AA60" s="55"/>
    </row>
    <row r="61">
      <c r="A61" s="78"/>
      <c r="B61" s="4"/>
      <c r="C61" s="2"/>
      <c r="D61" s="2"/>
      <c r="E61" s="19"/>
      <c r="F61" s="55"/>
      <c r="G61" s="2"/>
      <c r="H61" s="2"/>
      <c r="I61" s="2"/>
      <c r="J61" s="5"/>
      <c r="K61" s="2"/>
      <c r="L61" s="6"/>
      <c r="M61" s="6"/>
      <c r="N61" s="2"/>
      <c r="O61" s="2"/>
      <c r="P61" s="2"/>
      <c r="Q61" s="48"/>
      <c r="R61" s="48"/>
      <c r="S61" s="50"/>
      <c r="V61" s="44"/>
      <c r="W61" s="44"/>
      <c r="X61" s="44"/>
      <c r="Y61" s="68"/>
      <c r="Z61" s="43"/>
      <c r="AA61" s="49"/>
      <c r="AB61" s="44"/>
      <c r="AC61" s="41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</row>
    <row r="62">
      <c r="A62" s="41"/>
      <c r="B62" s="1"/>
      <c r="C62" s="2"/>
      <c r="D62" s="2"/>
      <c r="E62" s="19"/>
      <c r="F62" s="55"/>
      <c r="G62" s="2"/>
      <c r="H62" s="2"/>
      <c r="I62" s="2"/>
      <c r="J62" s="5"/>
      <c r="K62" s="2"/>
      <c r="L62" s="6"/>
      <c r="M62" s="6"/>
      <c r="N62" s="2"/>
      <c r="O62" s="2"/>
      <c r="P62" s="2"/>
      <c r="Q62" s="48"/>
      <c r="R62" s="48"/>
      <c r="S62" s="50"/>
      <c r="T62" s="52"/>
      <c r="Y62" s="9"/>
      <c r="Z62" s="2"/>
      <c r="AA62" s="55"/>
    </row>
    <row r="63">
      <c r="C63" s="9"/>
      <c r="D63" s="2"/>
      <c r="E63" s="19"/>
      <c r="F63" s="55"/>
      <c r="G63" s="2"/>
      <c r="H63" s="2"/>
      <c r="I63" s="2"/>
      <c r="J63" s="5"/>
      <c r="K63" s="2"/>
      <c r="L63" s="6"/>
      <c r="M63" s="6"/>
      <c r="N63" s="2"/>
      <c r="O63" s="2"/>
      <c r="P63" s="2"/>
      <c r="Q63" s="48"/>
      <c r="R63" s="48"/>
      <c r="S63" s="50"/>
      <c r="Y63" s="9"/>
      <c r="Z63" s="2"/>
    </row>
    <row r="64">
      <c r="C64" s="9"/>
      <c r="D64" s="2"/>
      <c r="E64" s="19"/>
      <c r="F64" s="55"/>
      <c r="G64" s="2"/>
      <c r="H64" s="2"/>
      <c r="I64" s="2"/>
      <c r="J64" s="5"/>
      <c r="K64" s="2"/>
      <c r="L64" s="6"/>
      <c r="M64" s="6"/>
      <c r="N64" s="2"/>
      <c r="O64" s="2"/>
      <c r="P64" s="2"/>
      <c r="Q64" s="48"/>
      <c r="R64" s="48"/>
      <c r="S64" s="50"/>
      <c r="Y64" s="9"/>
      <c r="Z64" s="9"/>
    </row>
    <row r="65">
      <c r="B65" s="54"/>
      <c r="C65" s="9"/>
      <c r="D65" s="2"/>
      <c r="E65" s="19"/>
      <c r="F65" s="55"/>
      <c r="G65" s="2"/>
      <c r="H65" s="2"/>
      <c r="I65" s="2"/>
      <c r="J65" s="5"/>
      <c r="K65" s="2"/>
      <c r="L65" s="6"/>
      <c r="M65" s="6"/>
      <c r="N65" s="2"/>
      <c r="O65" s="2"/>
      <c r="P65" s="2"/>
      <c r="Q65" s="48"/>
      <c r="R65" s="48"/>
      <c r="S65" s="50"/>
      <c r="Y65" s="9"/>
      <c r="Z65" s="9"/>
    </row>
    <row r="66">
      <c r="C66" s="9"/>
      <c r="D66" s="2"/>
      <c r="E66" s="19"/>
      <c r="F66" s="55"/>
      <c r="G66" s="2"/>
      <c r="H66" s="2"/>
      <c r="I66" s="2"/>
      <c r="J66" s="5"/>
      <c r="K66" s="2"/>
      <c r="L66" s="6"/>
      <c r="M66" s="6"/>
      <c r="N66" s="2"/>
      <c r="O66" s="2"/>
      <c r="P66" s="2"/>
      <c r="Q66" s="48"/>
      <c r="R66" s="48"/>
      <c r="S66" s="50"/>
      <c r="Y66" s="9"/>
      <c r="Z66" s="9"/>
    </row>
    <row r="67">
      <c r="C67" s="9"/>
      <c r="D67" s="2"/>
      <c r="E67" s="19"/>
      <c r="F67" s="55"/>
      <c r="G67" s="2"/>
      <c r="H67" s="2"/>
      <c r="I67" s="2"/>
      <c r="J67" s="5"/>
      <c r="K67" s="2"/>
      <c r="L67" s="6"/>
      <c r="M67" s="6"/>
      <c r="N67" s="2"/>
      <c r="O67" s="2"/>
      <c r="P67" s="2"/>
      <c r="Q67" s="48"/>
      <c r="R67" s="48"/>
      <c r="S67" s="50"/>
      <c r="Y67" s="9"/>
      <c r="Z67" s="9"/>
    </row>
    <row r="68">
      <c r="C68" s="9"/>
      <c r="D68" s="2"/>
      <c r="E68" s="19"/>
      <c r="F68" s="55"/>
      <c r="G68" s="2"/>
      <c r="H68" s="2"/>
      <c r="I68" s="2"/>
      <c r="J68" s="5"/>
      <c r="K68" s="2"/>
      <c r="L68" s="6"/>
      <c r="M68" s="6"/>
      <c r="N68" s="2"/>
      <c r="O68" s="2"/>
      <c r="P68" s="2"/>
      <c r="Q68" s="48"/>
      <c r="R68" s="48"/>
      <c r="S68" s="50"/>
      <c r="Y68" s="9"/>
      <c r="Z68" s="9"/>
    </row>
    <row r="69">
      <c r="C69" s="9"/>
      <c r="D69" s="2"/>
      <c r="E69" s="19"/>
      <c r="F69" s="55"/>
      <c r="G69" s="2"/>
      <c r="H69" s="2"/>
      <c r="I69" s="2"/>
      <c r="J69" s="5"/>
      <c r="K69" s="2"/>
      <c r="L69" s="6"/>
      <c r="M69" s="6"/>
      <c r="N69" s="2"/>
      <c r="O69" s="2"/>
      <c r="P69" s="2"/>
      <c r="Q69" s="48"/>
      <c r="R69" s="48"/>
      <c r="S69" s="50"/>
      <c r="Y69" s="9"/>
      <c r="Z69" s="9"/>
    </row>
    <row r="70">
      <c r="C70" s="9"/>
      <c r="D70" s="2"/>
      <c r="E70" s="19"/>
      <c r="F70" s="55"/>
      <c r="G70" s="2"/>
      <c r="H70" s="2"/>
      <c r="I70" s="2"/>
      <c r="J70" s="5"/>
      <c r="K70" s="2"/>
      <c r="L70" s="6"/>
      <c r="M70" s="6"/>
      <c r="N70" s="2"/>
      <c r="O70" s="2"/>
      <c r="P70" s="2"/>
      <c r="Q70" s="48"/>
      <c r="R70" s="48"/>
      <c r="S70" s="50"/>
      <c r="Y70" s="9"/>
      <c r="Z70" s="9"/>
    </row>
    <row r="71">
      <c r="A71" s="41"/>
      <c r="C71" s="9"/>
      <c r="D71" s="2"/>
      <c r="E71" s="19"/>
      <c r="F71" s="55"/>
      <c r="G71" s="2"/>
      <c r="H71" s="2"/>
      <c r="I71" s="2"/>
      <c r="J71" s="5"/>
      <c r="K71" s="2"/>
      <c r="L71" s="6"/>
      <c r="M71" s="6"/>
      <c r="N71" s="2"/>
      <c r="O71" s="2"/>
      <c r="P71" s="2"/>
      <c r="Q71" s="48"/>
      <c r="R71" s="48"/>
      <c r="S71" s="50"/>
      <c r="Y71" s="9"/>
      <c r="Z71" s="9"/>
    </row>
    <row r="72">
      <c r="A72" s="41"/>
      <c r="C72" s="9"/>
      <c r="D72" s="2"/>
      <c r="E72" s="19"/>
      <c r="F72" s="55"/>
      <c r="G72" s="2"/>
      <c r="H72" s="2"/>
      <c r="I72" s="2"/>
      <c r="J72" s="5"/>
      <c r="K72" s="2"/>
      <c r="L72" s="6"/>
      <c r="M72" s="6"/>
      <c r="N72" s="2"/>
      <c r="O72" s="2"/>
      <c r="P72" s="2"/>
      <c r="Q72" s="48"/>
      <c r="R72" s="48"/>
      <c r="S72" s="50"/>
      <c r="Y72" s="9"/>
      <c r="Z72" s="9"/>
    </row>
    <row r="73">
      <c r="C73" s="9"/>
      <c r="D73" s="2"/>
      <c r="E73" s="19"/>
      <c r="F73" s="55"/>
      <c r="G73" s="2"/>
      <c r="H73" s="2"/>
      <c r="I73" s="2"/>
      <c r="J73" s="5"/>
      <c r="K73" s="2"/>
      <c r="L73" s="6"/>
      <c r="M73" s="6"/>
      <c r="N73" s="2"/>
      <c r="O73" s="2"/>
      <c r="P73" s="2"/>
      <c r="Q73" s="48"/>
      <c r="R73" s="48"/>
      <c r="S73" s="50"/>
      <c r="Y73" s="9"/>
      <c r="Z73" s="9"/>
    </row>
    <row r="74">
      <c r="C74" s="9"/>
      <c r="D74" s="2"/>
      <c r="E74" s="19"/>
      <c r="F74" s="55"/>
      <c r="G74" s="2"/>
      <c r="H74" s="2"/>
      <c r="I74" s="2"/>
      <c r="J74" s="5"/>
      <c r="K74" s="2"/>
      <c r="L74" s="6"/>
      <c r="M74" s="6"/>
      <c r="N74" s="2"/>
      <c r="O74" s="2"/>
      <c r="P74" s="2"/>
      <c r="Q74" s="48"/>
      <c r="R74" s="48"/>
      <c r="S74" s="50"/>
      <c r="Y74" s="9"/>
      <c r="Z74" s="9"/>
    </row>
    <row r="75">
      <c r="C75" s="9"/>
      <c r="D75" s="2"/>
      <c r="E75" s="19"/>
      <c r="F75" s="55"/>
      <c r="G75" s="2"/>
      <c r="H75" s="2"/>
      <c r="I75" s="2"/>
      <c r="J75" s="5"/>
      <c r="K75" s="2"/>
      <c r="L75" s="6"/>
      <c r="M75" s="6"/>
      <c r="N75" s="2"/>
      <c r="O75" s="2"/>
      <c r="P75" s="2"/>
      <c r="Q75" s="48"/>
      <c r="R75" s="48"/>
      <c r="S75" s="50"/>
      <c r="Y75" s="9"/>
      <c r="Z75" s="9"/>
    </row>
    <row r="76">
      <c r="A76" s="41"/>
      <c r="C76" s="9"/>
      <c r="D76" s="2"/>
      <c r="E76" s="19"/>
      <c r="F76" s="55"/>
      <c r="G76" s="2"/>
      <c r="H76" s="2"/>
      <c r="I76" s="2"/>
      <c r="J76" s="5"/>
      <c r="K76" s="2"/>
      <c r="L76" s="6"/>
      <c r="M76" s="6"/>
      <c r="N76" s="2"/>
      <c r="O76" s="2"/>
      <c r="P76" s="2"/>
      <c r="Q76" s="48"/>
      <c r="R76" s="48"/>
      <c r="S76" s="50"/>
      <c r="Y76" s="9"/>
      <c r="Z76" s="9"/>
    </row>
    <row r="77">
      <c r="A77" s="41"/>
      <c r="C77" s="9"/>
      <c r="D77" s="2"/>
      <c r="E77" s="19"/>
      <c r="F77" s="55"/>
      <c r="G77" s="2"/>
      <c r="H77" s="2"/>
      <c r="I77" s="2"/>
      <c r="J77" s="5"/>
      <c r="K77" s="2"/>
      <c r="L77" s="6"/>
      <c r="M77" s="6"/>
      <c r="N77" s="2"/>
      <c r="O77" s="2"/>
      <c r="P77" s="2"/>
      <c r="Q77" s="48"/>
      <c r="R77" s="48"/>
      <c r="S77" s="50"/>
      <c r="Y77" s="9"/>
      <c r="Z77" s="9"/>
    </row>
    <row r="78">
      <c r="C78" s="9"/>
      <c r="D78" s="2"/>
      <c r="E78" s="19"/>
      <c r="F78" s="55"/>
      <c r="G78" s="2"/>
      <c r="H78" s="2"/>
      <c r="I78" s="2"/>
      <c r="J78" s="5"/>
      <c r="K78" s="2"/>
      <c r="L78" s="6"/>
      <c r="M78" s="6"/>
      <c r="N78" s="2"/>
      <c r="O78" s="2"/>
      <c r="P78" s="2"/>
      <c r="Q78" s="48"/>
      <c r="R78" s="48"/>
      <c r="S78" s="50"/>
      <c r="Y78" s="9"/>
      <c r="Z78" s="9"/>
    </row>
    <row r="79">
      <c r="A79" s="41"/>
      <c r="C79" s="9"/>
      <c r="D79" s="9"/>
      <c r="E79" s="64"/>
      <c r="F79" s="55"/>
      <c r="G79" s="9"/>
      <c r="H79" s="9"/>
      <c r="I79" s="9"/>
      <c r="J79" s="65"/>
      <c r="K79" s="9"/>
      <c r="L79" s="66"/>
      <c r="M79" s="66"/>
      <c r="N79" s="9"/>
      <c r="O79" s="9"/>
      <c r="P79" s="9"/>
      <c r="Q79" s="48"/>
      <c r="R79" s="48"/>
      <c r="S79" s="50"/>
      <c r="Y79" s="9"/>
      <c r="Z79" s="9"/>
    </row>
    <row r="80">
      <c r="C80" s="9"/>
      <c r="D80" s="2"/>
      <c r="E80" s="19"/>
      <c r="F80" s="55"/>
      <c r="G80" s="2"/>
      <c r="H80" s="2"/>
      <c r="I80" s="2"/>
      <c r="J80" s="5"/>
      <c r="K80" s="2"/>
      <c r="L80" s="6"/>
      <c r="M80" s="6"/>
      <c r="N80" s="2"/>
      <c r="O80" s="2"/>
      <c r="P80" s="2"/>
      <c r="Q80" s="48"/>
      <c r="R80" s="48"/>
      <c r="S80" s="50"/>
      <c r="W80" s="44"/>
      <c r="X80" s="44"/>
      <c r="Y80" s="68"/>
      <c r="Z80" s="43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</row>
    <row r="81">
      <c r="C81" s="9"/>
      <c r="D81" s="2"/>
      <c r="E81" s="19"/>
      <c r="F81" s="55"/>
      <c r="G81" s="2"/>
      <c r="H81" s="2"/>
      <c r="I81" s="2"/>
      <c r="J81" s="5"/>
      <c r="K81" s="2"/>
      <c r="L81" s="6"/>
      <c r="M81" s="6"/>
      <c r="N81" s="2"/>
      <c r="O81" s="2"/>
      <c r="P81" s="2"/>
      <c r="Q81" s="48"/>
      <c r="R81" s="48"/>
      <c r="S81" s="50"/>
      <c r="W81" s="44"/>
      <c r="X81" s="44"/>
      <c r="Y81" s="68"/>
      <c r="Z81" s="43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</row>
    <row r="82">
      <c r="C82" s="9"/>
      <c r="D82" s="2"/>
      <c r="E82" s="19"/>
      <c r="F82" s="55"/>
      <c r="G82" s="2"/>
      <c r="H82" s="2"/>
      <c r="I82" s="2"/>
      <c r="J82" s="5"/>
      <c r="K82" s="2"/>
      <c r="L82" s="6"/>
      <c r="M82" s="6"/>
      <c r="N82" s="2"/>
      <c r="O82" s="2"/>
      <c r="P82" s="2"/>
      <c r="Q82" s="48"/>
      <c r="R82" s="48"/>
      <c r="S82" s="50"/>
      <c r="W82" s="44"/>
      <c r="X82" s="44"/>
      <c r="Y82" s="68"/>
      <c r="Z82" s="43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</row>
    <row r="83">
      <c r="B83" s="4"/>
      <c r="C83" s="9"/>
      <c r="D83" s="2"/>
      <c r="E83" s="19"/>
      <c r="F83" s="55"/>
      <c r="G83" s="2"/>
      <c r="H83" s="2"/>
      <c r="I83" s="2"/>
      <c r="J83" s="5"/>
      <c r="K83" s="2"/>
      <c r="L83" s="6"/>
      <c r="M83" s="6"/>
      <c r="N83" s="2"/>
      <c r="O83" s="2"/>
      <c r="P83" s="2"/>
      <c r="Q83" s="48"/>
      <c r="R83" s="48"/>
      <c r="S83" s="50"/>
      <c r="W83" s="44"/>
      <c r="X83" s="44"/>
      <c r="Y83" s="68"/>
      <c r="Z83" s="43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</row>
    <row r="84">
      <c r="B84" s="4"/>
      <c r="C84" s="9"/>
      <c r="D84" s="2"/>
      <c r="E84" s="19"/>
      <c r="F84" s="55"/>
      <c r="G84" s="2"/>
      <c r="H84" s="2"/>
      <c r="I84" s="2"/>
      <c r="J84" s="5"/>
      <c r="K84" s="2"/>
      <c r="L84" s="6"/>
      <c r="M84" s="6"/>
      <c r="N84" s="2"/>
      <c r="O84" s="2"/>
      <c r="P84" s="2"/>
      <c r="Q84" s="48"/>
      <c r="R84" s="48"/>
      <c r="S84" s="50"/>
      <c r="W84" s="44"/>
      <c r="X84" s="44"/>
      <c r="Y84" s="68"/>
      <c r="Z84" s="43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</row>
    <row r="85">
      <c r="C85" s="9"/>
      <c r="D85" s="9"/>
      <c r="E85" s="64"/>
      <c r="F85" s="9"/>
      <c r="G85" s="9"/>
      <c r="H85" s="9"/>
      <c r="I85" s="9"/>
      <c r="J85" s="65"/>
      <c r="K85" s="9"/>
      <c r="L85" s="66"/>
      <c r="M85" s="66"/>
      <c r="N85" s="9"/>
      <c r="O85" s="9"/>
      <c r="P85" s="9"/>
      <c r="Q85" s="79"/>
      <c r="R85" s="79"/>
      <c r="S85" s="7"/>
      <c r="Y85" s="9"/>
      <c r="Z85" s="9"/>
    </row>
    <row r="86">
      <c r="C86" s="9"/>
      <c r="D86" s="9"/>
      <c r="G86" s="9"/>
      <c r="H86" s="9"/>
      <c r="I86" s="9"/>
      <c r="J86" s="65"/>
      <c r="K86" s="9"/>
      <c r="L86" s="66"/>
      <c r="M86" s="66"/>
      <c r="N86" s="9"/>
      <c r="O86" s="9"/>
      <c r="P86" s="9"/>
      <c r="Q86" s="79"/>
      <c r="R86" s="79"/>
      <c r="S86" s="80"/>
      <c r="Y86" s="9"/>
      <c r="Z86" s="9"/>
    </row>
    <row r="87">
      <c r="C87" s="9"/>
      <c r="D87" s="9"/>
      <c r="E87" s="64"/>
      <c r="F87" s="9"/>
      <c r="H87" s="9"/>
      <c r="J87" s="65"/>
      <c r="L87" s="66"/>
      <c r="M87" s="66"/>
      <c r="S87" s="7"/>
      <c r="Y87" s="9"/>
      <c r="Z87" s="9"/>
    </row>
    <row r="88">
      <c r="C88" s="9"/>
      <c r="D88" s="9"/>
      <c r="E88" s="64"/>
      <c r="F88" s="9"/>
      <c r="G88" s="9"/>
      <c r="H88" s="9"/>
      <c r="I88" s="9"/>
      <c r="J88" s="65"/>
      <c r="K88" s="9"/>
      <c r="L88" s="66"/>
      <c r="M88" s="66"/>
      <c r="N88" s="9"/>
      <c r="O88" s="9"/>
      <c r="P88" s="9"/>
      <c r="S88" s="7"/>
      <c r="Y88" s="9"/>
      <c r="Z88" s="9"/>
    </row>
    <row r="89">
      <c r="C89" s="9"/>
      <c r="D89" s="9"/>
      <c r="E89" s="64"/>
      <c r="F89" s="9"/>
      <c r="G89" s="9"/>
      <c r="H89" s="9"/>
      <c r="I89" s="9"/>
      <c r="J89" s="65"/>
      <c r="K89" s="9"/>
      <c r="L89" s="66"/>
      <c r="M89" s="66"/>
      <c r="N89" s="9"/>
      <c r="O89" s="9"/>
      <c r="P89" s="9"/>
      <c r="S89" s="7"/>
      <c r="Y89" s="9"/>
      <c r="Z89" s="9"/>
    </row>
    <row r="90">
      <c r="C90" s="9"/>
      <c r="D90" s="9"/>
      <c r="E90" s="64"/>
      <c r="F90" s="9"/>
      <c r="G90" s="9"/>
      <c r="H90" s="9"/>
      <c r="I90" s="9"/>
      <c r="J90" s="65"/>
      <c r="K90" s="9"/>
      <c r="L90" s="66"/>
      <c r="M90" s="66"/>
      <c r="N90" s="9"/>
      <c r="O90" s="9"/>
      <c r="P90" s="9"/>
      <c r="S90" s="7"/>
      <c r="Y90" s="9"/>
      <c r="Z90" s="9"/>
    </row>
    <row r="91">
      <c r="C91" s="9"/>
      <c r="D91" s="9"/>
      <c r="E91" s="64"/>
      <c r="F91" s="9"/>
      <c r="G91" s="9"/>
      <c r="H91" s="9"/>
      <c r="I91" s="9"/>
      <c r="J91" s="65"/>
      <c r="K91" s="9"/>
      <c r="L91" s="66"/>
      <c r="M91" s="66"/>
      <c r="N91" s="9"/>
      <c r="O91" s="9"/>
      <c r="P91" s="9"/>
      <c r="S91" s="7"/>
      <c r="Y91" s="9"/>
      <c r="Z91" s="9"/>
    </row>
    <row r="92">
      <c r="C92" s="9"/>
      <c r="D92" s="9"/>
      <c r="E92" s="64"/>
      <c r="F92" s="9"/>
      <c r="G92" s="9"/>
      <c r="H92" s="9"/>
      <c r="I92" s="9"/>
      <c r="J92" s="65"/>
      <c r="K92" s="9"/>
      <c r="L92" s="66"/>
      <c r="M92" s="66"/>
      <c r="N92" s="9"/>
      <c r="O92" s="9"/>
      <c r="P92" s="9"/>
      <c r="S92" s="7"/>
      <c r="Y92" s="9"/>
      <c r="Z92" s="9"/>
    </row>
    <row r="93">
      <c r="C93" s="9"/>
      <c r="D93" s="9"/>
      <c r="E93" s="64"/>
      <c r="F93" s="9"/>
      <c r="G93" s="9"/>
      <c r="H93" s="9"/>
      <c r="I93" s="9"/>
      <c r="J93" s="65"/>
      <c r="K93" s="9"/>
      <c r="L93" s="66"/>
      <c r="M93" s="66"/>
      <c r="N93" s="9"/>
      <c r="O93" s="9"/>
      <c r="P93" s="9"/>
      <c r="S93" s="7"/>
      <c r="Y93" s="9"/>
      <c r="Z93" s="9"/>
    </row>
    <row r="94">
      <c r="C94" s="9"/>
      <c r="D94" s="9"/>
      <c r="E94" s="64"/>
      <c r="F94" s="9"/>
      <c r="G94" s="9"/>
      <c r="H94" s="9"/>
      <c r="I94" s="9"/>
      <c r="J94" s="65"/>
      <c r="K94" s="9"/>
      <c r="L94" s="66"/>
      <c r="M94" s="66"/>
      <c r="N94" s="9"/>
      <c r="O94" s="9"/>
      <c r="P94" s="9"/>
      <c r="S94" s="7"/>
      <c r="Y94" s="9"/>
      <c r="Z94" s="9"/>
    </row>
    <row r="95">
      <c r="C95" s="9"/>
      <c r="D95" s="9"/>
      <c r="E95" s="64"/>
      <c r="F95" s="9"/>
      <c r="G95" s="9"/>
      <c r="H95" s="9"/>
      <c r="I95" s="9"/>
      <c r="J95" s="65"/>
      <c r="K95" s="9"/>
      <c r="L95" s="66"/>
      <c r="M95" s="66"/>
      <c r="N95" s="9"/>
      <c r="O95" s="9"/>
      <c r="P95" s="9"/>
      <c r="S95" s="7"/>
      <c r="Y95" s="9"/>
      <c r="Z95" s="9"/>
    </row>
    <row r="96">
      <c r="C96" s="9"/>
      <c r="D96" s="9"/>
      <c r="E96" s="64"/>
      <c r="F96" s="9"/>
      <c r="G96" s="9"/>
      <c r="H96" s="9"/>
      <c r="I96" s="9"/>
      <c r="J96" s="65"/>
      <c r="K96" s="9"/>
      <c r="L96" s="66"/>
      <c r="M96" s="66"/>
      <c r="N96" s="9"/>
      <c r="O96" s="9"/>
      <c r="P96" s="9"/>
      <c r="S96" s="7"/>
      <c r="Y96" s="9"/>
      <c r="Z96" s="9"/>
    </row>
    <row r="97">
      <c r="C97" s="9"/>
      <c r="D97" s="9"/>
      <c r="E97" s="64"/>
      <c r="F97" s="9"/>
      <c r="G97" s="9"/>
      <c r="H97" s="9"/>
      <c r="I97" s="9"/>
      <c r="J97" s="65"/>
      <c r="K97" s="9"/>
      <c r="L97" s="66"/>
      <c r="M97" s="66"/>
      <c r="N97" s="9"/>
      <c r="O97" s="9"/>
      <c r="P97" s="9"/>
      <c r="S97" s="7"/>
      <c r="Y97" s="9"/>
      <c r="Z97" s="9"/>
    </row>
    <row r="98">
      <c r="C98" s="9"/>
      <c r="D98" s="9"/>
      <c r="E98" s="64"/>
      <c r="F98" s="9"/>
      <c r="G98" s="9"/>
      <c r="H98" s="9"/>
      <c r="I98" s="9"/>
      <c r="J98" s="65"/>
      <c r="K98" s="9"/>
      <c r="L98" s="66"/>
      <c r="M98" s="66"/>
      <c r="N98" s="9"/>
      <c r="O98" s="9"/>
      <c r="P98" s="9"/>
      <c r="S98" s="7"/>
      <c r="Y98" s="9"/>
      <c r="Z98" s="9"/>
    </row>
    <row r="99">
      <c r="C99" s="9"/>
      <c r="D99" s="9"/>
      <c r="E99" s="64"/>
      <c r="F99" s="9"/>
      <c r="G99" s="9"/>
      <c r="H99" s="9"/>
      <c r="I99" s="9"/>
      <c r="J99" s="65"/>
      <c r="K99" s="9"/>
      <c r="L99" s="66"/>
      <c r="M99" s="66"/>
      <c r="N99" s="9"/>
      <c r="O99" s="9"/>
      <c r="P99" s="9"/>
      <c r="S99" s="7"/>
      <c r="Y99" s="9"/>
      <c r="Z99" s="9"/>
    </row>
    <row r="100">
      <c r="C100" s="9"/>
      <c r="D100" s="9"/>
      <c r="E100" s="64"/>
      <c r="F100" s="9"/>
      <c r="G100" s="9"/>
      <c r="H100" s="9"/>
      <c r="I100" s="9"/>
      <c r="J100" s="65"/>
      <c r="K100" s="9"/>
      <c r="L100" s="66"/>
      <c r="M100" s="66"/>
      <c r="N100" s="9"/>
      <c r="O100" s="9"/>
      <c r="P100" s="9"/>
      <c r="S100" s="7"/>
      <c r="Y100" s="9"/>
      <c r="Z100" s="9"/>
    </row>
    <row r="101">
      <c r="C101" s="9"/>
      <c r="D101" s="9"/>
      <c r="E101" s="64"/>
      <c r="F101" s="9"/>
      <c r="G101" s="9"/>
      <c r="H101" s="9"/>
      <c r="I101" s="9"/>
      <c r="J101" s="65"/>
      <c r="K101" s="9"/>
      <c r="L101" s="66"/>
      <c r="M101" s="66"/>
      <c r="N101" s="9"/>
      <c r="O101" s="9"/>
      <c r="P101" s="9"/>
      <c r="S101" s="7"/>
      <c r="Y101" s="9"/>
      <c r="Z101" s="9"/>
    </row>
    <row r="102">
      <c r="C102" s="9"/>
      <c r="D102" s="9"/>
      <c r="E102" s="64"/>
      <c r="F102" s="9"/>
      <c r="G102" s="9"/>
      <c r="H102" s="9"/>
      <c r="I102" s="9"/>
      <c r="J102" s="65"/>
      <c r="K102" s="9"/>
      <c r="L102" s="66"/>
      <c r="M102" s="66"/>
      <c r="N102" s="9"/>
      <c r="O102" s="9"/>
      <c r="P102" s="9"/>
      <c r="S102" s="7"/>
      <c r="Y102" s="9"/>
      <c r="Z102" s="9"/>
    </row>
    <row r="103">
      <c r="C103" s="9"/>
      <c r="D103" s="9"/>
      <c r="E103" s="64"/>
      <c r="F103" s="9"/>
      <c r="G103" s="9"/>
      <c r="H103" s="9"/>
      <c r="I103" s="9"/>
      <c r="J103" s="65"/>
      <c r="K103" s="9"/>
      <c r="L103" s="66"/>
      <c r="M103" s="66"/>
      <c r="N103" s="9"/>
      <c r="O103" s="9"/>
      <c r="P103" s="9"/>
      <c r="S103" s="7"/>
      <c r="Y103" s="9"/>
      <c r="Z103" s="9"/>
    </row>
    <row r="104">
      <c r="C104" s="9"/>
      <c r="D104" s="9"/>
      <c r="E104" s="64"/>
      <c r="F104" s="9"/>
      <c r="G104" s="9"/>
      <c r="H104" s="9"/>
      <c r="I104" s="9"/>
      <c r="J104" s="65"/>
      <c r="K104" s="9"/>
      <c r="L104" s="66"/>
      <c r="M104" s="66"/>
      <c r="N104" s="9"/>
      <c r="O104" s="9"/>
      <c r="P104" s="9"/>
      <c r="S104" s="7"/>
      <c r="Y104" s="9"/>
      <c r="Z104" s="9"/>
    </row>
    <row r="105">
      <c r="C105" s="9"/>
      <c r="D105" s="9"/>
      <c r="E105" s="64"/>
      <c r="F105" s="9"/>
      <c r="G105" s="9"/>
      <c r="H105" s="9"/>
      <c r="I105" s="9"/>
      <c r="J105" s="65"/>
      <c r="K105" s="9"/>
      <c r="L105" s="66"/>
      <c r="M105" s="66"/>
      <c r="N105" s="9"/>
      <c r="O105" s="9"/>
      <c r="P105" s="9"/>
      <c r="S105" s="7"/>
      <c r="Y105" s="9"/>
      <c r="Z105" s="9"/>
    </row>
    <row r="106">
      <c r="C106" s="9"/>
      <c r="D106" s="9"/>
      <c r="E106" s="64"/>
      <c r="F106" s="9"/>
      <c r="G106" s="9"/>
      <c r="H106" s="9"/>
      <c r="I106" s="9"/>
      <c r="J106" s="65"/>
      <c r="K106" s="9"/>
      <c r="L106" s="66"/>
      <c r="M106" s="66"/>
      <c r="N106" s="9"/>
      <c r="O106" s="9"/>
      <c r="P106" s="9"/>
      <c r="S106" s="7"/>
      <c r="Y106" s="9"/>
      <c r="Z106" s="9"/>
    </row>
    <row r="107">
      <c r="C107" s="9"/>
      <c r="D107" s="9"/>
      <c r="E107" s="64"/>
      <c r="F107" s="9"/>
      <c r="G107" s="9"/>
      <c r="H107" s="9"/>
      <c r="I107" s="9"/>
      <c r="J107" s="65"/>
      <c r="K107" s="9"/>
      <c r="L107" s="66"/>
      <c r="M107" s="66"/>
      <c r="N107" s="9"/>
      <c r="O107" s="9"/>
      <c r="P107" s="9"/>
      <c r="S107" s="7"/>
      <c r="Y107" s="9"/>
      <c r="Z107" s="9"/>
    </row>
    <row r="108">
      <c r="C108" s="9"/>
      <c r="D108" s="9"/>
      <c r="E108" s="64"/>
      <c r="F108" s="9"/>
      <c r="G108" s="9"/>
      <c r="H108" s="9"/>
      <c r="I108" s="9"/>
      <c r="J108" s="65"/>
      <c r="K108" s="9"/>
      <c r="L108" s="66"/>
      <c r="M108" s="66"/>
      <c r="N108" s="9"/>
      <c r="O108" s="9"/>
      <c r="P108" s="9"/>
      <c r="S108" s="7"/>
      <c r="Y108" s="9"/>
      <c r="Z108" s="9"/>
    </row>
    <row r="109">
      <c r="C109" s="9"/>
      <c r="D109" s="9"/>
      <c r="E109" s="64"/>
      <c r="F109" s="9"/>
      <c r="G109" s="9"/>
      <c r="H109" s="9"/>
      <c r="I109" s="9"/>
      <c r="J109" s="65"/>
      <c r="K109" s="9"/>
      <c r="L109" s="66"/>
      <c r="M109" s="66"/>
      <c r="N109" s="9"/>
      <c r="O109" s="9"/>
      <c r="P109" s="9"/>
      <c r="S109" s="7"/>
      <c r="Y109" s="9"/>
      <c r="Z109" s="9"/>
    </row>
    <row r="110">
      <c r="C110" s="9"/>
      <c r="D110" s="9"/>
      <c r="E110" s="64"/>
      <c r="F110" s="9"/>
      <c r="G110" s="9"/>
      <c r="H110" s="9"/>
      <c r="I110" s="9"/>
      <c r="J110" s="65"/>
      <c r="K110" s="9"/>
      <c r="L110" s="66"/>
      <c r="M110" s="66"/>
      <c r="N110" s="9"/>
      <c r="O110" s="9"/>
      <c r="P110" s="9"/>
      <c r="S110" s="7"/>
      <c r="Y110" s="9"/>
      <c r="Z110" s="9"/>
    </row>
    <row r="111">
      <c r="C111" s="9"/>
      <c r="D111" s="9"/>
      <c r="E111" s="64"/>
      <c r="F111" s="9"/>
      <c r="G111" s="9"/>
      <c r="H111" s="9"/>
      <c r="I111" s="9"/>
      <c r="J111" s="65"/>
      <c r="K111" s="9"/>
      <c r="L111" s="66"/>
      <c r="M111" s="66"/>
      <c r="N111" s="9"/>
      <c r="O111" s="9"/>
      <c r="P111" s="9"/>
      <c r="S111" s="7"/>
      <c r="Y111" s="9"/>
      <c r="Z111" s="9"/>
    </row>
    <row r="112">
      <c r="C112" s="9"/>
      <c r="D112" s="9"/>
      <c r="E112" s="64"/>
      <c r="F112" s="9"/>
      <c r="G112" s="9"/>
      <c r="H112" s="9"/>
      <c r="I112" s="9"/>
      <c r="J112" s="65"/>
      <c r="K112" s="9"/>
      <c r="L112" s="66"/>
      <c r="M112" s="66"/>
      <c r="N112" s="9"/>
      <c r="O112" s="9"/>
      <c r="P112" s="9"/>
      <c r="S112" s="7"/>
      <c r="Y112" s="9"/>
      <c r="Z112" s="9"/>
    </row>
    <row r="113">
      <c r="C113" s="9"/>
      <c r="D113" s="9"/>
      <c r="E113" s="64"/>
      <c r="F113" s="9"/>
      <c r="G113" s="9"/>
      <c r="H113" s="9"/>
      <c r="I113" s="9"/>
      <c r="J113" s="65"/>
      <c r="K113" s="9"/>
      <c r="L113" s="66"/>
      <c r="M113" s="66"/>
      <c r="N113" s="9"/>
      <c r="O113" s="9"/>
      <c r="P113" s="9"/>
      <c r="S113" s="7"/>
      <c r="Y113" s="9"/>
      <c r="Z113" s="9"/>
    </row>
    <row r="114">
      <c r="C114" s="9"/>
      <c r="D114" s="9"/>
      <c r="E114" s="64"/>
      <c r="F114" s="9"/>
      <c r="G114" s="9"/>
      <c r="H114" s="9"/>
      <c r="I114" s="9"/>
      <c r="J114" s="65"/>
      <c r="K114" s="9"/>
      <c r="L114" s="66"/>
      <c r="M114" s="66"/>
      <c r="N114" s="9"/>
      <c r="O114" s="9"/>
      <c r="P114" s="9"/>
      <c r="S114" s="7"/>
      <c r="Y114" s="9"/>
      <c r="Z114" s="9"/>
    </row>
    <row r="115">
      <c r="C115" s="9"/>
      <c r="D115" s="9"/>
      <c r="E115" s="64"/>
      <c r="F115" s="9"/>
      <c r="G115" s="9"/>
      <c r="H115" s="9"/>
      <c r="I115" s="9"/>
      <c r="J115" s="65"/>
      <c r="K115" s="9"/>
      <c r="L115" s="66"/>
      <c r="M115" s="66"/>
      <c r="N115" s="9"/>
      <c r="O115" s="9"/>
      <c r="P115" s="9"/>
      <c r="S115" s="7"/>
      <c r="Y115" s="9"/>
      <c r="Z115" s="9"/>
    </row>
    <row r="116">
      <c r="C116" s="9"/>
      <c r="D116" s="9"/>
      <c r="E116" s="64"/>
      <c r="F116" s="9"/>
      <c r="G116" s="9"/>
      <c r="H116" s="9"/>
      <c r="I116" s="9"/>
      <c r="J116" s="65"/>
      <c r="K116" s="9"/>
      <c r="L116" s="66"/>
      <c r="M116" s="66"/>
      <c r="N116" s="9"/>
      <c r="O116" s="9"/>
      <c r="P116" s="9"/>
      <c r="S116" s="7"/>
      <c r="Y116" s="9"/>
      <c r="Z116" s="9"/>
    </row>
    <row r="117">
      <c r="C117" s="9"/>
      <c r="D117" s="9"/>
      <c r="E117" s="64"/>
      <c r="F117" s="9"/>
      <c r="G117" s="9"/>
      <c r="H117" s="9"/>
      <c r="I117" s="9"/>
      <c r="J117" s="65"/>
      <c r="K117" s="9"/>
      <c r="L117" s="66"/>
      <c r="M117" s="66"/>
      <c r="N117" s="9"/>
      <c r="O117" s="9"/>
      <c r="P117" s="9"/>
      <c r="S117" s="7"/>
      <c r="Y117" s="9"/>
      <c r="Z117" s="9"/>
    </row>
    <row r="118">
      <c r="C118" s="9"/>
      <c r="D118" s="9"/>
      <c r="E118" s="64"/>
      <c r="F118" s="9"/>
      <c r="G118" s="9"/>
      <c r="H118" s="9"/>
      <c r="I118" s="9"/>
      <c r="J118" s="65"/>
      <c r="K118" s="9"/>
      <c r="L118" s="66"/>
      <c r="M118" s="66"/>
      <c r="N118" s="9"/>
      <c r="O118" s="9"/>
      <c r="P118" s="9"/>
      <c r="S118" s="7"/>
      <c r="Y118" s="9"/>
      <c r="Z118" s="9"/>
    </row>
    <row r="119">
      <c r="C119" s="9"/>
      <c r="D119" s="9"/>
      <c r="E119" s="64"/>
      <c r="F119" s="9"/>
      <c r="G119" s="9"/>
      <c r="H119" s="9"/>
      <c r="I119" s="9"/>
      <c r="J119" s="65"/>
      <c r="K119" s="9"/>
      <c r="L119" s="66"/>
      <c r="M119" s="66"/>
      <c r="N119" s="9"/>
      <c r="O119" s="9"/>
      <c r="P119" s="9"/>
      <c r="S119" s="7"/>
      <c r="Y119" s="9"/>
      <c r="Z119" s="9"/>
    </row>
    <row r="120">
      <c r="C120" s="9"/>
      <c r="D120" s="9"/>
      <c r="E120" s="64"/>
      <c r="F120" s="9"/>
      <c r="G120" s="9"/>
      <c r="H120" s="9"/>
      <c r="I120" s="9"/>
      <c r="J120" s="65"/>
      <c r="K120" s="9"/>
      <c r="L120" s="66"/>
      <c r="M120" s="66"/>
      <c r="N120" s="9"/>
      <c r="O120" s="9"/>
      <c r="P120" s="9"/>
      <c r="S120" s="7"/>
      <c r="Y120" s="9"/>
      <c r="Z120" s="9"/>
    </row>
    <row r="121">
      <c r="C121" s="9"/>
      <c r="D121" s="9"/>
      <c r="E121" s="64"/>
      <c r="F121" s="9"/>
      <c r="G121" s="9"/>
      <c r="H121" s="9"/>
      <c r="I121" s="9"/>
      <c r="J121" s="65"/>
      <c r="K121" s="9"/>
      <c r="L121" s="66"/>
      <c r="M121" s="66"/>
      <c r="N121" s="9"/>
      <c r="O121" s="9"/>
      <c r="P121" s="9"/>
      <c r="S121" s="7"/>
      <c r="Y121" s="9"/>
      <c r="Z121" s="9"/>
    </row>
    <row r="122">
      <c r="C122" s="9"/>
      <c r="D122" s="9"/>
      <c r="E122" s="64"/>
      <c r="F122" s="9"/>
      <c r="G122" s="9"/>
      <c r="H122" s="9"/>
      <c r="I122" s="9"/>
      <c r="J122" s="65"/>
      <c r="K122" s="9"/>
      <c r="L122" s="66"/>
      <c r="M122" s="66"/>
      <c r="N122" s="9"/>
      <c r="O122" s="9"/>
      <c r="P122" s="9"/>
      <c r="S122" s="7"/>
      <c r="Y122" s="9"/>
      <c r="Z122" s="9"/>
    </row>
    <row r="123">
      <c r="C123" s="9"/>
      <c r="D123" s="9"/>
      <c r="E123" s="64"/>
      <c r="F123" s="9"/>
      <c r="G123" s="9"/>
      <c r="H123" s="9"/>
      <c r="I123" s="9"/>
      <c r="J123" s="65"/>
      <c r="K123" s="9"/>
      <c r="L123" s="66"/>
      <c r="M123" s="66"/>
      <c r="N123" s="9"/>
      <c r="O123" s="9"/>
      <c r="P123" s="9"/>
      <c r="S123" s="7"/>
      <c r="Y123" s="9"/>
      <c r="Z123" s="9"/>
    </row>
    <row r="124">
      <c r="C124" s="9"/>
      <c r="D124" s="9"/>
      <c r="E124" s="64"/>
      <c r="F124" s="9"/>
      <c r="G124" s="9"/>
      <c r="H124" s="9"/>
      <c r="I124" s="9"/>
      <c r="J124" s="65"/>
      <c r="K124" s="9"/>
      <c r="L124" s="66"/>
      <c r="M124" s="66"/>
      <c r="N124" s="9"/>
      <c r="O124" s="9"/>
      <c r="P124" s="9"/>
      <c r="S124" s="7"/>
      <c r="Y124" s="9"/>
      <c r="Z124" s="9"/>
    </row>
    <row r="125">
      <c r="C125" s="9"/>
      <c r="D125" s="9"/>
      <c r="E125" s="64"/>
      <c r="F125" s="9"/>
      <c r="G125" s="9"/>
      <c r="H125" s="9"/>
      <c r="I125" s="9"/>
      <c r="J125" s="65"/>
      <c r="K125" s="9"/>
      <c r="L125" s="66"/>
      <c r="M125" s="66"/>
      <c r="N125" s="9"/>
      <c r="O125" s="9"/>
      <c r="P125" s="9"/>
      <c r="S125" s="7"/>
      <c r="Y125" s="9"/>
      <c r="Z125" s="9"/>
    </row>
    <row r="126">
      <c r="C126" s="9"/>
      <c r="D126" s="9"/>
      <c r="E126" s="64"/>
      <c r="F126" s="9"/>
      <c r="G126" s="9"/>
      <c r="H126" s="9"/>
      <c r="I126" s="9"/>
      <c r="J126" s="65"/>
      <c r="K126" s="9"/>
      <c r="L126" s="66"/>
      <c r="M126" s="66"/>
      <c r="N126" s="9"/>
      <c r="O126" s="9"/>
      <c r="P126" s="9"/>
      <c r="S126" s="7"/>
      <c r="Y126" s="9"/>
      <c r="Z126" s="9"/>
    </row>
    <row r="127">
      <c r="C127" s="9"/>
      <c r="D127" s="9"/>
      <c r="E127" s="64"/>
      <c r="F127" s="9"/>
      <c r="G127" s="9"/>
      <c r="H127" s="9"/>
      <c r="I127" s="9"/>
      <c r="J127" s="65"/>
      <c r="K127" s="9"/>
      <c r="L127" s="66"/>
      <c r="M127" s="66"/>
      <c r="N127" s="9"/>
      <c r="O127" s="9"/>
      <c r="P127" s="9"/>
      <c r="S127" s="7"/>
      <c r="Y127" s="9"/>
      <c r="Z127" s="9"/>
    </row>
    <row r="128">
      <c r="C128" s="9"/>
      <c r="D128" s="9"/>
      <c r="E128" s="64"/>
      <c r="F128" s="9"/>
      <c r="G128" s="9"/>
      <c r="H128" s="9"/>
      <c r="I128" s="9"/>
      <c r="J128" s="65"/>
      <c r="K128" s="9"/>
      <c r="L128" s="66"/>
      <c r="M128" s="66"/>
      <c r="N128" s="9"/>
      <c r="O128" s="9"/>
      <c r="P128" s="9"/>
      <c r="S128" s="7"/>
      <c r="Y128" s="9"/>
      <c r="Z128" s="9"/>
    </row>
    <row r="129">
      <c r="C129" s="9"/>
      <c r="D129" s="9"/>
      <c r="E129" s="64"/>
      <c r="F129" s="9"/>
      <c r="G129" s="9"/>
      <c r="H129" s="9"/>
      <c r="I129" s="9"/>
      <c r="J129" s="65"/>
      <c r="K129" s="9"/>
      <c r="L129" s="66"/>
      <c r="M129" s="66"/>
      <c r="N129" s="9"/>
      <c r="O129" s="9"/>
      <c r="P129" s="9"/>
      <c r="S129" s="7"/>
      <c r="Y129" s="9"/>
      <c r="Z129" s="9"/>
    </row>
    <row r="130">
      <c r="C130" s="9"/>
      <c r="D130" s="9"/>
      <c r="E130" s="64"/>
      <c r="F130" s="9"/>
      <c r="G130" s="9"/>
      <c r="H130" s="9"/>
      <c r="I130" s="9"/>
      <c r="J130" s="65"/>
      <c r="K130" s="9"/>
      <c r="L130" s="66"/>
      <c r="M130" s="66"/>
      <c r="N130" s="9"/>
      <c r="O130" s="9"/>
      <c r="P130" s="9"/>
      <c r="S130" s="7"/>
      <c r="Y130" s="9"/>
      <c r="Z130" s="9"/>
    </row>
    <row r="131">
      <c r="C131" s="9"/>
      <c r="D131" s="9"/>
      <c r="E131" s="64"/>
      <c r="F131" s="9"/>
      <c r="G131" s="9"/>
      <c r="H131" s="9"/>
      <c r="I131" s="9"/>
      <c r="J131" s="65"/>
      <c r="K131" s="9"/>
      <c r="L131" s="66"/>
      <c r="M131" s="66"/>
      <c r="N131" s="9"/>
      <c r="O131" s="9"/>
      <c r="P131" s="9"/>
      <c r="S131" s="7"/>
      <c r="Y131" s="9"/>
      <c r="Z131" s="9"/>
    </row>
    <row r="132">
      <c r="C132" s="9"/>
      <c r="D132" s="9"/>
      <c r="E132" s="64"/>
      <c r="F132" s="9"/>
      <c r="G132" s="9"/>
      <c r="H132" s="9"/>
      <c r="I132" s="9"/>
      <c r="J132" s="65"/>
      <c r="K132" s="9"/>
      <c r="L132" s="66"/>
      <c r="M132" s="66"/>
      <c r="N132" s="9"/>
      <c r="O132" s="9"/>
      <c r="P132" s="9"/>
      <c r="S132" s="7"/>
      <c r="Y132" s="9"/>
      <c r="Z132" s="9"/>
    </row>
    <row r="133">
      <c r="C133" s="9"/>
      <c r="D133" s="9"/>
      <c r="E133" s="64"/>
      <c r="F133" s="9"/>
      <c r="G133" s="9"/>
      <c r="H133" s="9"/>
      <c r="I133" s="9"/>
      <c r="J133" s="65"/>
      <c r="K133" s="9"/>
      <c r="L133" s="66"/>
      <c r="M133" s="66"/>
      <c r="N133" s="9"/>
      <c r="O133" s="9"/>
      <c r="P133" s="9"/>
      <c r="S133" s="7"/>
      <c r="Y133" s="9"/>
      <c r="Z133" s="9"/>
    </row>
    <row r="134">
      <c r="C134" s="9"/>
      <c r="D134" s="9"/>
      <c r="E134" s="64"/>
      <c r="F134" s="9"/>
      <c r="G134" s="9"/>
      <c r="H134" s="9"/>
      <c r="I134" s="9"/>
      <c r="J134" s="65"/>
      <c r="K134" s="9"/>
      <c r="L134" s="66"/>
      <c r="M134" s="66"/>
      <c r="N134" s="9"/>
      <c r="O134" s="9"/>
      <c r="P134" s="9"/>
      <c r="S134" s="7"/>
      <c r="Y134" s="9"/>
      <c r="Z134" s="9"/>
    </row>
    <row r="135">
      <c r="C135" s="9"/>
      <c r="D135" s="9"/>
      <c r="E135" s="64"/>
      <c r="F135" s="9"/>
      <c r="G135" s="9"/>
      <c r="H135" s="9"/>
      <c r="I135" s="9"/>
      <c r="J135" s="65"/>
      <c r="K135" s="9"/>
      <c r="L135" s="66"/>
      <c r="M135" s="66"/>
      <c r="N135" s="9"/>
      <c r="O135" s="9"/>
      <c r="P135" s="9"/>
      <c r="S135" s="7"/>
      <c r="Y135" s="9"/>
      <c r="Z135" s="9"/>
    </row>
    <row r="136">
      <c r="C136" s="9"/>
      <c r="D136" s="9"/>
      <c r="E136" s="64"/>
      <c r="F136" s="9"/>
      <c r="G136" s="9"/>
      <c r="H136" s="9"/>
      <c r="I136" s="9"/>
      <c r="J136" s="65"/>
      <c r="K136" s="9"/>
      <c r="L136" s="66"/>
      <c r="M136" s="66"/>
      <c r="N136" s="9"/>
      <c r="O136" s="9"/>
      <c r="P136" s="9"/>
      <c r="S136" s="7"/>
      <c r="Y136" s="9"/>
      <c r="Z136" s="9"/>
    </row>
    <row r="137">
      <c r="C137" s="9"/>
      <c r="D137" s="9"/>
      <c r="E137" s="64"/>
      <c r="F137" s="9"/>
      <c r="G137" s="9"/>
      <c r="H137" s="9"/>
      <c r="I137" s="9"/>
      <c r="J137" s="65"/>
      <c r="K137" s="9"/>
      <c r="L137" s="66"/>
      <c r="M137" s="66"/>
      <c r="N137" s="9"/>
      <c r="O137" s="9"/>
      <c r="P137" s="9"/>
      <c r="S137" s="7"/>
      <c r="Y137" s="9"/>
      <c r="Z137" s="9"/>
    </row>
    <row r="138">
      <c r="C138" s="9"/>
      <c r="D138" s="9"/>
      <c r="E138" s="64"/>
      <c r="F138" s="9"/>
      <c r="G138" s="9"/>
      <c r="H138" s="9"/>
      <c r="I138" s="9"/>
      <c r="J138" s="65"/>
      <c r="K138" s="9"/>
      <c r="L138" s="66"/>
      <c r="M138" s="66"/>
      <c r="N138" s="9"/>
      <c r="O138" s="9"/>
      <c r="P138" s="9"/>
      <c r="S138" s="7"/>
      <c r="Y138" s="9"/>
      <c r="Z138" s="9"/>
    </row>
    <row r="139">
      <c r="C139" s="9"/>
      <c r="D139" s="9"/>
      <c r="E139" s="64"/>
      <c r="F139" s="9"/>
      <c r="G139" s="9"/>
      <c r="H139" s="9"/>
      <c r="I139" s="9"/>
      <c r="J139" s="65"/>
      <c r="K139" s="9"/>
      <c r="L139" s="66"/>
      <c r="M139" s="66"/>
      <c r="N139" s="9"/>
      <c r="O139" s="9"/>
      <c r="P139" s="9"/>
      <c r="S139" s="7"/>
      <c r="Y139" s="9"/>
      <c r="Z139" s="9"/>
    </row>
    <row r="140">
      <c r="C140" s="9"/>
      <c r="D140" s="9"/>
      <c r="E140" s="64"/>
      <c r="F140" s="9"/>
      <c r="G140" s="9"/>
      <c r="H140" s="9"/>
      <c r="I140" s="9"/>
      <c r="J140" s="65"/>
      <c r="K140" s="9"/>
      <c r="L140" s="66"/>
      <c r="M140" s="66"/>
      <c r="N140" s="9"/>
      <c r="O140" s="9"/>
      <c r="P140" s="9"/>
      <c r="S140" s="7"/>
      <c r="Y140" s="9"/>
      <c r="Z140" s="9"/>
    </row>
    <row r="141">
      <c r="C141" s="9"/>
      <c r="D141" s="9"/>
      <c r="E141" s="64"/>
      <c r="F141" s="9"/>
      <c r="G141" s="9"/>
      <c r="H141" s="9"/>
      <c r="I141" s="9"/>
      <c r="J141" s="65"/>
      <c r="K141" s="9"/>
      <c r="L141" s="66"/>
      <c r="M141" s="66"/>
      <c r="N141" s="9"/>
      <c r="O141" s="9"/>
      <c r="P141" s="9"/>
      <c r="S141" s="7"/>
      <c r="Y141" s="9"/>
      <c r="Z141" s="9"/>
    </row>
    <row r="142">
      <c r="C142" s="9"/>
      <c r="D142" s="9"/>
      <c r="E142" s="64"/>
      <c r="F142" s="9"/>
      <c r="G142" s="9"/>
      <c r="H142" s="9"/>
      <c r="I142" s="9"/>
      <c r="J142" s="65"/>
      <c r="K142" s="9"/>
      <c r="L142" s="66"/>
      <c r="M142" s="66"/>
      <c r="N142" s="9"/>
      <c r="O142" s="9"/>
      <c r="P142" s="9"/>
      <c r="S142" s="7"/>
      <c r="Y142" s="9"/>
      <c r="Z142" s="9"/>
    </row>
    <row r="143">
      <c r="C143" s="9"/>
      <c r="D143" s="9"/>
      <c r="E143" s="64"/>
      <c r="F143" s="9"/>
      <c r="G143" s="9"/>
      <c r="H143" s="9"/>
      <c r="I143" s="9"/>
      <c r="J143" s="65"/>
      <c r="K143" s="9"/>
      <c r="L143" s="66"/>
      <c r="M143" s="66"/>
      <c r="N143" s="9"/>
      <c r="O143" s="9"/>
      <c r="P143" s="9"/>
      <c r="S143" s="7"/>
      <c r="Y143" s="9"/>
      <c r="Z143" s="9"/>
    </row>
    <row r="144">
      <c r="C144" s="9"/>
      <c r="D144" s="9"/>
      <c r="E144" s="64"/>
      <c r="F144" s="9"/>
      <c r="G144" s="9"/>
      <c r="H144" s="9"/>
      <c r="I144" s="9"/>
      <c r="J144" s="65"/>
      <c r="K144" s="9"/>
      <c r="L144" s="66"/>
      <c r="M144" s="66"/>
      <c r="N144" s="9"/>
      <c r="O144" s="9"/>
      <c r="P144" s="9"/>
      <c r="S144" s="7"/>
      <c r="Y144" s="9"/>
      <c r="Z144" s="9"/>
    </row>
    <row r="145">
      <c r="C145" s="9"/>
      <c r="D145" s="9"/>
      <c r="E145" s="64"/>
      <c r="F145" s="9"/>
      <c r="G145" s="9"/>
      <c r="H145" s="9"/>
      <c r="I145" s="9"/>
      <c r="J145" s="65"/>
      <c r="K145" s="9"/>
      <c r="L145" s="66"/>
      <c r="M145" s="66"/>
      <c r="N145" s="9"/>
      <c r="O145" s="9"/>
      <c r="P145" s="9"/>
      <c r="S145" s="7"/>
      <c r="Y145" s="9"/>
      <c r="Z145" s="9"/>
    </row>
    <row r="146">
      <c r="C146" s="9"/>
      <c r="D146" s="9"/>
      <c r="E146" s="64"/>
      <c r="F146" s="9"/>
      <c r="G146" s="9"/>
      <c r="H146" s="9"/>
      <c r="I146" s="9"/>
      <c r="J146" s="65"/>
      <c r="K146" s="9"/>
      <c r="L146" s="66"/>
      <c r="M146" s="66"/>
      <c r="N146" s="9"/>
      <c r="O146" s="9"/>
      <c r="P146" s="9"/>
      <c r="S146" s="7"/>
      <c r="Y146" s="9"/>
      <c r="Z146" s="9"/>
    </row>
    <row r="147">
      <c r="C147" s="9"/>
      <c r="D147" s="9"/>
      <c r="E147" s="64"/>
      <c r="F147" s="9"/>
      <c r="G147" s="9"/>
      <c r="H147" s="9"/>
      <c r="I147" s="9"/>
      <c r="J147" s="65"/>
      <c r="K147" s="9"/>
      <c r="L147" s="66"/>
      <c r="M147" s="66"/>
      <c r="N147" s="9"/>
      <c r="O147" s="9"/>
      <c r="P147" s="9"/>
      <c r="S147" s="7"/>
      <c r="Y147" s="9"/>
      <c r="Z147" s="9"/>
    </row>
    <row r="148">
      <c r="C148" s="9"/>
      <c r="D148" s="9"/>
      <c r="E148" s="64"/>
      <c r="F148" s="9"/>
      <c r="G148" s="9"/>
      <c r="H148" s="9"/>
      <c r="I148" s="9"/>
      <c r="J148" s="65"/>
      <c r="K148" s="9"/>
      <c r="L148" s="66"/>
      <c r="M148" s="66"/>
      <c r="N148" s="9"/>
      <c r="O148" s="9"/>
      <c r="P148" s="9"/>
      <c r="S148" s="7"/>
      <c r="Y148" s="9"/>
      <c r="Z148" s="9"/>
    </row>
    <row r="149">
      <c r="C149" s="9"/>
      <c r="D149" s="9"/>
      <c r="E149" s="64"/>
      <c r="F149" s="9"/>
      <c r="G149" s="9"/>
      <c r="H149" s="9"/>
      <c r="I149" s="9"/>
      <c r="J149" s="65"/>
      <c r="K149" s="9"/>
      <c r="L149" s="66"/>
      <c r="M149" s="66"/>
      <c r="N149" s="9"/>
      <c r="O149" s="9"/>
      <c r="P149" s="9"/>
      <c r="S149" s="7"/>
      <c r="Y149" s="9"/>
      <c r="Z149" s="9"/>
    </row>
    <row r="150">
      <c r="C150" s="9"/>
      <c r="D150" s="9"/>
      <c r="E150" s="64"/>
      <c r="F150" s="9"/>
      <c r="G150" s="9"/>
      <c r="H150" s="9"/>
      <c r="I150" s="9"/>
      <c r="J150" s="65"/>
      <c r="K150" s="9"/>
      <c r="L150" s="66"/>
      <c r="M150" s="66"/>
      <c r="N150" s="9"/>
      <c r="O150" s="9"/>
      <c r="P150" s="9"/>
      <c r="S150" s="7"/>
      <c r="Y150" s="9"/>
      <c r="Z150" s="9"/>
    </row>
    <row r="151">
      <c r="C151" s="9"/>
      <c r="D151" s="9"/>
      <c r="E151" s="64"/>
      <c r="F151" s="9"/>
      <c r="G151" s="9"/>
      <c r="H151" s="9"/>
      <c r="I151" s="9"/>
      <c r="J151" s="65"/>
      <c r="K151" s="9"/>
      <c r="L151" s="66"/>
      <c r="M151" s="66"/>
      <c r="N151" s="9"/>
      <c r="O151" s="9"/>
      <c r="P151" s="9"/>
      <c r="S151" s="7"/>
      <c r="Y151" s="9"/>
      <c r="Z151" s="9"/>
    </row>
    <row r="152">
      <c r="C152" s="9"/>
      <c r="D152" s="9"/>
      <c r="E152" s="64"/>
      <c r="F152" s="9"/>
      <c r="G152" s="9"/>
      <c r="H152" s="9"/>
      <c r="I152" s="9"/>
      <c r="J152" s="65"/>
      <c r="K152" s="9"/>
      <c r="L152" s="66"/>
      <c r="M152" s="66"/>
      <c r="N152" s="9"/>
      <c r="O152" s="9"/>
      <c r="P152" s="9"/>
      <c r="S152" s="7"/>
      <c r="Y152" s="9"/>
      <c r="Z152" s="9"/>
    </row>
    <row r="153">
      <c r="C153" s="9"/>
      <c r="D153" s="9"/>
      <c r="E153" s="64"/>
      <c r="F153" s="9"/>
      <c r="G153" s="9"/>
      <c r="H153" s="9"/>
      <c r="I153" s="9"/>
      <c r="J153" s="65"/>
      <c r="K153" s="9"/>
      <c r="L153" s="66"/>
      <c r="M153" s="66"/>
      <c r="N153" s="9"/>
      <c r="O153" s="9"/>
      <c r="P153" s="9"/>
      <c r="S153" s="7"/>
      <c r="Y153" s="9"/>
      <c r="Z153" s="9"/>
    </row>
    <row r="154">
      <c r="C154" s="9"/>
      <c r="D154" s="9"/>
      <c r="E154" s="64"/>
      <c r="F154" s="9"/>
      <c r="G154" s="9"/>
      <c r="H154" s="9"/>
      <c r="I154" s="9"/>
      <c r="J154" s="65"/>
      <c r="K154" s="9"/>
      <c r="L154" s="66"/>
      <c r="M154" s="66"/>
      <c r="N154" s="9"/>
      <c r="O154" s="9"/>
      <c r="P154" s="9"/>
      <c r="S154" s="7"/>
      <c r="Y154" s="9"/>
      <c r="Z154" s="9"/>
    </row>
    <row r="155">
      <c r="C155" s="9"/>
      <c r="D155" s="9"/>
      <c r="E155" s="64"/>
      <c r="F155" s="9"/>
      <c r="G155" s="9"/>
      <c r="H155" s="9"/>
      <c r="I155" s="9"/>
      <c r="J155" s="65"/>
      <c r="K155" s="9"/>
      <c r="L155" s="66"/>
      <c r="M155" s="66"/>
      <c r="N155" s="9"/>
      <c r="O155" s="9"/>
      <c r="P155" s="9"/>
      <c r="S155" s="7"/>
      <c r="Y155" s="9"/>
      <c r="Z155" s="9"/>
    </row>
    <row r="156">
      <c r="C156" s="9"/>
      <c r="D156" s="9"/>
      <c r="E156" s="64"/>
      <c r="F156" s="9"/>
      <c r="G156" s="9"/>
      <c r="H156" s="9"/>
      <c r="I156" s="9"/>
      <c r="J156" s="65"/>
      <c r="K156" s="9"/>
      <c r="L156" s="66"/>
      <c r="M156" s="66"/>
      <c r="N156" s="9"/>
      <c r="O156" s="9"/>
      <c r="P156" s="9"/>
      <c r="S156" s="7"/>
      <c r="Y156" s="9"/>
      <c r="Z156" s="9"/>
    </row>
    <row r="157">
      <c r="C157" s="9"/>
      <c r="D157" s="9"/>
      <c r="E157" s="64"/>
      <c r="F157" s="9"/>
      <c r="G157" s="9"/>
      <c r="H157" s="9"/>
      <c r="I157" s="9"/>
      <c r="J157" s="65"/>
      <c r="K157" s="9"/>
      <c r="L157" s="66"/>
      <c r="M157" s="66"/>
      <c r="N157" s="9"/>
      <c r="O157" s="9"/>
      <c r="P157" s="9"/>
      <c r="S157" s="7"/>
      <c r="Y157" s="9"/>
      <c r="Z157" s="9"/>
    </row>
    <row r="158">
      <c r="C158" s="9"/>
      <c r="D158" s="9"/>
      <c r="E158" s="64"/>
      <c r="F158" s="9"/>
      <c r="G158" s="9"/>
      <c r="H158" s="9"/>
      <c r="I158" s="9"/>
      <c r="J158" s="65"/>
      <c r="K158" s="9"/>
      <c r="L158" s="66"/>
      <c r="M158" s="66"/>
      <c r="N158" s="9"/>
      <c r="O158" s="9"/>
      <c r="P158" s="9"/>
      <c r="S158" s="7"/>
      <c r="Y158" s="9"/>
      <c r="Z158" s="9"/>
    </row>
    <row r="159">
      <c r="C159" s="9"/>
      <c r="D159" s="9"/>
      <c r="E159" s="64"/>
      <c r="F159" s="9"/>
      <c r="G159" s="9"/>
      <c r="H159" s="9"/>
      <c r="I159" s="9"/>
      <c r="J159" s="65"/>
      <c r="K159" s="9"/>
      <c r="L159" s="66"/>
      <c r="M159" s="66"/>
      <c r="N159" s="9"/>
      <c r="O159" s="9"/>
      <c r="P159" s="9"/>
      <c r="S159" s="7"/>
      <c r="Y159" s="9"/>
      <c r="Z159" s="9"/>
    </row>
    <row r="160">
      <c r="C160" s="9"/>
      <c r="D160" s="9"/>
      <c r="E160" s="64"/>
      <c r="F160" s="9"/>
      <c r="G160" s="9"/>
      <c r="H160" s="9"/>
      <c r="I160" s="9"/>
      <c r="J160" s="65"/>
      <c r="K160" s="9"/>
      <c r="L160" s="66"/>
      <c r="M160" s="66"/>
      <c r="N160" s="9"/>
      <c r="O160" s="9"/>
      <c r="P160" s="9"/>
      <c r="S160" s="7"/>
      <c r="Y160" s="9"/>
      <c r="Z160" s="9"/>
    </row>
    <row r="161">
      <c r="C161" s="9"/>
      <c r="D161" s="9"/>
      <c r="E161" s="64"/>
      <c r="F161" s="9"/>
      <c r="G161" s="9"/>
      <c r="H161" s="9"/>
      <c r="I161" s="9"/>
      <c r="J161" s="65"/>
      <c r="K161" s="9"/>
      <c r="L161" s="66"/>
      <c r="M161" s="66"/>
      <c r="N161" s="9"/>
      <c r="O161" s="9"/>
      <c r="P161" s="9"/>
      <c r="S161" s="7"/>
      <c r="Y161" s="9"/>
      <c r="Z161" s="9"/>
    </row>
    <row r="162">
      <c r="C162" s="9"/>
      <c r="D162" s="9"/>
      <c r="E162" s="64"/>
      <c r="F162" s="9"/>
      <c r="G162" s="9"/>
      <c r="H162" s="9"/>
      <c r="I162" s="9"/>
      <c r="J162" s="65"/>
      <c r="K162" s="9"/>
      <c r="L162" s="66"/>
      <c r="M162" s="66"/>
      <c r="N162" s="9"/>
      <c r="O162" s="9"/>
      <c r="P162" s="9"/>
      <c r="S162" s="7"/>
      <c r="Y162" s="9"/>
      <c r="Z162" s="9"/>
    </row>
    <row r="163">
      <c r="C163" s="9"/>
      <c r="D163" s="9"/>
      <c r="E163" s="64"/>
      <c r="F163" s="9"/>
      <c r="G163" s="9"/>
      <c r="H163" s="9"/>
      <c r="I163" s="9"/>
      <c r="J163" s="65"/>
      <c r="K163" s="9"/>
      <c r="L163" s="66"/>
      <c r="M163" s="66"/>
      <c r="N163" s="9"/>
      <c r="O163" s="9"/>
      <c r="P163" s="9"/>
      <c r="S163" s="7"/>
      <c r="Y163" s="9"/>
      <c r="Z163" s="9"/>
    </row>
    <row r="164">
      <c r="C164" s="9"/>
      <c r="D164" s="9"/>
      <c r="E164" s="64"/>
      <c r="F164" s="9"/>
      <c r="G164" s="9"/>
      <c r="H164" s="9"/>
      <c r="I164" s="9"/>
      <c r="J164" s="65"/>
      <c r="K164" s="9"/>
      <c r="L164" s="66"/>
      <c r="M164" s="66"/>
      <c r="N164" s="9"/>
      <c r="O164" s="9"/>
      <c r="P164" s="9"/>
      <c r="S164" s="7"/>
      <c r="Y164" s="9"/>
      <c r="Z164" s="9"/>
    </row>
    <row r="165">
      <c r="C165" s="9"/>
      <c r="D165" s="9"/>
      <c r="E165" s="64"/>
      <c r="F165" s="9"/>
      <c r="G165" s="9"/>
      <c r="H165" s="9"/>
      <c r="I165" s="9"/>
      <c r="J165" s="65"/>
      <c r="K165" s="9"/>
      <c r="L165" s="66"/>
      <c r="M165" s="66"/>
      <c r="N165" s="9"/>
      <c r="O165" s="9"/>
      <c r="P165" s="9"/>
      <c r="S165" s="7"/>
      <c r="Y165" s="9"/>
      <c r="Z165" s="9"/>
    </row>
    <row r="166">
      <c r="C166" s="9"/>
      <c r="D166" s="9"/>
      <c r="E166" s="64"/>
      <c r="F166" s="9"/>
      <c r="G166" s="9"/>
      <c r="H166" s="9"/>
      <c r="I166" s="9"/>
      <c r="J166" s="65"/>
      <c r="K166" s="9"/>
      <c r="L166" s="66"/>
      <c r="M166" s="66"/>
      <c r="N166" s="9"/>
      <c r="O166" s="9"/>
      <c r="P166" s="9"/>
      <c r="S166" s="7"/>
      <c r="Y166" s="9"/>
      <c r="Z166" s="9"/>
    </row>
    <row r="167">
      <c r="C167" s="9"/>
      <c r="D167" s="9"/>
      <c r="E167" s="64"/>
      <c r="F167" s="9"/>
      <c r="G167" s="9"/>
      <c r="H167" s="9"/>
      <c r="I167" s="9"/>
      <c r="J167" s="65"/>
      <c r="K167" s="9"/>
      <c r="L167" s="66"/>
      <c r="M167" s="66"/>
      <c r="N167" s="9"/>
      <c r="O167" s="9"/>
      <c r="P167" s="9"/>
      <c r="S167" s="7"/>
      <c r="Y167" s="9"/>
      <c r="Z167" s="9"/>
    </row>
    <row r="168">
      <c r="C168" s="9"/>
      <c r="D168" s="9"/>
      <c r="E168" s="64"/>
      <c r="F168" s="9"/>
      <c r="G168" s="9"/>
      <c r="H168" s="9"/>
      <c r="I168" s="9"/>
      <c r="J168" s="65"/>
      <c r="K168" s="9"/>
      <c r="L168" s="66"/>
      <c r="M168" s="66"/>
      <c r="N168" s="9"/>
      <c r="O168" s="9"/>
      <c r="P168" s="9"/>
      <c r="S168" s="7"/>
      <c r="Y168" s="9"/>
      <c r="Z168" s="9"/>
    </row>
    <row r="169">
      <c r="C169" s="9"/>
      <c r="D169" s="9"/>
      <c r="E169" s="64"/>
      <c r="F169" s="9"/>
      <c r="G169" s="9"/>
      <c r="H169" s="9"/>
      <c r="I169" s="9"/>
      <c r="J169" s="65"/>
      <c r="K169" s="9"/>
      <c r="L169" s="66"/>
      <c r="M169" s="66"/>
      <c r="N169" s="9"/>
      <c r="O169" s="9"/>
      <c r="P169" s="9"/>
      <c r="S169" s="7"/>
      <c r="Y169" s="9"/>
      <c r="Z169" s="9"/>
    </row>
    <row r="170">
      <c r="C170" s="9"/>
      <c r="D170" s="9"/>
      <c r="E170" s="64"/>
      <c r="F170" s="9"/>
      <c r="G170" s="9"/>
      <c r="H170" s="9"/>
      <c r="I170" s="9"/>
      <c r="J170" s="65"/>
      <c r="K170" s="9"/>
      <c r="L170" s="66"/>
      <c r="M170" s="66"/>
      <c r="N170" s="9"/>
      <c r="O170" s="9"/>
      <c r="P170" s="9"/>
      <c r="S170" s="7"/>
      <c r="Y170" s="9"/>
      <c r="Z170" s="9"/>
    </row>
    <row r="171">
      <c r="C171" s="9"/>
      <c r="D171" s="9"/>
      <c r="E171" s="64"/>
      <c r="F171" s="9"/>
      <c r="G171" s="9"/>
      <c r="H171" s="9"/>
      <c r="I171" s="9"/>
      <c r="J171" s="65"/>
      <c r="K171" s="9"/>
      <c r="L171" s="66"/>
      <c r="M171" s="66"/>
      <c r="N171" s="9"/>
      <c r="O171" s="9"/>
      <c r="P171" s="9"/>
      <c r="S171" s="7"/>
      <c r="Y171" s="9"/>
      <c r="Z171" s="9"/>
    </row>
    <row r="172">
      <c r="C172" s="9"/>
      <c r="D172" s="9"/>
      <c r="E172" s="64"/>
      <c r="F172" s="9"/>
      <c r="G172" s="9"/>
      <c r="H172" s="9"/>
      <c r="I172" s="9"/>
      <c r="J172" s="65"/>
      <c r="K172" s="9"/>
      <c r="L172" s="66"/>
      <c r="M172" s="66"/>
      <c r="N172" s="9"/>
      <c r="O172" s="9"/>
      <c r="P172" s="9"/>
      <c r="S172" s="7"/>
      <c r="Y172" s="9"/>
      <c r="Z172" s="9"/>
    </row>
    <row r="173">
      <c r="C173" s="9"/>
      <c r="D173" s="9"/>
      <c r="E173" s="64"/>
      <c r="F173" s="9"/>
      <c r="G173" s="9"/>
      <c r="H173" s="9"/>
      <c r="I173" s="9"/>
      <c r="J173" s="65"/>
      <c r="K173" s="9"/>
      <c r="L173" s="66"/>
      <c r="M173" s="66"/>
      <c r="N173" s="9"/>
      <c r="O173" s="9"/>
      <c r="P173" s="9"/>
      <c r="S173" s="7"/>
      <c r="Y173" s="9"/>
      <c r="Z173" s="9"/>
    </row>
    <row r="174">
      <c r="C174" s="9"/>
      <c r="D174" s="9"/>
      <c r="E174" s="64"/>
      <c r="F174" s="9"/>
      <c r="G174" s="9"/>
      <c r="H174" s="9"/>
      <c r="I174" s="9"/>
      <c r="J174" s="65"/>
      <c r="K174" s="9"/>
      <c r="L174" s="66"/>
      <c r="M174" s="66"/>
      <c r="N174" s="9"/>
      <c r="O174" s="9"/>
      <c r="P174" s="9"/>
      <c r="S174" s="7"/>
      <c r="Y174" s="9"/>
      <c r="Z174" s="9"/>
    </row>
    <row r="175">
      <c r="C175" s="9"/>
      <c r="D175" s="9"/>
      <c r="E175" s="64"/>
      <c r="F175" s="9"/>
      <c r="G175" s="9"/>
      <c r="H175" s="9"/>
      <c r="I175" s="9"/>
      <c r="J175" s="65"/>
      <c r="K175" s="9"/>
      <c r="L175" s="66"/>
      <c r="M175" s="66"/>
      <c r="N175" s="9"/>
      <c r="O175" s="9"/>
      <c r="P175" s="9"/>
      <c r="S175" s="7"/>
      <c r="Y175" s="9"/>
      <c r="Z175" s="9"/>
    </row>
    <row r="176">
      <c r="C176" s="9"/>
      <c r="D176" s="9"/>
      <c r="E176" s="64"/>
      <c r="F176" s="9"/>
      <c r="G176" s="9"/>
      <c r="H176" s="9"/>
      <c r="I176" s="9"/>
      <c r="J176" s="65"/>
      <c r="K176" s="9"/>
      <c r="L176" s="66"/>
      <c r="M176" s="66"/>
      <c r="N176" s="9"/>
      <c r="O176" s="9"/>
      <c r="P176" s="9"/>
      <c r="S176" s="7"/>
      <c r="Y176" s="9"/>
      <c r="Z176" s="9"/>
    </row>
    <row r="177">
      <c r="C177" s="9"/>
      <c r="D177" s="9"/>
      <c r="E177" s="64"/>
      <c r="F177" s="9"/>
      <c r="G177" s="9"/>
      <c r="H177" s="9"/>
      <c r="I177" s="9"/>
      <c r="J177" s="65"/>
      <c r="K177" s="9"/>
      <c r="L177" s="66"/>
      <c r="M177" s="66"/>
      <c r="N177" s="9"/>
      <c r="O177" s="9"/>
      <c r="P177" s="9"/>
      <c r="S177" s="7"/>
      <c r="Y177" s="9"/>
      <c r="Z177" s="9"/>
    </row>
    <row r="178">
      <c r="C178" s="9"/>
      <c r="D178" s="9"/>
      <c r="E178" s="64"/>
      <c r="F178" s="9"/>
      <c r="G178" s="9"/>
      <c r="H178" s="9"/>
      <c r="I178" s="9"/>
      <c r="J178" s="65"/>
      <c r="K178" s="9"/>
      <c r="L178" s="66"/>
      <c r="M178" s="66"/>
      <c r="N178" s="9"/>
      <c r="O178" s="9"/>
      <c r="P178" s="9"/>
      <c r="S178" s="7"/>
      <c r="Y178" s="9"/>
      <c r="Z178" s="9"/>
    </row>
    <row r="179">
      <c r="C179" s="9"/>
      <c r="D179" s="9"/>
      <c r="E179" s="64"/>
      <c r="F179" s="9"/>
      <c r="G179" s="9"/>
      <c r="H179" s="9"/>
      <c r="I179" s="9"/>
      <c r="J179" s="65"/>
      <c r="K179" s="9"/>
      <c r="L179" s="66"/>
      <c r="M179" s="66"/>
      <c r="N179" s="9"/>
      <c r="O179" s="9"/>
      <c r="P179" s="9"/>
      <c r="S179" s="7"/>
      <c r="Y179" s="9"/>
      <c r="Z179" s="9"/>
    </row>
    <row r="180">
      <c r="C180" s="9"/>
      <c r="D180" s="9"/>
      <c r="E180" s="64"/>
      <c r="F180" s="9"/>
      <c r="G180" s="9"/>
      <c r="H180" s="9"/>
      <c r="I180" s="9"/>
      <c r="J180" s="65"/>
      <c r="K180" s="9"/>
      <c r="L180" s="66"/>
      <c r="M180" s="66"/>
      <c r="N180" s="9"/>
      <c r="O180" s="9"/>
      <c r="P180" s="9"/>
      <c r="S180" s="7"/>
      <c r="Y180" s="9"/>
      <c r="Z180" s="9"/>
    </row>
    <row r="181">
      <c r="C181" s="9"/>
      <c r="D181" s="9"/>
      <c r="E181" s="64"/>
      <c r="F181" s="9"/>
      <c r="G181" s="9"/>
      <c r="H181" s="9"/>
      <c r="I181" s="9"/>
      <c r="J181" s="65"/>
      <c r="K181" s="9"/>
      <c r="L181" s="66"/>
      <c r="M181" s="66"/>
      <c r="N181" s="9"/>
      <c r="O181" s="9"/>
      <c r="P181" s="9"/>
      <c r="S181" s="7"/>
      <c r="Y181" s="9"/>
      <c r="Z181" s="9"/>
    </row>
    <row r="182">
      <c r="C182" s="9"/>
      <c r="D182" s="9"/>
      <c r="E182" s="64"/>
      <c r="F182" s="9"/>
      <c r="G182" s="9"/>
      <c r="H182" s="9"/>
      <c r="I182" s="9"/>
      <c r="J182" s="65"/>
      <c r="K182" s="9"/>
      <c r="L182" s="66"/>
      <c r="M182" s="66"/>
      <c r="N182" s="9"/>
      <c r="O182" s="9"/>
      <c r="P182" s="9"/>
      <c r="S182" s="7"/>
      <c r="Y182" s="9"/>
      <c r="Z182" s="9"/>
    </row>
    <row r="183">
      <c r="C183" s="9"/>
      <c r="D183" s="9"/>
      <c r="E183" s="64"/>
      <c r="F183" s="9"/>
      <c r="G183" s="9"/>
      <c r="H183" s="9"/>
      <c r="I183" s="9"/>
      <c r="J183" s="65"/>
      <c r="K183" s="9"/>
      <c r="L183" s="66"/>
      <c r="M183" s="66"/>
      <c r="N183" s="9"/>
      <c r="O183" s="9"/>
      <c r="P183" s="9"/>
      <c r="S183" s="7"/>
      <c r="Y183" s="9"/>
      <c r="Z183" s="9"/>
    </row>
    <row r="184">
      <c r="C184" s="9"/>
      <c r="D184" s="9"/>
      <c r="E184" s="64"/>
      <c r="F184" s="9"/>
      <c r="G184" s="9"/>
      <c r="H184" s="9"/>
      <c r="I184" s="9"/>
      <c r="J184" s="65"/>
      <c r="K184" s="9"/>
      <c r="L184" s="66"/>
      <c r="M184" s="66"/>
      <c r="N184" s="9"/>
      <c r="O184" s="9"/>
      <c r="P184" s="9"/>
      <c r="S184" s="7"/>
      <c r="Y184" s="9"/>
      <c r="Z184" s="9"/>
    </row>
    <row r="185">
      <c r="C185" s="9"/>
      <c r="D185" s="9"/>
      <c r="E185" s="64"/>
      <c r="F185" s="9"/>
      <c r="G185" s="9"/>
      <c r="H185" s="9"/>
      <c r="I185" s="9"/>
      <c r="J185" s="65"/>
      <c r="K185" s="9"/>
      <c r="L185" s="66"/>
      <c r="M185" s="66"/>
      <c r="N185" s="9"/>
      <c r="O185" s="9"/>
      <c r="P185" s="9"/>
      <c r="S185" s="7"/>
      <c r="Y185" s="9"/>
      <c r="Z185" s="9"/>
    </row>
    <row r="186">
      <c r="C186" s="9"/>
      <c r="D186" s="9"/>
      <c r="E186" s="64"/>
      <c r="F186" s="9"/>
      <c r="G186" s="9"/>
      <c r="H186" s="9"/>
      <c r="I186" s="9"/>
      <c r="J186" s="65"/>
      <c r="K186" s="9"/>
      <c r="L186" s="66"/>
      <c r="M186" s="66"/>
      <c r="N186" s="9"/>
      <c r="O186" s="9"/>
      <c r="P186" s="9"/>
      <c r="S186" s="7"/>
      <c r="Y186" s="9"/>
      <c r="Z186" s="9"/>
    </row>
    <row r="187">
      <c r="C187" s="9"/>
      <c r="D187" s="9"/>
      <c r="E187" s="64"/>
      <c r="F187" s="9"/>
      <c r="G187" s="9"/>
      <c r="H187" s="9"/>
      <c r="I187" s="9"/>
      <c r="J187" s="65"/>
      <c r="K187" s="9"/>
      <c r="L187" s="66"/>
      <c r="M187" s="66"/>
      <c r="N187" s="9"/>
      <c r="O187" s="9"/>
      <c r="P187" s="9"/>
      <c r="S187" s="7"/>
      <c r="Y187" s="9"/>
      <c r="Z187" s="9"/>
    </row>
    <row r="188">
      <c r="C188" s="9"/>
      <c r="D188" s="9"/>
      <c r="E188" s="64"/>
      <c r="F188" s="9"/>
      <c r="G188" s="9"/>
      <c r="H188" s="9"/>
      <c r="I188" s="9"/>
      <c r="J188" s="65"/>
      <c r="K188" s="9"/>
      <c r="L188" s="66"/>
      <c r="M188" s="66"/>
      <c r="N188" s="9"/>
      <c r="O188" s="9"/>
      <c r="P188" s="9"/>
      <c r="S188" s="7"/>
      <c r="Y188" s="9"/>
      <c r="Z188" s="9"/>
    </row>
    <row r="189">
      <c r="C189" s="9"/>
      <c r="D189" s="9"/>
      <c r="E189" s="64"/>
      <c r="F189" s="9"/>
      <c r="G189" s="9"/>
      <c r="H189" s="9"/>
      <c r="I189" s="9"/>
      <c r="J189" s="65"/>
      <c r="K189" s="9"/>
      <c r="L189" s="66"/>
      <c r="M189" s="66"/>
      <c r="N189" s="9"/>
      <c r="O189" s="9"/>
      <c r="P189" s="9"/>
      <c r="S189" s="7"/>
      <c r="Y189" s="9"/>
      <c r="Z189" s="9"/>
    </row>
    <row r="190">
      <c r="C190" s="9"/>
      <c r="D190" s="9"/>
      <c r="E190" s="64"/>
      <c r="F190" s="9"/>
      <c r="G190" s="9"/>
      <c r="H190" s="9"/>
      <c r="I190" s="9"/>
      <c r="J190" s="65"/>
      <c r="K190" s="9"/>
      <c r="L190" s="66"/>
      <c r="M190" s="66"/>
      <c r="N190" s="9"/>
      <c r="O190" s="9"/>
      <c r="P190" s="9"/>
      <c r="S190" s="7"/>
      <c r="Y190" s="9"/>
      <c r="Z190" s="9"/>
    </row>
    <row r="191">
      <c r="C191" s="9"/>
      <c r="D191" s="9"/>
      <c r="E191" s="64"/>
      <c r="F191" s="9"/>
      <c r="G191" s="9"/>
      <c r="H191" s="9"/>
      <c r="I191" s="9"/>
      <c r="J191" s="65"/>
      <c r="K191" s="9"/>
      <c r="L191" s="66"/>
      <c r="M191" s="66"/>
      <c r="N191" s="9"/>
      <c r="O191" s="9"/>
      <c r="P191" s="9"/>
      <c r="S191" s="7"/>
      <c r="Y191" s="9"/>
      <c r="Z191" s="9"/>
    </row>
    <row r="192">
      <c r="C192" s="9"/>
      <c r="D192" s="9"/>
      <c r="E192" s="64"/>
      <c r="F192" s="9"/>
      <c r="G192" s="9"/>
      <c r="H192" s="9"/>
      <c r="I192" s="9"/>
      <c r="J192" s="65"/>
      <c r="K192" s="9"/>
      <c r="L192" s="66"/>
      <c r="M192" s="66"/>
      <c r="N192" s="9"/>
      <c r="O192" s="9"/>
      <c r="P192" s="9"/>
      <c r="S192" s="7"/>
      <c r="Y192" s="9"/>
      <c r="Z192" s="9"/>
    </row>
    <row r="193">
      <c r="C193" s="9"/>
      <c r="D193" s="9"/>
      <c r="E193" s="64"/>
      <c r="F193" s="9"/>
      <c r="G193" s="9"/>
      <c r="H193" s="9"/>
      <c r="I193" s="9"/>
      <c r="J193" s="65"/>
      <c r="K193" s="9"/>
      <c r="L193" s="66"/>
      <c r="M193" s="66"/>
      <c r="N193" s="9"/>
      <c r="O193" s="9"/>
      <c r="P193" s="9"/>
      <c r="S193" s="7"/>
      <c r="Y193" s="9"/>
      <c r="Z193" s="9"/>
    </row>
    <row r="194">
      <c r="C194" s="9"/>
      <c r="D194" s="9"/>
      <c r="E194" s="64"/>
      <c r="F194" s="9"/>
      <c r="G194" s="9"/>
      <c r="H194" s="9"/>
      <c r="I194" s="9"/>
      <c r="J194" s="65"/>
      <c r="K194" s="9"/>
      <c r="L194" s="66"/>
      <c r="M194" s="66"/>
      <c r="N194" s="9"/>
      <c r="O194" s="9"/>
      <c r="P194" s="9"/>
      <c r="S194" s="7"/>
      <c r="Y194" s="9"/>
      <c r="Z194" s="9"/>
    </row>
    <row r="195">
      <c r="C195" s="9"/>
      <c r="D195" s="9"/>
      <c r="E195" s="64"/>
      <c r="F195" s="9"/>
      <c r="G195" s="9"/>
      <c r="H195" s="9"/>
      <c r="I195" s="9"/>
      <c r="J195" s="65"/>
      <c r="K195" s="9"/>
      <c r="L195" s="66"/>
      <c r="M195" s="66"/>
      <c r="N195" s="9"/>
      <c r="O195" s="9"/>
      <c r="P195" s="9"/>
      <c r="S195" s="7"/>
      <c r="Y195" s="9"/>
      <c r="Z195" s="9"/>
    </row>
    <row r="196">
      <c r="C196" s="9"/>
      <c r="D196" s="9"/>
      <c r="E196" s="64"/>
      <c r="F196" s="9"/>
      <c r="G196" s="9"/>
      <c r="H196" s="9"/>
      <c r="I196" s="9"/>
      <c r="J196" s="65"/>
      <c r="K196" s="9"/>
      <c r="L196" s="66"/>
      <c r="M196" s="66"/>
      <c r="N196" s="9"/>
      <c r="O196" s="9"/>
      <c r="P196" s="9"/>
      <c r="S196" s="7"/>
      <c r="Y196" s="9"/>
      <c r="Z196" s="9"/>
    </row>
    <row r="197">
      <c r="C197" s="9"/>
      <c r="D197" s="9"/>
      <c r="E197" s="64"/>
      <c r="F197" s="9"/>
      <c r="G197" s="9"/>
      <c r="H197" s="9"/>
      <c r="I197" s="9"/>
      <c r="J197" s="65"/>
      <c r="K197" s="9"/>
      <c r="L197" s="66"/>
      <c r="M197" s="66"/>
      <c r="N197" s="9"/>
      <c r="O197" s="9"/>
      <c r="P197" s="9"/>
      <c r="S197" s="7"/>
      <c r="Y197" s="9"/>
      <c r="Z197" s="9"/>
    </row>
    <row r="198">
      <c r="C198" s="9"/>
      <c r="D198" s="9"/>
      <c r="E198" s="64"/>
      <c r="F198" s="9"/>
      <c r="G198" s="9"/>
      <c r="H198" s="9"/>
      <c r="I198" s="9"/>
      <c r="J198" s="65"/>
      <c r="K198" s="9"/>
      <c r="L198" s="66"/>
      <c r="M198" s="66"/>
      <c r="N198" s="9"/>
      <c r="O198" s="9"/>
      <c r="P198" s="9"/>
      <c r="S198" s="7"/>
      <c r="Y198" s="9"/>
      <c r="Z198" s="9"/>
    </row>
    <row r="199">
      <c r="C199" s="9"/>
      <c r="D199" s="9"/>
      <c r="E199" s="64"/>
      <c r="F199" s="9"/>
      <c r="G199" s="9"/>
      <c r="H199" s="9"/>
      <c r="I199" s="9"/>
      <c r="J199" s="65"/>
      <c r="K199" s="9"/>
      <c r="L199" s="66"/>
      <c r="M199" s="66"/>
      <c r="N199" s="9"/>
      <c r="O199" s="9"/>
      <c r="P199" s="9"/>
      <c r="S199" s="7"/>
      <c r="Y199" s="9"/>
      <c r="Z199" s="9"/>
    </row>
    <row r="200">
      <c r="C200" s="9"/>
      <c r="D200" s="9"/>
      <c r="E200" s="64"/>
      <c r="F200" s="9"/>
      <c r="G200" s="9"/>
      <c r="H200" s="9"/>
      <c r="I200" s="9"/>
      <c r="J200" s="65"/>
      <c r="K200" s="9"/>
      <c r="L200" s="66"/>
      <c r="M200" s="66"/>
      <c r="N200" s="9"/>
      <c r="O200" s="9"/>
      <c r="P200" s="9"/>
      <c r="S200" s="7"/>
      <c r="Y200" s="9"/>
      <c r="Z200" s="9"/>
    </row>
    <row r="201">
      <c r="C201" s="9"/>
      <c r="D201" s="9"/>
      <c r="E201" s="64"/>
      <c r="F201" s="9"/>
      <c r="G201" s="9"/>
      <c r="H201" s="9"/>
      <c r="I201" s="9"/>
      <c r="J201" s="65"/>
      <c r="K201" s="9"/>
      <c r="L201" s="66"/>
      <c r="M201" s="66"/>
      <c r="N201" s="9"/>
      <c r="O201" s="9"/>
      <c r="P201" s="9"/>
      <c r="S201" s="7"/>
      <c r="Y201" s="9"/>
      <c r="Z201" s="9"/>
    </row>
    <row r="202">
      <c r="C202" s="9"/>
      <c r="D202" s="9"/>
      <c r="E202" s="64"/>
      <c r="F202" s="9"/>
      <c r="G202" s="9"/>
      <c r="H202" s="9"/>
      <c r="I202" s="9"/>
      <c r="J202" s="65"/>
      <c r="K202" s="9"/>
      <c r="L202" s="66"/>
      <c r="M202" s="66"/>
      <c r="N202" s="9"/>
      <c r="O202" s="9"/>
      <c r="P202" s="9"/>
      <c r="S202" s="7"/>
      <c r="Y202" s="9"/>
      <c r="Z202" s="9"/>
    </row>
    <row r="203">
      <c r="C203" s="9"/>
      <c r="D203" s="9"/>
      <c r="E203" s="64"/>
      <c r="F203" s="9"/>
      <c r="G203" s="9"/>
      <c r="H203" s="9"/>
      <c r="I203" s="9"/>
      <c r="J203" s="65"/>
      <c r="K203" s="9"/>
      <c r="L203" s="66"/>
      <c r="M203" s="66"/>
      <c r="N203" s="9"/>
      <c r="O203" s="9"/>
      <c r="P203" s="9"/>
      <c r="S203" s="7"/>
      <c r="Y203" s="9"/>
      <c r="Z203" s="9"/>
    </row>
    <row r="204">
      <c r="C204" s="9"/>
      <c r="D204" s="9"/>
      <c r="E204" s="64"/>
      <c r="F204" s="9"/>
      <c r="G204" s="9"/>
      <c r="H204" s="9"/>
      <c r="I204" s="9"/>
      <c r="J204" s="65"/>
      <c r="K204" s="9"/>
      <c r="L204" s="66"/>
      <c r="M204" s="66"/>
      <c r="N204" s="9"/>
      <c r="O204" s="9"/>
      <c r="P204" s="9"/>
      <c r="S204" s="7"/>
      <c r="Y204" s="9"/>
      <c r="Z204" s="9"/>
    </row>
    <row r="205">
      <c r="C205" s="9"/>
      <c r="D205" s="9"/>
      <c r="E205" s="64"/>
      <c r="F205" s="9"/>
      <c r="G205" s="9"/>
      <c r="H205" s="9"/>
      <c r="I205" s="9"/>
      <c r="J205" s="65"/>
      <c r="K205" s="9"/>
      <c r="L205" s="66"/>
      <c r="M205" s="66"/>
      <c r="N205" s="9"/>
      <c r="O205" s="9"/>
      <c r="P205" s="9"/>
      <c r="S205" s="7"/>
      <c r="Y205" s="9"/>
      <c r="Z205" s="9"/>
    </row>
    <row r="206">
      <c r="C206" s="9"/>
      <c r="D206" s="9"/>
      <c r="E206" s="64"/>
      <c r="F206" s="9"/>
      <c r="G206" s="9"/>
      <c r="H206" s="9"/>
      <c r="I206" s="9"/>
      <c r="J206" s="65"/>
      <c r="K206" s="9"/>
      <c r="L206" s="66"/>
      <c r="M206" s="66"/>
      <c r="N206" s="9"/>
      <c r="O206" s="9"/>
      <c r="P206" s="9"/>
      <c r="S206" s="7"/>
      <c r="Y206" s="9"/>
      <c r="Z206" s="9"/>
    </row>
    <row r="207">
      <c r="C207" s="9"/>
      <c r="D207" s="9"/>
      <c r="E207" s="64"/>
      <c r="F207" s="9"/>
      <c r="G207" s="9"/>
      <c r="H207" s="9"/>
      <c r="I207" s="9"/>
      <c r="J207" s="65"/>
      <c r="K207" s="9"/>
      <c r="L207" s="66"/>
      <c r="M207" s="66"/>
      <c r="N207" s="9"/>
      <c r="O207" s="9"/>
      <c r="P207" s="9"/>
      <c r="S207" s="7"/>
      <c r="Y207" s="9"/>
      <c r="Z207" s="9"/>
    </row>
    <row r="208">
      <c r="C208" s="9"/>
      <c r="D208" s="9"/>
      <c r="E208" s="64"/>
      <c r="F208" s="9"/>
      <c r="G208" s="9"/>
      <c r="H208" s="9"/>
      <c r="I208" s="9"/>
      <c r="J208" s="65"/>
      <c r="K208" s="9"/>
      <c r="L208" s="66"/>
      <c r="M208" s="66"/>
      <c r="N208" s="9"/>
      <c r="O208" s="9"/>
      <c r="P208" s="9"/>
      <c r="S208" s="7"/>
      <c r="Y208" s="9"/>
      <c r="Z208" s="9"/>
    </row>
    <row r="209">
      <c r="C209" s="9"/>
      <c r="D209" s="9"/>
      <c r="E209" s="64"/>
      <c r="F209" s="9"/>
      <c r="G209" s="9"/>
      <c r="H209" s="9"/>
      <c r="I209" s="9"/>
      <c r="J209" s="65"/>
      <c r="K209" s="9"/>
      <c r="L209" s="66"/>
      <c r="M209" s="66"/>
      <c r="N209" s="9"/>
      <c r="O209" s="9"/>
      <c r="P209" s="9"/>
      <c r="S209" s="7"/>
      <c r="Y209" s="9"/>
      <c r="Z209" s="9"/>
    </row>
    <row r="210">
      <c r="C210" s="9"/>
      <c r="D210" s="9"/>
      <c r="E210" s="64"/>
      <c r="F210" s="9"/>
      <c r="G210" s="9"/>
      <c r="H210" s="9"/>
      <c r="I210" s="9"/>
      <c r="J210" s="65"/>
      <c r="K210" s="9"/>
      <c r="L210" s="66"/>
      <c r="M210" s="66"/>
      <c r="N210" s="9"/>
      <c r="O210" s="9"/>
      <c r="P210" s="9"/>
      <c r="S210" s="7"/>
      <c r="Y210" s="9"/>
      <c r="Z210" s="9"/>
    </row>
    <row r="211">
      <c r="C211" s="9"/>
      <c r="D211" s="9"/>
      <c r="E211" s="64"/>
      <c r="F211" s="9"/>
      <c r="G211" s="9"/>
      <c r="H211" s="9"/>
      <c r="I211" s="9"/>
      <c r="J211" s="65"/>
      <c r="K211" s="9"/>
      <c r="L211" s="66"/>
      <c r="M211" s="66"/>
      <c r="N211" s="9"/>
      <c r="O211" s="9"/>
      <c r="P211" s="9"/>
      <c r="S211" s="7"/>
      <c r="Y211" s="9"/>
      <c r="Z211" s="9"/>
    </row>
    <row r="212">
      <c r="C212" s="9"/>
      <c r="D212" s="9"/>
      <c r="E212" s="64"/>
      <c r="F212" s="9"/>
      <c r="G212" s="9"/>
      <c r="H212" s="9"/>
      <c r="I212" s="9"/>
      <c r="J212" s="65"/>
      <c r="K212" s="9"/>
      <c r="L212" s="66"/>
      <c r="M212" s="66"/>
      <c r="N212" s="9"/>
      <c r="O212" s="9"/>
      <c r="P212" s="9"/>
      <c r="S212" s="7"/>
      <c r="Y212" s="9"/>
      <c r="Z212" s="9"/>
    </row>
    <row r="213">
      <c r="C213" s="9"/>
      <c r="D213" s="9"/>
      <c r="E213" s="64"/>
      <c r="F213" s="9"/>
      <c r="G213" s="9"/>
      <c r="H213" s="9"/>
      <c r="I213" s="9"/>
      <c r="J213" s="65"/>
      <c r="K213" s="9"/>
      <c r="L213" s="66"/>
      <c r="M213" s="66"/>
      <c r="N213" s="9"/>
      <c r="O213" s="9"/>
      <c r="P213" s="9"/>
      <c r="S213" s="7"/>
      <c r="Y213" s="9"/>
      <c r="Z213" s="9"/>
    </row>
    <row r="214">
      <c r="C214" s="9"/>
      <c r="D214" s="9"/>
      <c r="E214" s="64"/>
      <c r="F214" s="9"/>
      <c r="G214" s="9"/>
      <c r="H214" s="9"/>
      <c r="I214" s="9"/>
      <c r="J214" s="65"/>
      <c r="K214" s="9"/>
      <c r="L214" s="66"/>
      <c r="M214" s="66"/>
      <c r="N214" s="9"/>
      <c r="O214" s="9"/>
      <c r="P214" s="9"/>
      <c r="S214" s="7"/>
      <c r="Y214" s="9"/>
      <c r="Z214" s="9"/>
    </row>
    <row r="215">
      <c r="C215" s="9"/>
      <c r="D215" s="9"/>
      <c r="E215" s="64"/>
      <c r="F215" s="9"/>
      <c r="G215" s="9"/>
      <c r="H215" s="9"/>
      <c r="I215" s="9"/>
      <c r="J215" s="65"/>
      <c r="K215" s="9"/>
      <c r="L215" s="66"/>
      <c r="M215" s="66"/>
      <c r="N215" s="9"/>
      <c r="O215" s="9"/>
      <c r="P215" s="9"/>
      <c r="S215" s="7"/>
      <c r="Y215" s="9"/>
      <c r="Z215" s="9"/>
    </row>
    <row r="216">
      <c r="C216" s="9"/>
      <c r="D216" s="9"/>
      <c r="E216" s="64"/>
      <c r="F216" s="9"/>
      <c r="G216" s="9"/>
      <c r="H216" s="9"/>
      <c r="I216" s="9"/>
      <c r="J216" s="65"/>
      <c r="K216" s="9"/>
      <c r="L216" s="66"/>
      <c r="M216" s="66"/>
      <c r="N216" s="9"/>
      <c r="O216" s="9"/>
      <c r="P216" s="9"/>
      <c r="S216" s="7"/>
      <c r="Y216" s="9"/>
      <c r="Z216" s="9"/>
    </row>
    <row r="217">
      <c r="C217" s="9"/>
      <c r="D217" s="9"/>
      <c r="E217" s="64"/>
      <c r="F217" s="9"/>
      <c r="G217" s="9"/>
      <c r="H217" s="9"/>
      <c r="I217" s="9"/>
      <c r="J217" s="65"/>
      <c r="K217" s="9"/>
      <c r="L217" s="66"/>
      <c r="M217" s="66"/>
      <c r="N217" s="9"/>
      <c r="O217" s="9"/>
      <c r="P217" s="9"/>
      <c r="S217" s="7"/>
      <c r="Y217" s="9"/>
      <c r="Z217" s="9"/>
    </row>
    <row r="218">
      <c r="C218" s="9"/>
      <c r="D218" s="9"/>
      <c r="E218" s="64"/>
      <c r="F218" s="9"/>
      <c r="G218" s="9"/>
      <c r="H218" s="9"/>
      <c r="I218" s="9"/>
      <c r="J218" s="65"/>
      <c r="K218" s="9"/>
      <c r="L218" s="66"/>
      <c r="M218" s="66"/>
      <c r="N218" s="9"/>
      <c r="O218" s="9"/>
      <c r="P218" s="9"/>
      <c r="S218" s="7"/>
      <c r="Y218" s="9"/>
      <c r="Z218" s="9"/>
    </row>
    <row r="219">
      <c r="C219" s="9"/>
      <c r="D219" s="9"/>
      <c r="E219" s="64"/>
      <c r="F219" s="9"/>
      <c r="G219" s="9"/>
      <c r="H219" s="9"/>
      <c r="I219" s="9"/>
      <c r="J219" s="65"/>
      <c r="K219" s="9"/>
      <c r="L219" s="66"/>
      <c r="M219" s="66"/>
      <c r="N219" s="9"/>
      <c r="O219" s="9"/>
      <c r="P219" s="9"/>
      <c r="S219" s="7"/>
      <c r="Y219" s="9"/>
      <c r="Z219" s="9"/>
    </row>
    <row r="220">
      <c r="C220" s="9"/>
      <c r="D220" s="9"/>
      <c r="E220" s="64"/>
      <c r="F220" s="9"/>
      <c r="G220" s="9"/>
      <c r="H220" s="9"/>
      <c r="I220" s="9"/>
      <c r="J220" s="65"/>
      <c r="K220" s="9"/>
      <c r="L220" s="66"/>
      <c r="M220" s="66"/>
      <c r="N220" s="9"/>
      <c r="O220" s="9"/>
      <c r="P220" s="9"/>
      <c r="S220" s="7"/>
      <c r="Y220" s="9"/>
      <c r="Z220" s="9"/>
    </row>
    <row r="221">
      <c r="C221" s="9"/>
      <c r="D221" s="9"/>
      <c r="E221" s="64"/>
      <c r="F221" s="9"/>
      <c r="G221" s="9"/>
      <c r="H221" s="9"/>
      <c r="I221" s="9"/>
      <c r="J221" s="65"/>
      <c r="K221" s="9"/>
      <c r="L221" s="66"/>
      <c r="M221" s="66"/>
      <c r="N221" s="9"/>
      <c r="O221" s="9"/>
      <c r="P221" s="9"/>
      <c r="S221" s="7"/>
      <c r="Y221" s="9"/>
      <c r="Z221" s="9"/>
    </row>
    <row r="222">
      <c r="C222" s="9"/>
      <c r="D222" s="9"/>
      <c r="E222" s="64"/>
      <c r="F222" s="9"/>
      <c r="G222" s="9"/>
      <c r="H222" s="9"/>
      <c r="I222" s="9"/>
      <c r="J222" s="65"/>
      <c r="K222" s="9"/>
      <c r="L222" s="66"/>
      <c r="M222" s="66"/>
      <c r="N222" s="9"/>
      <c r="O222" s="9"/>
      <c r="P222" s="9"/>
      <c r="S222" s="7"/>
      <c r="Y222" s="9"/>
      <c r="Z222" s="9"/>
    </row>
    <row r="223">
      <c r="C223" s="9"/>
      <c r="D223" s="9"/>
      <c r="E223" s="64"/>
      <c r="F223" s="9"/>
      <c r="G223" s="9"/>
      <c r="H223" s="9"/>
      <c r="I223" s="9"/>
      <c r="J223" s="65"/>
      <c r="K223" s="9"/>
      <c r="L223" s="66"/>
      <c r="M223" s="66"/>
      <c r="N223" s="9"/>
      <c r="O223" s="9"/>
      <c r="P223" s="9"/>
      <c r="S223" s="7"/>
      <c r="Y223" s="9"/>
      <c r="Z223" s="9"/>
    </row>
    <row r="224">
      <c r="C224" s="9"/>
      <c r="D224" s="9"/>
      <c r="E224" s="64"/>
      <c r="F224" s="9"/>
      <c r="G224" s="9"/>
      <c r="H224" s="9"/>
      <c r="I224" s="9"/>
      <c r="J224" s="65"/>
      <c r="K224" s="9"/>
      <c r="L224" s="66"/>
      <c r="M224" s="66"/>
      <c r="N224" s="9"/>
      <c r="O224" s="9"/>
      <c r="P224" s="9"/>
      <c r="S224" s="7"/>
      <c r="Y224" s="9"/>
      <c r="Z224" s="9"/>
    </row>
    <row r="225">
      <c r="C225" s="9"/>
      <c r="D225" s="9"/>
      <c r="E225" s="64"/>
      <c r="F225" s="9"/>
      <c r="G225" s="9"/>
      <c r="H225" s="9"/>
      <c r="I225" s="9"/>
      <c r="J225" s="65"/>
      <c r="K225" s="9"/>
      <c r="L225" s="66"/>
      <c r="M225" s="66"/>
      <c r="N225" s="9"/>
      <c r="O225" s="9"/>
      <c r="P225" s="9"/>
      <c r="S225" s="7"/>
      <c r="Y225" s="9"/>
      <c r="Z225" s="9"/>
    </row>
    <row r="226">
      <c r="C226" s="9"/>
      <c r="D226" s="9"/>
      <c r="E226" s="64"/>
      <c r="F226" s="9"/>
      <c r="G226" s="9"/>
      <c r="H226" s="9"/>
      <c r="I226" s="9"/>
      <c r="J226" s="65"/>
      <c r="K226" s="9"/>
      <c r="L226" s="66"/>
      <c r="M226" s="66"/>
      <c r="N226" s="9"/>
      <c r="O226" s="9"/>
      <c r="P226" s="9"/>
      <c r="S226" s="7"/>
      <c r="Y226" s="9"/>
      <c r="Z226" s="9"/>
    </row>
    <row r="227">
      <c r="C227" s="9"/>
      <c r="D227" s="9"/>
      <c r="E227" s="64"/>
      <c r="F227" s="9"/>
      <c r="G227" s="9"/>
      <c r="H227" s="9"/>
      <c r="I227" s="9"/>
      <c r="J227" s="65"/>
      <c r="K227" s="9"/>
      <c r="L227" s="66"/>
      <c r="M227" s="66"/>
      <c r="N227" s="9"/>
      <c r="O227" s="9"/>
      <c r="P227" s="9"/>
      <c r="S227" s="7"/>
      <c r="Y227" s="9"/>
      <c r="Z227" s="9"/>
    </row>
    <row r="228">
      <c r="C228" s="9"/>
      <c r="D228" s="9"/>
      <c r="E228" s="64"/>
      <c r="F228" s="9"/>
      <c r="G228" s="9"/>
      <c r="H228" s="9"/>
      <c r="I228" s="9"/>
      <c r="J228" s="65"/>
      <c r="K228" s="9"/>
      <c r="L228" s="66"/>
      <c r="M228" s="66"/>
      <c r="N228" s="9"/>
      <c r="O228" s="9"/>
      <c r="P228" s="9"/>
      <c r="S228" s="7"/>
      <c r="Y228" s="9"/>
      <c r="Z228" s="9"/>
    </row>
    <row r="229">
      <c r="C229" s="9"/>
      <c r="D229" s="9"/>
      <c r="E229" s="64"/>
      <c r="F229" s="9"/>
      <c r="G229" s="9"/>
      <c r="H229" s="9"/>
      <c r="I229" s="9"/>
      <c r="J229" s="65"/>
      <c r="K229" s="9"/>
      <c r="L229" s="66"/>
      <c r="M229" s="66"/>
      <c r="N229" s="9"/>
      <c r="O229" s="9"/>
      <c r="P229" s="9"/>
      <c r="S229" s="7"/>
      <c r="Y229" s="9"/>
      <c r="Z229" s="9"/>
    </row>
    <row r="230">
      <c r="C230" s="9"/>
      <c r="D230" s="9"/>
      <c r="E230" s="64"/>
      <c r="F230" s="9"/>
      <c r="G230" s="9"/>
      <c r="H230" s="9"/>
      <c r="I230" s="9"/>
      <c r="J230" s="65"/>
      <c r="K230" s="9"/>
      <c r="L230" s="66"/>
      <c r="M230" s="66"/>
      <c r="N230" s="9"/>
      <c r="O230" s="9"/>
      <c r="P230" s="9"/>
      <c r="S230" s="7"/>
      <c r="Y230" s="9"/>
      <c r="Z230" s="9"/>
    </row>
    <row r="231">
      <c r="C231" s="9"/>
      <c r="D231" s="9"/>
      <c r="E231" s="64"/>
      <c r="F231" s="9"/>
      <c r="G231" s="9"/>
      <c r="H231" s="9"/>
      <c r="I231" s="9"/>
      <c r="J231" s="65"/>
      <c r="K231" s="9"/>
      <c r="L231" s="66"/>
      <c r="M231" s="66"/>
      <c r="N231" s="9"/>
      <c r="O231" s="9"/>
      <c r="P231" s="9"/>
      <c r="S231" s="7"/>
      <c r="Y231" s="9"/>
      <c r="Z231" s="9"/>
    </row>
    <row r="232">
      <c r="C232" s="9"/>
      <c r="D232" s="9"/>
      <c r="E232" s="64"/>
      <c r="F232" s="9"/>
      <c r="G232" s="9"/>
      <c r="H232" s="9"/>
      <c r="I232" s="9"/>
      <c r="J232" s="65"/>
      <c r="K232" s="9"/>
      <c r="L232" s="66"/>
      <c r="M232" s="66"/>
      <c r="N232" s="9"/>
      <c r="O232" s="9"/>
      <c r="P232" s="9"/>
      <c r="S232" s="7"/>
      <c r="Y232" s="9"/>
      <c r="Z232" s="9"/>
    </row>
    <row r="233">
      <c r="C233" s="9"/>
      <c r="D233" s="9"/>
      <c r="E233" s="64"/>
      <c r="F233" s="9"/>
      <c r="G233" s="9"/>
      <c r="H233" s="9"/>
      <c r="I233" s="9"/>
      <c r="J233" s="65"/>
      <c r="K233" s="9"/>
      <c r="L233" s="66"/>
      <c r="M233" s="66"/>
      <c r="N233" s="9"/>
      <c r="O233" s="9"/>
      <c r="P233" s="9"/>
      <c r="S233" s="7"/>
      <c r="Y233" s="9"/>
      <c r="Z233" s="9"/>
    </row>
    <row r="234">
      <c r="C234" s="9"/>
      <c r="D234" s="9"/>
      <c r="E234" s="64"/>
      <c r="F234" s="9"/>
      <c r="G234" s="9"/>
      <c r="H234" s="9"/>
      <c r="I234" s="9"/>
      <c r="J234" s="65"/>
      <c r="K234" s="9"/>
      <c r="L234" s="66"/>
      <c r="M234" s="66"/>
      <c r="N234" s="9"/>
      <c r="O234" s="9"/>
      <c r="P234" s="9"/>
      <c r="S234" s="7"/>
      <c r="Y234" s="9"/>
      <c r="Z234" s="9"/>
    </row>
    <row r="235">
      <c r="C235" s="9"/>
      <c r="D235" s="9"/>
      <c r="E235" s="64"/>
      <c r="F235" s="9"/>
      <c r="G235" s="9"/>
      <c r="H235" s="9"/>
      <c r="I235" s="9"/>
      <c r="J235" s="65"/>
      <c r="K235" s="9"/>
      <c r="L235" s="66"/>
      <c r="M235" s="66"/>
      <c r="N235" s="9"/>
      <c r="O235" s="9"/>
      <c r="P235" s="9"/>
      <c r="S235" s="7"/>
      <c r="Y235" s="9"/>
      <c r="Z235" s="9"/>
    </row>
    <row r="236">
      <c r="C236" s="9"/>
      <c r="D236" s="9"/>
      <c r="E236" s="64"/>
      <c r="F236" s="9"/>
      <c r="G236" s="9"/>
      <c r="H236" s="9"/>
      <c r="I236" s="9"/>
      <c r="J236" s="65"/>
      <c r="K236" s="9"/>
      <c r="L236" s="66"/>
      <c r="M236" s="66"/>
      <c r="N236" s="9"/>
      <c r="O236" s="9"/>
      <c r="P236" s="9"/>
      <c r="S236" s="7"/>
      <c r="Y236" s="9"/>
      <c r="Z236" s="9"/>
    </row>
    <row r="237">
      <c r="C237" s="9"/>
      <c r="D237" s="9"/>
      <c r="E237" s="64"/>
      <c r="F237" s="9"/>
      <c r="G237" s="9"/>
      <c r="H237" s="9"/>
      <c r="I237" s="9"/>
      <c r="J237" s="65"/>
      <c r="K237" s="9"/>
      <c r="L237" s="66"/>
      <c r="M237" s="66"/>
      <c r="N237" s="9"/>
      <c r="O237" s="9"/>
      <c r="P237" s="9"/>
      <c r="S237" s="7"/>
      <c r="Y237" s="9"/>
      <c r="Z237" s="9"/>
    </row>
    <row r="238">
      <c r="C238" s="9"/>
      <c r="D238" s="9"/>
      <c r="E238" s="64"/>
      <c r="F238" s="9"/>
      <c r="G238" s="9"/>
      <c r="H238" s="9"/>
      <c r="I238" s="9"/>
      <c r="J238" s="65"/>
      <c r="K238" s="9"/>
      <c r="L238" s="66"/>
      <c r="M238" s="66"/>
      <c r="N238" s="9"/>
      <c r="O238" s="9"/>
      <c r="P238" s="9"/>
      <c r="S238" s="7"/>
      <c r="Y238" s="9"/>
      <c r="Z238" s="9"/>
    </row>
    <row r="239">
      <c r="C239" s="9"/>
      <c r="D239" s="9"/>
      <c r="E239" s="64"/>
      <c r="F239" s="9"/>
      <c r="G239" s="9"/>
      <c r="H239" s="9"/>
      <c r="I239" s="9"/>
      <c r="J239" s="65"/>
      <c r="K239" s="9"/>
      <c r="L239" s="66"/>
      <c r="M239" s="66"/>
      <c r="N239" s="9"/>
      <c r="O239" s="9"/>
      <c r="P239" s="9"/>
      <c r="S239" s="7"/>
      <c r="Y239" s="9"/>
      <c r="Z239" s="9"/>
    </row>
    <row r="240">
      <c r="C240" s="9"/>
      <c r="D240" s="9"/>
      <c r="E240" s="64"/>
      <c r="F240" s="9"/>
      <c r="G240" s="9"/>
      <c r="H240" s="9"/>
      <c r="I240" s="9"/>
      <c r="J240" s="65"/>
      <c r="K240" s="9"/>
      <c r="L240" s="66"/>
      <c r="M240" s="66"/>
      <c r="N240" s="9"/>
      <c r="O240" s="9"/>
      <c r="P240" s="9"/>
      <c r="S240" s="7"/>
      <c r="Y240" s="9"/>
      <c r="Z240" s="9"/>
    </row>
    <row r="241">
      <c r="C241" s="9"/>
      <c r="D241" s="9"/>
      <c r="E241" s="64"/>
      <c r="F241" s="9"/>
      <c r="G241" s="9"/>
      <c r="H241" s="9"/>
      <c r="I241" s="9"/>
      <c r="J241" s="65"/>
      <c r="K241" s="9"/>
      <c r="L241" s="66"/>
      <c r="M241" s="66"/>
      <c r="N241" s="9"/>
      <c r="O241" s="9"/>
      <c r="P241" s="9"/>
      <c r="S241" s="7"/>
      <c r="Y241" s="9"/>
      <c r="Z241" s="9"/>
    </row>
    <row r="242">
      <c r="C242" s="9"/>
      <c r="D242" s="9"/>
      <c r="E242" s="64"/>
      <c r="F242" s="9"/>
      <c r="G242" s="9"/>
      <c r="H242" s="9"/>
      <c r="I242" s="9"/>
      <c r="J242" s="65"/>
      <c r="K242" s="9"/>
      <c r="L242" s="66"/>
      <c r="M242" s="66"/>
      <c r="N242" s="9"/>
      <c r="O242" s="9"/>
      <c r="P242" s="9"/>
      <c r="S242" s="7"/>
      <c r="Y242" s="9"/>
      <c r="Z242" s="9"/>
    </row>
    <row r="243">
      <c r="C243" s="9"/>
      <c r="D243" s="9"/>
      <c r="E243" s="64"/>
      <c r="F243" s="9"/>
      <c r="G243" s="9"/>
      <c r="H243" s="9"/>
      <c r="I243" s="9"/>
      <c r="J243" s="65"/>
      <c r="K243" s="9"/>
      <c r="L243" s="66"/>
      <c r="M243" s="66"/>
      <c r="N243" s="9"/>
      <c r="O243" s="9"/>
      <c r="P243" s="9"/>
      <c r="S243" s="7"/>
      <c r="Y243" s="9"/>
      <c r="Z243" s="9"/>
    </row>
    <row r="244">
      <c r="C244" s="9"/>
      <c r="D244" s="9"/>
      <c r="E244" s="64"/>
      <c r="F244" s="9"/>
      <c r="G244" s="9"/>
      <c r="H244" s="9"/>
      <c r="I244" s="9"/>
      <c r="J244" s="65"/>
      <c r="K244" s="9"/>
      <c r="L244" s="66"/>
      <c r="M244" s="66"/>
      <c r="N244" s="9"/>
      <c r="O244" s="9"/>
      <c r="P244" s="9"/>
      <c r="S244" s="7"/>
      <c r="Y244" s="9"/>
      <c r="Z244" s="9"/>
    </row>
    <row r="245">
      <c r="C245" s="9"/>
      <c r="D245" s="9"/>
      <c r="E245" s="64"/>
      <c r="F245" s="9"/>
      <c r="G245" s="9"/>
      <c r="H245" s="9"/>
      <c r="I245" s="9"/>
      <c r="J245" s="65"/>
      <c r="K245" s="9"/>
      <c r="L245" s="66"/>
      <c r="M245" s="66"/>
      <c r="N245" s="9"/>
      <c r="O245" s="9"/>
      <c r="P245" s="9"/>
      <c r="S245" s="7"/>
      <c r="Y245" s="9"/>
      <c r="Z245" s="9"/>
    </row>
    <row r="246">
      <c r="C246" s="9"/>
      <c r="D246" s="9"/>
      <c r="E246" s="64"/>
      <c r="F246" s="9"/>
      <c r="G246" s="9"/>
      <c r="H246" s="9"/>
      <c r="I246" s="9"/>
      <c r="J246" s="65"/>
      <c r="K246" s="9"/>
      <c r="L246" s="66"/>
      <c r="M246" s="66"/>
      <c r="N246" s="9"/>
      <c r="O246" s="9"/>
      <c r="P246" s="9"/>
      <c r="S246" s="7"/>
      <c r="Y246" s="9"/>
      <c r="Z246" s="9"/>
    </row>
    <row r="247">
      <c r="C247" s="9"/>
      <c r="D247" s="9"/>
      <c r="E247" s="64"/>
      <c r="F247" s="9"/>
      <c r="G247" s="9"/>
      <c r="H247" s="9"/>
      <c r="I247" s="9"/>
      <c r="J247" s="65"/>
      <c r="K247" s="9"/>
      <c r="L247" s="66"/>
      <c r="M247" s="66"/>
      <c r="N247" s="9"/>
      <c r="O247" s="9"/>
      <c r="P247" s="9"/>
      <c r="S247" s="7"/>
      <c r="Y247" s="9"/>
      <c r="Z247" s="9"/>
    </row>
    <row r="248">
      <c r="C248" s="9"/>
      <c r="D248" s="9"/>
      <c r="E248" s="64"/>
      <c r="F248" s="9"/>
      <c r="G248" s="9"/>
      <c r="H248" s="9"/>
      <c r="I248" s="9"/>
      <c r="J248" s="65"/>
      <c r="K248" s="9"/>
      <c r="L248" s="66"/>
      <c r="M248" s="66"/>
      <c r="N248" s="9"/>
      <c r="O248" s="9"/>
      <c r="P248" s="9"/>
      <c r="S248" s="7"/>
      <c r="Y248" s="9"/>
      <c r="Z248" s="9"/>
    </row>
    <row r="249">
      <c r="C249" s="9"/>
      <c r="D249" s="9"/>
      <c r="E249" s="64"/>
      <c r="F249" s="9"/>
      <c r="G249" s="9"/>
      <c r="H249" s="9"/>
      <c r="I249" s="9"/>
      <c r="J249" s="65"/>
      <c r="K249" s="9"/>
      <c r="L249" s="66"/>
      <c r="M249" s="66"/>
      <c r="N249" s="9"/>
      <c r="O249" s="9"/>
      <c r="P249" s="9"/>
      <c r="S249" s="7"/>
      <c r="Y249" s="9"/>
      <c r="Z249" s="9"/>
    </row>
    <row r="250">
      <c r="C250" s="9"/>
      <c r="D250" s="9"/>
      <c r="E250" s="64"/>
      <c r="F250" s="9"/>
      <c r="G250" s="9"/>
      <c r="H250" s="9"/>
      <c r="I250" s="9"/>
      <c r="J250" s="65"/>
      <c r="K250" s="9"/>
      <c r="L250" s="66"/>
      <c r="M250" s="66"/>
      <c r="N250" s="9"/>
      <c r="O250" s="9"/>
      <c r="P250" s="9"/>
      <c r="S250" s="7"/>
      <c r="Y250" s="9"/>
      <c r="Z250" s="9"/>
    </row>
    <row r="251">
      <c r="C251" s="9"/>
      <c r="D251" s="9"/>
      <c r="E251" s="64"/>
      <c r="F251" s="9"/>
      <c r="G251" s="9"/>
      <c r="H251" s="9"/>
      <c r="I251" s="9"/>
      <c r="J251" s="65"/>
      <c r="K251" s="9"/>
      <c r="L251" s="66"/>
      <c r="M251" s="66"/>
      <c r="N251" s="9"/>
      <c r="O251" s="9"/>
      <c r="P251" s="9"/>
      <c r="S251" s="7"/>
      <c r="Y251" s="9"/>
      <c r="Z251" s="9"/>
    </row>
    <row r="252">
      <c r="C252" s="9"/>
      <c r="D252" s="9"/>
      <c r="E252" s="64"/>
      <c r="F252" s="9"/>
      <c r="G252" s="9"/>
      <c r="H252" s="9"/>
      <c r="I252" s="9"/>
      <c r="J252" s="65"/>
      <c r="K252" s="9"/>
      <c r="L252" s="66"/>
      <c r="M252" s="66"/>
      <c r="N252" s="9"/>
      <c r="O252" s="9"/>
      <c r="P252" s="9"/>
      <c r="S252" s="7"/>
      <c r="Y252" s="9"/>
      <c r="Z252" s="9"/>
    </row>
    <row r="253">
      <c r="C253" s="9"/>
      <c r="D253" s="9"/>
      <c r="E253" s="64"/>
      <c r="F253" s="9"/>
      <c r="G253" s="9"/>
      <c r="H253" s="9"/>
      <c r="I253" s="9"/>
      <c r="J253" s="65"/>
      <c r="K253" s="9"/>
      <c r="L253" s="66"/>
      <c r="M253" s="66"/>
      <c r="N253" s="9"/>
      <c r="O253" s="9"/>
      <c r="P253" s="9"/>
      <c r="S253" s="7"/>
      <c r="Y253" s="9"/>
      <c r="Z253" s="9"/>
    </row>
    <row r="254">
      <c r="C254" s="9"/>
      <c r="D254" s="9"/>
      <c r="E254" s="64"/>
      <c r="F254" s="9"/>
      <c r="G254" s="9"/>
      <c r="H254" s="9"/>
      <c r="I254" s="9"/>
      <c r="J254" s="65"/>
      <c r="K254" s="9"/>
      <c r="L254" s="66"/>
      <c r="M254" s="66"/>
      <c r="N254" s="9"/>
      <c r="O254" s="9"/>
      <c r="P254" s="9"/>
      <c r="S254" s="7"/>
      <c r="Y254" s="9"/>
      <c r="Z254" s="9"/>
    </row>
    <row r="255">
      <c r="C255" s="9"/>
      <c r="D255" s="9"/>
      <c r="E255" s="64"/>
      <c r="F255" s="9"/>
      <c r="G255" s="9"/>
      <c r="H255" s="9"/>
      <c r="I255" s="9"/>
      <c r="J255" s="65"/>
      <c r="K255" s="9"/>
      <c r="L255" s="66"/>
      <c r="M255" s="66"/>
      <c r="N255" s="9"/>
      <c r="O255" s="9"/>
      <c r="P255" s="9"/>
      <c r="S255" s="7"/>
      <c r="Y255" s="9"/>
      <c r="Z255" s="9"/>
    </row>
    <row r="256">
      <c r="C256" s="9"/>
      <c r="D256" s="9"/>
      <c r="E256" s="64"/>
      <c r="F256" s="9"/>
      <c r="G256" s="9"/>
      <c r="H256" s="9"/>
      <c r="I256" s="9"/>
      <c r="J256" s="65"/>
      <c r="K256" s="9"/>
      <c r="L256" s="66"/>
      <c r="M256" s="66"/>
      <c r="N256" s="9"/>
      <c r="O256" s="9"/>
      <c r="P256" s="9"/>
      <c r="S256" s="7"/>
      <c r="Y256" s="9"/>
      <c r="Z256" s="9"/>
    </row>
    <row r="257">
      <c r="C257" s="9"/>
      <c r="D257" s="9"/>
      <c r="E257" s="64"/>
      <c r="F257" s="9"/>
      <c r="G257" s="9"/>
      <c r="H257" s="9"/>
      <c r="I257" s="9"/>
      <c r="J257" s="65"/>
      <c r="K257" s="9"/>
      <c r="L257" s="66"/>
      <c r="M257" s="66"/>
      <c r="N257" s="9"/>
      <c r="O257" s="9"/>
      <c r="P257" s="9"/>
      <c r="S257" s="7"/>
      <c r="Y257" s="9"/>
      <c r="Z257" s="9"/>
    </row>
    <row r="258">
      <c r="C258" s="9"/>
      <c r="D258" s="9"/>
      <c r="E258" s="64"/>
      <c r="F258" s="9"/>
      <c r="G258" s="9"/>
      <c r="H258" s="9"/>
      <c r="I258" s="9"/>
      <c r="J258" s="65"/>
      <c r="K258" s="9"/>
      <c r="L258" s="66"/>
      <c r="M258" s="66"/>
      <c r="N258" s="9"/>
      <c r="O258" s="9"/>
      <c r="P258" s="9"/>
      <c r="S258" s="7"/>
      <c r="Y258" s="9"/>
      <c r="Z258" s="9"/>
    </row>
    <row r="259">
      <c r="C259" s="9"/>
      <c r="D259" s="9"/>
      <c r="E259" s="64"/>
      <c r="F259" s="9"/>
      <c r="G259" s="9"/>
      <c r="H259" s="9"/>
      <c r="I259" s="9"/>
      <c r="J259" s="65"/>
      <c r="K259" s="9"/>
      <c r="L259" s="66"/>
      <c r="M259" s="66"/>
      <c r="N259" s="9"/>
      <c r="O259" s="9"/>
      <c r="P259" s="9"/>
      <c r="S259" s="7"/>
      <c r="Y259" s="9"/>
      <c r="Z259" s="9"/>
    </row>
    <row r="260">
      <c r="C260" s="9"/>
      <c r="D260" s="9"/>
      <c r="E260" s="64"/>
      <c r="F260" s="9"/>
      <c r="G260" s="9"/>
      <c r="H260" s="9"/>
      <c r="I260" s="9"/>
      <c r="J260" s="65"/>
      <c r="K260" s="9"/>
      <c r="L260" s="66"/>
      <c r="M260" s="66"/>
      <c r="N260" s="9"/>
      <c r="O260" s="9"/>
      <c r="P260" s="9"/>
      <c r="S260" s="7"/>
      <c r="Y260" s="9"/>
      <c r="Z260" s="9"/>
    </row>
    <row r="261">
      <c r="C261" s="9"/>
      <c r="D261" s="9"/>
      <c r="E261" s="64"/>
      <c r="F261" s="9"/>
      <c r="G261" s="9"/>
      <c r="H261" s="9"/>
      <c r="I261" s="9"/>
      <c r="J261" s="65"/>
      <c r="K261" s="9"/>
      <c r="L261" s="66"/>
      <c r="M261" s="66"/>
      <c r="N261" s="9"/>
      <c r="O261" s="9"/>
      <c r="P261" s="9"/>
      <c r="S261" s="7"/>
      <c r="Y261" s="9"/>
      <c r="Z261" s="9"/>
    </row>
    <row r="262">
      <c r="C262" s="9"/>
      <c r="D262" s="9"/>
      <c r="E262" s="64"/>
      <c r="F262" s="9"/>
      <c r="G262" s="9"/>
      <c r="H262" s="9"/>
      <c r="I262" s="9"/>
      <c r="J262" s="65"/>
      <c r="K262" s="9"/>
      <c r="L262" s="66"/>
      <c r="M262" s="66"/>
      <c r="N262" s="9"/>
      <c r="O262" s="9"/>
      <c r="P262" s="9"/>
      <c r="S262" s="7"/>
      <c r="Y262" s="9"/>
      <c r="Z262" s="9"/>
    </row>
    <row r="263">
      <c r="C263" s="9"/>
      <c r="D263" s="9"/>
      <c r="E263" s="64"/>
      <c r="F263" s="9"/>
      <c r="G263" s="9"/>
      <c r="H263" s="9"/>
      <c r="I263" s="9"/>
      <c r="J263" s="65"/>
      <c r="K263" s="9"/>
      <c r="L263" s="66"/>
      <c r="M263" s="66"/>
      <c r="N263" s="9"/>
      <c r="O263" s="9"/>
      <c r="P263" s="9"/>
      <c r="S263" s="7"/>
      <c r="Y263" s="9"/>
      <c r="Z263" s="9"/>
    </row>
    <row r="264">
      <c r="C264" s="9"/>
      <c r="D264" s="9"/>
      <c r="E264" s="64"/>
      <c r="F264" s="9"/>
      <c r="G264" s="9"/>
      <c r="H264" s="9"/>
      <c r="I264" s="9"/>
      <c r="J264" s="65"/>
      <c r="K264" s="9"/>
      <c r="L264" s="66"/>
      <c r="M264" s="66"/>
      <c r="N264" s="9"/>
      <c r="O264" s="9"/>
      <c r="P264" s="9"/>
      <c r="S264" s="7"/>
      <c r="Y264" s="9"/>
      <c r="Z264" s="9"/>
    </row>
    <row r="265">
      <c r="C265" s="9"/>
      <c r="D265" s="9"/>
      <c r="E265" s="64"/>
      <c r="F265" s="9"/>
      <c r="G265" s="9"/>
      <c r="H265" s="9"/>
      <c r="I265" s="9"/>
      <c r="J265" s="65"/>
      <c r="K265" s="9"/>
      <c r="L265" s="66"/>
      <c r="M265" s="66"/>
      <c r="N265" s="9"/>
      <c r="O265" s="9"/>
      <c r="P265" s="9"/>
      <c r="S265" s="7"/>
      <c r="Y265" s="9"/>
      <c r="Z265" s="9"/>
    </row>
    <row r="266">
      <c r="C266" s="9"/>
      <c r="D266" s="9"/>
      <c r="E266" s="64"/>
      <c r="F266" s="9"/>
      <c r="G266" s="9"/>
      <c r="H266" s="9"/>
      <c r="I266" s="9"/>
      <c r="J266" s="65"/>
      <c r="K266" s="9"/>
      <c r="L266" s="66"/>
      <c r="M266" s="66"/>
      <c r="N266" s="9"/>
      <c r="O266" s="9"/>
      <c r="P266" s="9"/>
      <c r="S266" s="7"/>
      <c r="Y266" s="9"/>
      <c r="Z266" s="9"/>
    </row>
    <row r="267">
      <c r="C267" s="9"/>
      <c r="D267" s="9"/>
      <c r="E267" s="64"/>
      <c r="F267" s="9"/>
      <c r="G267" s="9"/>
      <c r="H267" s="9"/>
      <c r="I267" s="9"/>
      <c r="J267" s="65"/>
      <c r="K267" s="9"/>
      <c r="L267" s="66"/>
      <c r="M267" s="66"/>
      <c r="N267" s="9"/>
      <c r="O267" s="9"/>
      <c r="P267" s="9"/>
      <c r="S267" s="7"/>
      <c r="Y267" s="9"/>
      <c r="Z267" s="9"/>
    </row>
    <row r="268">
      <c r="C268" s="9"/>
      <c r="D268" s="9"/>
      <c r="E268" s="64"/>
      <c r="F268" s="9"/>
      <c r="G268" s="9"/>
      <c r="H268" s="9"/>
      <c r="I268" s="9"/>
      <c r="J268" s="65"/>
      <c r="K268" s="9"/>
      <c r="L268" s="66"/>
      <c r="M268" s="66"/>
      <c r="N268" s="9"/>
      <c r="O268" s="9"/>
      <c r="P268" s="9"/>
      <c r="S268" s="7"/>
      <c r="Y268" s="9"/>
      <c r="Z268" s="9"/>
    </row>
    <row r="269">
      <c r="C269" s="9"/>
      <c r="D269" s="9"/>
      <c r="E269" s="64"/>
      <c r="F269" s="9"/>
      <c r="G269" s="9"/>
      <c r="H269" s="9"/>
      <c r="I269" s="9"/>
      <c r="J269" s="65"/>
      <c r="K269" s="9"/>
      <c r="L269" s="66"/>
      <c r="M269" s="66"/>
      <c r="N269" s="9"/>
      <c r="O269" s="9"/>
      <c r="P269" s="9"/>
      <c r="S269" s="7"/>
      <c r="Y269" s="9"/>
      <c r="Z269" s="9"/>
    </row>
    <row r="270">
      <c r="C270" s="9"/>
      <c r="D270" s="9"/>
      <c r="E270" s="64"/>
      <c r="F270" s="9"/>
      <c r="G270" s="9"/>
      <c r="H270" s="9"/>
      <c r="I270" s="9"/>
      <c r="J270" s="65"/>
      <c r="K270" s="9"/>
      <c r="L270" s="66"/>
      <c r="M270" s="66"/>
      <c r="N270" s="9"/>
      <c r="O270" s="9"/>
      <c r="P270" s="9"/>
      <c r="S270" s="7"/>
      <c r="Y270" s="9"/>
      <c r="Z270" s="9"/>
    </row>
    <row r="271">
      <c r="C271" s="9"/>
      <c r="D271" s="9"/>
      <c r="E271" s="64"/>
      <c r="F271" s="9"/>
      <c r="G271" s="9"/>
      <c r="H271" s="9"/>
      <c r="I271" s="9"/>
      <c r="J271" s="65"/>
      <c r="K271" s="9"/>
      <c r="L271" s="66"/>
      <c r="M271" s="66"/>
      <c r="N271" s="9"/>
      <c r="O271" s="9"/>
      <c r="P271" s="9"/>
      <c r="S271" s="7"/>
      <c r="Y271" s="9"/>
      <c r="Z271" s="9"/>
    </row>
    <row r="272">
      <c r="C272" s="9"/>
      <c r="D272" s="9"/>
      <c r="E272" s="64"/>
      <c r="F272" s="9"/>
      <c r="G272" s="9"/>
      <c r="H272" s="9"/>
      <c r="I272" s="9"/>
      <c r="J272" s="65"/>
      <c r="K272" s="9"/>
      <c r="L272" s="66"/>
      <c r="M272" s="66"/>
      <c r="N272" s="9"/>
      <c r="O272" s="9"/>
      <c r="P272" s="9"/>
      <c r="S272" s="7"/>
      <c r="Y272" s="9"/>
      <c r="Z272" s="9"/>
    </row>
    <row r="273">
      <c r="C273" s="9"/>
      <c r="D273" s="9"/>
      <c r="E273" s="64"/>
      <c r="F273" s="9"/>
      <c r="G273" s="9"/>
      <c r="H273" s="9"/>
      <c r="I273" s="9"/>
      <c r="J273" s="65"/>
      <c r="K273" s="9"/>
      <c r="L273" s="66"/>
      <c r="M273" s="66"/>
      <c r="N273" s="9"/>
      <c r="O273" s="9"/>
      <c r="P273" s="9"/>
      <c r="S273" s="7"/>
      <c r="Y273" s="9"/>
      <c r="Z273" s="9"/>
    </row>
    <row r="274">
      <c r="C274" s="9"/>
      <c r="D274" s="9"/>
      <c r="E274" s="64"/>
      <c r="F274" s="9"/>
      <c r="G274" s="9"/>
      <c r="H274" s="9"/>
      <c r="I274" s="9"/>
      <c r="J274" s="65"/>
      <c r="K274" s="9"/>
      <c r="L274" s="66"/>
      <c r="M274" s="66"/>
      <c r="N274" s="9"/>
      <c r="O274" s="9"/>
      <c r="P274" s="9"/>
      <c r="S274" s="7"/>
      <c r="Y274" s="9"/>
      <c r="Z274" s="9"/>
    </row>
    <row r="275">
      <c r="C275" s="9"/>
      <c r="D275" s="9"/>
      <c r="E275" s="64"/>
      <c r="F275" s="9"/>
      <c r="G275" s="9"/>
      <c r="H275" s="9"/>
      <c r="I275" s="9"/>
      <c r="J275" s="65"/>
      <c r="K275" s="9"/>
      <c r="L275" s="66"/>
      <c r="M275" s="66"/>
      <c r="N275" s="9"/>
      <c r="O275" s="9"/>
      <c r="P275" s="9"/>
      <c r="S275" s="7"/>
      <c r="Y275" s="9"/>
      <c r="Z275" s="9"/>
    </row>
    <row r="276">
      <c r="C276" s="9"/>
      <c r="D276" s="9"/>
      <c r="E276" s="64"/>
      <c r="F276" s="9"/>
      <c r="G276" s="9"/>
      <c r="H276" s="9"/>
      <c r="I276" s="9"/>
      <c r="J276" s="65"/>
      <c r="K276" s="9"/>
      <c r="L276" s="66"/>
      <c r="M276" s="66"/>
      <c r="N276" s="9"/>
      <c r="O276" s="9"/>
      <c r="P276" s="9"/>
      <c r="S276" s="7"/>
      <c r="Y276" s="9"/>
      <c r="Z276" s="9"/>
    </row>
    <row r="277">
      <c r="C277" s="9"/>
      <c r="D277" s="9"/>
      <c r="E277" s="64"/>
      <c r="F277" s="9"/>
      <c r="G277" s="9"/>
      <c r="H277" s="9"/>
      <c r="I277" s="9"/>
      <c r="J277" s="65"/>
      <c r="K277" s="9"/>
      <c r="L277" s="66"/>
      <c r="M277" s="66"/>
      <c r="N277" s="9"/>
      <c r="O277" s="9"/>
      <c r="P277" s="9"/>
      <c r="S277" s="7"/>
      <c r="Y277" s="9"/>
      <c r="Z277" s="9"/>
    </row>
    <row r="278">
      <c r="C278" s="9"/>
      <c r="D278" s="9"/>
      <c r="E278" s="64"/>
      <c r="F278" s="9"/>
      <c r="G278" s="9"/>
      <c r="H278" s="9"/>
      <c r="I278" s="9"/>
      <c r="J278" s="65"/>
      <c r="K278" s="9"/>
      <c r="L278" s="66"/>
      <c r="M278" s="66"/>
      <c r="N278" s="9"/>
      <c r="O278" s="9"/>
      <c r="P278" s="9"/>
      <c r="S278" s="7"/>
      <c r="Y278" s="9"/>
      <c r="Z278" s="9"/>
    </row>
    <row r="279">
      <c r="C279" s="9"/>
      <c r="D279" s="9"/>
      <c r="E279" s="64"/>
      <c r="F279" s="9"/>
      <c r="G279" s="9"/>
      <c r="H279" s="9"/>
      <c r="I279" s="9"/>
      <c r="J279" s="65"/>
      <c r="K279" s="9"/>
      <c r="L279" s="66"/>
      <c r="M279" s="66"/>
      <c r="N279" s="9"/>
      <c r="O279" s="9"/>
      <c r="P279" s="9"/>
      <c r="S279" s="7"/>
      <c r="Y279" s="9"/>
      <c r="Z279" s="9"/>
    </row>
    <row r="280">
      <c r="C280" s="9"/>
      <c r="D280" s="9"/>
      <c r="E280" s="64"/>
      <c r="F280" s="9"/>
      <c r="G280" s="9"/>
      <c r="H280" s="9"/>
      <c r="I280" s="9"/>
      <c r="J280" s="65"/>
      <c r="K280" s="9"/>
      <c r="L280" s="66"/>
      <c r="M280" s="66"/>
      <c r="N280" s="9"/>
      <c r="O280" s="9"/>
      <c r="P280" s="9"/>
      <c r="S280" s="7"/>
      <c r="Y280" s="9"/>
      <c r="Z280" s="9"/>
    </row>
    <row r="281">
      <c r="C281" s="9"/>
      <c r="D281" s="9"/>
      <c r="E281" s="64"/>
      <c r="F281" s="9"/>
      <c r="G281" s="9"/>
      <c r="H281" s="9"/>
      <c r="I281" s="9"/>
      <c r="J281" s="65"/>
      <c r="K281" s="9"/>
      <c r="L281" s="66"/>
      <c r="M281" s="66"/>
      <c r="N281" s="9"/>
      <c r="O281" s="9"/>
      <c r="P281" s="9"/>
      <c r="S281" s="7"/>
      <c r="Y281" s="9"/>
      <c r="Z281" s="9"/>
    </row>
    <row r="282">
      <c r="C282" s="9"/>
      <c r="D282" s="9"/>
      <c r="E282" s="64"/>
      <c r="F282" s="9"/>
      <c r="G282" s="9"/>
      <c r="H282" s="9"/>
      <c r="I282" s="9"/>
      <c r="J282" s="65"/>
      <c r="K282" s="9"/>
      <c r="L282" s="66"/>
      <c r="M282" s="66"/>
      <c r="N282" s="9"/>
      <c r="O282" s="9"/>
      <c r="P282" s="9"/>
      <c r="S282" s="7"/>
      <c r="Y282" s="9"/>
      <c r="Z282" s="9"/>
    </row>
    <row r="283">
      <c r="C283" s="9"/>
      <c r="D283" s="9"/>
      <c r="E283" s="64"/>
      <c r="F283" s="9"/>
      <c r="G283" s="9"/>
      <c r="H283" s="9"/>
      <c r="I283" s="9"/>
      <c r="J283" s="65"/>
      <c r="K283" s="9"/>
      <c r="L283" s="66"/>
      <c r="M283" s="66"/>
      <c r="N283" s="9"/>
      <c r="O283" s="9"/>
      <c r="P283" s="9"/>
      <c r="S283" s="7"/>
      <c r="Y283" s="9"/>
      <c r="Z283" s="9"/>
    </row>
    <row r="284">
      <c r="C284" s="9"/>
      <c r="D284" s="9"/>
      <c r="E284" s="64"/>
      <c r="F284" s="9"/>
      <c r="G284" s="9"/>
      <c r="H284" s="9"/>
      <c r="I284" s="9"/>
      <c r="J284" s="65"/>
      <c r="K284" s="9"/>
      <c r="L284" s="66"/>
      <c r="M284" s="66"/>
      <c r="N284" s="9"/>
      <c r="O284" s="9"/>
      <c r="P284" s="9"/>
      <c r="S284" s="7"/>
      <c r="Y284" s="9"/>
      <c r="Z284" s="9"/>
    </row>
    <row r="285">
      <c r="C285" s="9"/>
      <c r="D285" s="9"/>
      <c r="E285" s="64"/>
      <c r="F285" s="9"/>
      <c r="G285" s="9"/>
      <c r="H285" s="9"/>
      <c r="I285" s="9"/>
      <c r="J285" s="65"/>
      <c r="K285" s="9"/>
      <c r="L285" s="66"/>
      <c r="M285" s="66"/>
      <c r="N285" s="9"/>
      <c r="O285" s="9"/>
      <c r="P285" s="9"/>
      <c r="S285" s="7"/>
      <c r="Y285" s="9"/>
      <c r="Z285" s="9"/>
    </row>
    <row r="286">
      <c r="C286" s="9"/>
      <c r="D286" s="9"/>
      <c r="E286" s="64"/>
      <c r="F286" s="9"/>
      <c r="G286" s="9"/>
      <c r="H286" s="9"/>
      <c r="I286" s="9"/>
      <c r="J286" s="65"/>
      <c r="K286" s="9"/>
      <c r="L286" s="66"/>
      <c r="M286" s="66"/>
      <c r="N286" s="9"/>
      <c r="O286" s="9"/>
      <c r="P286" s="9"/>
      <c r="S286" s="7"/>
      <c r="Y286" s="9"/>
      <c r="Z286" s="9"/>
    </row>
    <row r="287">
      <c r="C287" s="9"/>
      <c r="D287" s="9"/>
      <c r="E287" s="64"/>
      <c r="F287" s="9"/>
      <c r="G287" s="9"/>
      <c r="H287" s="9"/>
      <c r="I287" s="9"/>
      <c r="J287" s="65"/>
      <c r="K287" s="9"/>
      <c r="L287" s="66"/>
      <c r="M287" s="66"/>
      <c r="N287" s="9"/>
      <c r="O287" s="9"/>
      <c r="P287" s="9"/>
      <c r="S287" s="7"/>
      <c r="Y287" s="9"/>
      <c r="Z287" s="9"/>
    </row>
    <row r="288">
      <c r="C288" s="9"/>
      <c r="D288" s="9"/>
      <c r="E288" s="64"/>
      <c r="F288" s="9"/>
      <c r="G288" s="9"/>
      <c r="H288" s="9"/>
      <c r="I288" s="9"/>
      <c r="J288" s="65"/>
      <c r="K288" s="9"/>
      <c r="L288" s="66"/>
      <c r="M288" s="66"/>
      <c r="N288" s="9"/>
      <c r="O288" s="9"/>
      <c r="P288" s="9"/>
      <c r="S288" s="7"/>
      <c r="Y288" s="9"/>
      <c r="Z288" s="9"/>
    </row>
    <row r="289">
      <c r="C289" s="9"/>
      <c r="D289" s="9"/>
      <c r="E289" s="64"/>
      <c r="F289" s="9"/>
      <c r="G289" s="9"/>
      <c r="H289" s="9"/>
      <c r="I289" s="9"/>
      <c r="J289" s="65"/>
      <c r="K289" s="9"/>
      <c r="L289" s="66"/>
      <c r="M289" s="66"/>
      <c r="N289" s="9"/>
      <c r="O289" s="9"/>
      <c r="P289" s="9"/>
      <c r="S289" s="7"/>
      <c r="Y289" s="9"/>
      <c r="Z289" s="9"/>
    </row>
    <row r="290">
      <c r="C290" s="9"/>
      <c r="D290" s="9"/>
      <c r="E290" s="64"/>
      <c r="F290" s="9"/>
      <c r="G290" s="9"/>
      <c r="H290" s="9"/>
      <c r="I290" s="9"/>
      <c r="J290" s="65"/>
      <c r="K290" s="9"/>
      <c r="L290" s="66"/>
      <c r="M290" s="66"/>
      <c r="N290" s="9"/>
      <c r="O290" s="9"/>
      <c r="P290" s="9"/>
      <c r="S290" s="7"/>
      <c r="Y290" s="9"/>
      <c r="Z290" s="9"/>
    </row>
    <row r="291">
      <c r="C291" s="9"/>
      <c r="D291" s="9"/>
      <c r="E291" s="64"/>
      <c r="F291" s="9"/>
      <c r="G291" s="9"/>
      <c r="H291" s="9"/>
      <c r="I291" s="9"/>
      <c r="J291" s="65"/>
      <c r="K291" s="9"/>
      <c r="L291" s="66"/>
      <c r="M291" s="66"/>
      <c r="N291" s="9"/>
      <c r="O291" s="9"/>
      <c r="P291" s="9"/>
      <c r="S291" s="7"/>
      <c r="Y291" s="9"/>
      <c r="Z291" s="9"/>
    </row>
    <row r="292">
      <c r="C292" s="9"/>
      <c r="D292" s="9"/>
      <c r="E292" s="64"/>
      <c r="F292" s="9"/>
      <c r="G292" s="9"/>
      <c r="H292" s="9"/>
      <c r="I292" s="9"/>
      <c r="J292" s="65"/>
      <c r="K292" s="9"/>
      <c r="L292" s="66"/>
      <c r="M292" s="66"/>
      <c r="N292" s="9"/>
      <c r="O292" s="9"/>
      <c r="P292" s="9"/>
      <c r="S292" s="7"/>
      <c r="Y292" s="9"/>
      <c r="Z292" s="9"/>
    </row>
    <row r="293">
      <c r="C293" s="9"/>
      <c r="D293" s="9"/>
      <c r="E293" s="64"/>
      <c r="F293" s="9"/>
      <c r="G293" s="9"/>
      <c r="H293" s="9"/>
      <c r="I293" s="9"/>
      <c r="J293" s="65"/>
      <c r="K293" s="9"/>
      <c r="L293" s="66"/>
      <c r="M293" s="66"/>
      <c r="N293" s="9"/>
      <c r="O293" s="9"/>
      <c r="P293" s="9"/>
      <c r="S293" s="7"/>
      <c r="Y293" s="9"/>
      <c r="Z293" s="9"/>
    </row>
    <row r="294">
      <c r="C294" s="9"/>
      <c r="D294" s="9"/>
      <c r="E294" s="64"/>
      <c r="F294" s="9"/>
      <c r="G294" s="9"/>
      <c r="H294" s="9"/>
      <c r="I294" s="9"/>
      <c r="J294" s="65"/>
      <c r="K294" s="9"/>
      <c r="L294" s="66"/>
      <c r="M294" s="66"/>
      <c r="N294" s="9"/>
      <c r="O294" s="9"/>
      <c r="P294" s="9"/>
      <c r="S294" s="7"/>
      <c r="Y294" s="9"/>
      <c r="Z294" s="9"/>
    </row>
    <row r="295">
      <c r="C295" s="9"/>
      <c r="D295" s="9"/>
      <c r="E295" s="64"/>
      <c r="F295" s="9"/>
      <c r="G295" s="9"/>
      <c r="H295" s="9"/>
      <c r="I295" s="9"/>
      <c r="J295" s="65"/>
      <c r="K295" s="9"/>
      <c r="L295" s="66"/>
      <c r="M295" s="66"/>
      <c r="N295" s="9"/>
      <c r="O295" s="9"/>
      <c r="P295" s="9"/>
      <c r="S295" s="7"/>
      <c r="Y295" s="9"/>
      <c r="Z295" s="9"/>
    </row>
    <row r="296">
      <c r="C296" s="9"/>
      <c r="D296" s="9"/>
      <c r="E296" s="64"/>
      <c r="F296" s="9"/>
      <c r="G296" s="9"/>
      <c r="H296" s="9"/>
      <c r="I296" s="9"/>
      <c r="J296" s="65"/>
      <c r="K296" s="9"/>
      <c r="L296" s="66"/>
      <c r="M296" s="66"/>
      <c r="N296" s="9"/>
      <c r="O296" s="9"/>
      <c r="P296" s="9"/>
      <c r="S296" s="7"/>
      <c r="Y296" s="9"/>
      <c r="Z296" s="9"/>
    </row>
    <row r="297">
      <c r="C297" s="9"/>
      <c r="D297" s="9"/>
      <c r="E297" s="64"/>
      <c r="F297" s="9"/>
      <c r="G297" s="9"/>
      <c r="H297" s="9"/>
      <c r="I297" s="9"/>
      <c r="J297" s="65"/>
      <c r="K297" s="9"/>
      <c r="L297" s="66"/>
      <c r="M297" s="66"/>
      <c r="N297" s="9"/>
      <c r="O297" s="9"/>
      <c r="P297" s="9"/>
      <c r="S297" s="7"/>
      <c r="Y297" s="9"/>
      <c r="Z297" s="9"/>
    </row>
    <row r="298">
      <c r="C298" s="9"/>
      <c r="D298" s="9"/>
      <c r="E298" s="64"/>
      <c r="F298" s="9"/>
      <c r="G298" s="9"/>
      <c r="H298" s="9"/>
      <c r="I298" s="9"/>
      <c r="J298" s="65"/>
      <c r="K298" s="9"/>
      <c r="L298" s="66"/>
      <c r="M298" s="66"/>
      <c r="N298" s="9"/>
      <c r="O298" s="9"/>
      <c r="P298" s="9"/>
      <c r="S298" s="7"/>
      <c r="Y298" s="9"/>
      <c r="Z298" s="9"/>
    </row>
    <row r="299">
      <c r="C299" s="9"/>
      <c r="D299" s="9"/>
      <c r="E299" s="64"/>
      <c r="F299" s="9"/>
      <c r="G299" s="9"/>
      <c r="H299" s="9"/>
      <c r="I299" s="9"/>
      <c r="J299" s="65"/>
      <c r="K299" s="9"/>
      <c r="L299" s="66"/>
      <c r="M299" s="66"/>
      <c r="N299" s="9"/>
      <c r="O299" s="9"/>
      <c r="P299" s="9"/>
      <c r="S299" s="7"/>
      <c r="Y299" s="9"/>
      <c r="Z299" s="9"/>
    </row>
    <row r="300">
      <c r="C300" s="9"/>
      <c r="D300" s="9"/>
      <c r="E300" s="64"/>
      <c r="F300" s="9"/>
      <c r="G300" s="9"/>
      <c r="H300" s="9"/>
      <c r="I300" s="9"/>
      <c r="J300" s="65"/>
      <c r="K300" s="9"/>
      <c r="L300" s="66"/>
      <c r="M300" s="66"/>
      <c r="N300" s="9"/>
      <c r="O300" s="9"/>
      <c r="P300" s="9"/>
      <c r="S300" s="7"/>
      <c r="Y300" s="9"/>
      <c r="Z300" s="9"/>
    </row>
    <row r="301">
      <c r="C301" s="9"/>
      <c r="D301" s="9"/>
      <c r="E301" s="64"/>
      <c r="F301" s="9"/>
      <c r="G301" s="9"/>
      <c r="H301" s="9"/>
      <c r="I301" s="9"/>
      <c r="J301" s="65"/>
      <c r="K301" s="9"/>
      <c r="L301" s="66"/>
      <c r="M301" s="66"/>
      <c r="N301" s="9"/>
      <c r="O301" s="9"/>
      <c r="P301" s="9"/>
      <c r="S301" s="7"/>
      <c r="Y301" s="9"/>
      <c r="Z301" s="9"/>
    </row>
    <row r="302">
      <c r="C302" s="9"/>
      <c r="D302" s="9"/>
      <c r="E302" s="64"/>
      <c r="F302" s="9"/>
      <c r="G302" s="9"/>
      <c r="H302" s="9"/>
      <c r="I302" s="9"/>
      <c r="J302" s="65"/>
      <c r="K302" s="9"/>
      <c r="L302" s="66"/>
      <c r="M302" s="66"/>
      <c r="N302" s="9"/>
      <c r="O302" s="9"/>
      <c r="P302" s="9"/>
      <c r="S302" s="7"/>
      <c r="Y302" s="9"/>
      <c r="Z302" s="9"/>
    </row>
    <row r="303">
      <c r="C303" s="9"/>
      <c r="D303" s="9"/>
      <c r="E303" s="64"/>
      <c r="F303" s="9"/>
      <c r="G303" s="9"/>
      <c r="H303" s="9"/>
      <c r="I303" s="9"/>
      <c r="J303" s="65"/>
      <c r="K303" s="9"/>
      <c r="L303" s="66"/>
      <c r="M303" s="66"/>
      <c r="N303" s="9"/>
      <c r="O303" s="9"/>
      <c r="P303" s="9"/>
      <c r="S303" s="7"/>
      <c r="Y303" s="9"/>
      <c r="Z303" s="9"/>
    </row>
    <row r="304">
      <c r="C304" s="9"/>
      <c r="D304" s="9"/>
      <c r="E304" s="64"/>
      <c r="F304" s="9"/>
      <c r="G304" s="9"/>
      <c r="H304" s="9"/>
      <c r="I304" s="9"/>
      <c r="J304" s="65"/>
      <c r="K304" s="9"/>
      <c r="L304" s="66"/>
      <c r="M304" s="66"/>
      <c r="N304" s="9"/>
      <c r="O304" s="9"/>
      <c r="P304" s="9"/>
      <c r="S304" s="7"/>
      <c r="Y304" s="9"/>
      <c r="Z304" s="9"/>
    </row>
    <row r="305">
      <c r="C305" s="9"/>
      <c r="D305" s="9"/>
      <c r="E305" s="64"/>
      <c r="F305" s="9"/>
      <c r="G305" s="9"/>
      <c r="H305" s="9"/>
      <c r="I305" s="9"/>
      <c r="J305" s="65"/>
      <c r="K305" s="9"/>
      <c r="L305" s="66"/>
      <c r="M305" s="66"/>
      <c r="N305" s="9"/>
      <c r="O305" s="9"/>
      <c r="P305" s="9"/>
      <c r="S305" s="7"/>
      <c r="Y305" s="9"/>
      <c r="Z305" s="9"/>
    </row>
    <row r="306">
      <c r="C306" s="9"/>
      <c r="D306" s="9"/>
      <c r="E306" s="64"/>
      <c r="F306" s="9"/>
      <c r="G306" s="9"/>
      <c r="H306" s="9"/>
      <c r="I306" s="9"/>
      <c r="J306" s="65"/>
      <c r="K306" s="9"/>
      <c r="L306" s="66"/>
      <c r="M306" s="66"/>
      <c r="N306" s="9"/>
      <c r="O306" s="9"/>
      <c r="P306" s="9"/>
      <c r="S306" s="7"/>
      <c r="Y306" s="9"/>
      <c r="Z306" s="9"/>
    </row>
    <row r="307">
      <c r="C307" s="9"/>
      <c r="D307" s="9"/>
      <c r="E307" s="64"/>
      <c r="F307" s="9"/>
      <c r="G307" s="9"/>
      <c r="H307" s="9"/>
      <c r="I307" s="9"/>
      <c r="J307" s="65"/>
      <c r="K307" s="9"/>
      <c r="L307" s="66"/>
      <c r="M307" s="66"/>
      <c r="N307" s="9"/>
      <c r="O307" s="9"/>
      <c r="P307" s="9"/>
      <c r="S307" s="7"/>
      <c r="Y307" s="9"/>
      <c r="Z307" s="9"/>
    </row>
    <row r="308">
      <c r="C308" s="9"/>
      <c r="D308" s="9"/>
      <c r="E308" s="64"/>
      <c r="F308" s="9"/>
      <c r="G308" s="9"/>
      <c r="H308" s="9"/>
      <c r="I308" s="9"/>
      <c r="J308" s="65"/>
      <c r="K308" s="9"/>
      <c r="L308" s="66"/>
      <c r="M308" s="66"/>
      <c r="N308" s="9"/>
      <c r="O308" s="9"/>
      <c r="P308" s="9"/>
      <c r="S308" s="7"/>
      <c r="Y308" s="9"/>
      <c r="Z308" s="9"/>
    </row>
    <row r="309">
      <c r="C309" s="9"/>
      <c r="D309" s="9"/>
      <c r="E309" s="64"/>
      <c r="F309" s="9"/>
      <c r="G309" s="9"/>
      <c r="H309" s="9"/>
      <c r="I309" s="9"/>
      <c r="J309" s="65"/>
      <c r="K309" s="9"/>
      <c r="L309" s="66"/>
      <c r="M309" s="66"/>
      <c r="N309" s="9"/>
      <c r="O309" s="9"/>
      <c r="P309" s="9"/>
      <c r="S309" s="7"/>
      <c r="Y309" s="9"/>
      <c r="Z309" s="9"/>
    </row>
    <row r="310">
      <c r="C310" s="9"/>
      <c r="D310" s="9"/>
      <c r="E310" s="64"/>
      <c r="F310" s="9"/>
      <c r="G310" s="9"/>
      <c r="H310" s="9"/>
      <c r="I310" s="9"/>
      <c r="J310" s="65"/>
      <c r="K310" s="9"/>
      <c r="L310" s="66"/>
      <c r="M310" s="66"/>
      <c r="N310" s="9"/>
      <c r="O310" s="9"/>
      <c r="P310" s="9"/>
      <c r="S310" s="7"/>
      <c r="Y310" s="9"/>
      <c r="Z310" s="9"/>
    </row>
    <row r="311">
      <c r="C311" s="9"/>
      <c r="D311" s="9"/>
      <c r="E311" s="64"/>
      <c r="F311" s="9"/>
      <c r="G311" s="9"/>
      <c r="H311" s="9"/>
      <c r="I311" s="9"/>
      <c r="J311" s="65"/>
      <c r="K311" s="9"/>
      <c r="L311" s="66"/>
      <c r="M311" s="66"/>
      <c r="N311" s="9"/>
      <c r="O311" s="9"/>
      <c r="P311" s="9"/>
      <c r="S311" s="7"/>
      <c r="Y311" s="9"/>
      <c r="Z311" s="9"/>
    </row>
    <row r="312">
      <c r="C312" s="9"/>
      <c r="D312" s="9"/>
      <c r="E312" s="64"/>
      <c r="F312" s="9"/>
      <c r="G312" s="9"/>
      <c r="H312" s="9"/>
      <c r="I312" s="9"/>
      <c r="J312" s="65"/>
      <c r="K312" s="9"/>
      <c r="L312" s="66"/>
      <c r="M312" s="66"/>
      <c r="N312" s="9"/>
      <c r="O312" s="9"/>
      <c r="P312" s="9"/>
      <c r="S312" s="7"/>
      <c r="Y312" s="9"/>
      <c r="Z312" s="9"/>
    </row>
    <row r="313">
      <c r="C313" s="9"/>
      <c r="D313" s="9"/>
      <c r="E313" s="64"/>
      <c r="F313" s="9"/>
      <c r="G313" s="9"/>
      <c r="H313" s="9"/>
      <c r="I313" s="9"/>
      <c r="J313" s="65"/>
      <c r="K313" s="9"/>
      <c r="L313" s="66"/>
      <c r="M313" s="66"/>
      <c r="N313" s="9"/>
      <c r="O313" s="9"/>
      <c r="P313" s="9"/>
      <c r="S313" s="7"/>
      <c r="Y313" s="9"/>
      <c r="Z313" s="9"/>
    </row>
    <row r="314">
      <c r="C314" s="9"/>
      <c r="D314" s="9"/>
      <c r="E314" s="64"/>
      <c r="F314" s="9"/>
      <c r="G314" s="9"/>
      <c r="H314" s="9"/>
      <c r="I314" s="9"/>
      <c r="J314" s="65"/>
      <c r="K314" s="9"/>
      <c r="L314" s="66"/>
      <c r="M314" s="66"/>
      <c r="N314" s="9"/>
      <c r="O314" s="9"/>
      <c r="P314" s="9"/>
      <c r="S314" s="7"/>
      <c r="Y314" s="9"/>
      <c r="Z314" s="9"/>
    </row>
    <row r="315">
      <c r="C315" s="9"/>
      <c r="D315" s="9"/>
      <c r="E315" s="64"/>
      <c r="F315" s="9"/>
      <c r="G315" s="9"/>
      <c r="H315" s="9"/>
      <c r="I315" s="9"/>
      <c r="J315" s="65"/>
      <c r="K315" s="9"/>
      <c r="L315" s="66"/>
      <c r="M315" s="66"/>
      <c r="N315" s="9"/>
      <c r="O315" s="9"/>
      <c r="P315" s="9"/>
      <c r="S315" s="7"/>
      <c r="Y315" s="9"/>
      <c r="Z315" s="9"/>
    </row>
    <row r="316">
      <c r="C316" s="9"/>
      <c r="D316" s="9"/>
      <c r="E316" s="64"/>
      <c r="F316" s="9"/>
      <c r="G316" s="9"/>
      <c r="H316" s="9"/>
      <c r="I316" s="9"/>
      <c r="J316" s="65"/>
      <c r="K316" s="9"/>
      <c r="L316" s="66"/>
      <c r="M316" s="66"/>
      <c r="N316" s="9"/>
      <c r="O316" s="9"/>
      <c r="P316" s="9"/>
      <c r="S316" s="7"/>
      <c r="Y316" s="9"/>
      <c r="Z316" s="9"/>
    </row>
    <row r="317">
      <c r="C317" s="9"/>
      <c r="D317" s="9"/>
      <c r="E317" s="64"/>
      <c r="F317" s="9"/>
      <c r="G317" s="9"/>
      <c r="H317" s="9"/>
      <c r="I317" s="9"/>
      <c r="J317" s="65"/>
      <c r="K317" s="9"/>
      <c r="L317" s="66"/>
      <c r="M317" s="66"/>
      <c r="N317" s="9"/>
      <c r="O317" s="9"/>
      <c r="P317" s="9"/>
      <c r="S317" s="7"/>
      <c r="Y317" s="9"/>
      <c r="Z317" s="9"/>
    </row>
    <row r="318">
      <c r="C318" s="9"/>
      <c r="D318" s="9"/>
      <c r="E318" s="64"/>
      <c r="F318" s="9"/>
      <c r="G318" s="9"/>
      <c r="H318" s="9"/>
      <c r="I318" s="9"/>
      <c r="J318" s="65"/>
      <c r="K318" s="9"/>
      <c r="L318" s="66"/>
      <c r="M318" s="66"/>
      <c r="N318" s="9"/>
      <c r="O318" s="9"/>
      <c r="P318" s="9"/>
      <c r="S318" s="7"/>
      <c r="Y318" s="9"/>
      <c r="Z318" s="9"/>
    </row>
    <row r="319">
      <c r="C319" s="9"/>
      <c r="D319" s="9"/>
      <c r="E319" s="64"/>
      <c r="F319" s="9"/>
      <c r="G319" s="9"/>
      <c r="H319" s="9"/>
      <c r="I319" s="9"/>
      <c r="J319" s="65"/>
      <c r="K319" s="9"/>
      <c r="L319" s="66"/>
      <c r="M319" s="66"/>
      <c r="N319" s="9"/>
      <c r="O319" s="9"/>
      <c r="P319" s="9"/>
      <c r="S319" s="7"/>
      <c r="Y319" s="9"/>
      <c r="Z319" s="9"/>
    </row>
    <row r="320">
      <c r="C320" s="9"/>
      <c r="D320" s="9"/>
      <c r="E320" s="64"/>
      <c r="F320" s="9"/>
      <c r="G320" s="9"/>
      <c r="H320" s="9"/>
      <c r="I320" s="9"/>
      <c r="J320" s="65"/>
      <c r="K320" s="9"/>
      <c r="L320" s="66"/>
      <c r="M320" s="66"/>
      <c r="N320" s="9"/>
      <c r="O320" s="9"/>
      <c r="P320" s="9"/>
      <c r="S320" s="7"/>
      <c r="Y320" s="9"/>
      <c r="Z320" s="9"/>
    </row>
    <row r="321">
      <c r="C321" s="9"/>
      <c r="D321" s="9"/>
      <c r="E321" s="64"/>
      <c r="F321" s="9"/>
      <c r="G321" s="9"/>
      <c r="H321" s="9"/>
      <c r="I321" s="9"/>
      <c r="J321" s="65"/>
      <c r="K321" s="9"/>
      <c r="L321" s="66"/>
      <c r="M321" s="66"/>
      <c r="N321" s="9"/>
      <c r="O321" s="9"/>
      <c r="P321" s="9"/>
      <c r="S321" s="7"/>
      <c r="Y321" s="9"/>
      <c r="Z321" s="9"/>
    </row>
    <row r="322">
      <c r="C322" s="9"/>
      <c r="D322" s="9"/>
      <c r="E322" s="64"/>
      <c r="F322" s="9"/>
      <c r="G322" s="9"/>
      <c r="H322" s="9"/>
      <c r="I322" s="9"/>
      <c r="J322" s="65"/>
      <c r="K322" s="9"/>
      <c r="L322" s="66"/>
      <c r="M322" s="66"/>
      <c r="N322" s="9"/>
      <c r="O322" s="9"/>
      <c r="P322" s="9"/>
      <c r="S322" s="7"/>
      <c r="Y322" s="9"/>
      <c r="Z322" s="9"/>
    </row>
    <row r="323">
      <c r="C323" s="9"/>
      <c r="D323" s="9"/>
      <c r="E323" s="64"/>
      <c r="F323" s="9"/>
      <c r="G323" s="9"/>
      <c r="H323" s="9"/>
      <c r="I323" s="9"/>
      <c r="J323" s="65"/>
      <c r="K323" s="9"/>
      <c r="L323" s="66"/>
      <c r="M323" s="66"/>
      <c r="N323" s="9"/>
      <c r="O323" s="9"/>
      <c r="P323" s="9"/>
      <c r="S323" s="7"/>
      <c r="Y323" s="9"/>
      <c r="Z323" s="9"/>
    </row>
    <row r="324">
      <c r="C324" s="9"/>
      <c r="D324" s="9"/>
      <c r="E324" s="64"/>
      <c r="F324" s="9"/>
      <c r="G324" s="9"/>
      <c r="H324" s="9"/>
      <c r="I324" s="9"/>
      <c r="J324" s="65"/>
      <c r="K324" s="9"/>
      <c r="L324" s="66"/>
      <c r="M324" s="66"/>
      <c r="N324" s="9"/>
      <c r="O324" s="9"/>
      <c r="P324" s="9"/>
      <c r="S324" s="7"/>
      <c r="Y324" s="9"/>
      <c r="Z324" s="9"/>
    </row>
    <row r="325">
      <c r="C325" s="9"/>
      <c r="D325" s="9"/>
      <c r="E325" s="64"/>
      <c r="F325" s="9"/>
      <c r="G325" s="9"/>
      <c r="H325" s="9"/>
      <c r="I325" s="9"/>
      <c r="J325" s="65"/>
      <c r="K325" s="9"/>
      <c r="L325" s="66"/>
      <c r="M325" s="66"/>
      <c r="N325" s="9"/>
      <c r="O325" s="9"/>
      <c r="P325" s="9"/>
      <c r="S325" s="7"/>
      <c r="Y325" s="9"/>
      <c r="Z325" s="9"/>
    </row>
    <row r="326">
      <c r="C326" s="9"/>
      <c r="D326" s="9"/>
      <c r="E326" s="64"/>
      <c r="F326" s="9"/>
      <c r="G326" s="9"/>
      <c r="H326" s="9"/>
      <c r="I326" s="9"/>
      <c r="J326" s="65"/>
      <c r="K326" s="9"/>
      <c r="L326" s="66"/>
      <c r="M326" s="66"/>
      <c r="N326" s="9"/>
      <c r="O326" s="9"/>
      <c r="P326" s="9"/>
      <c r="S326" s="7"/>
      <c r="Y326" s="9"/>
      <c r="Z326" s="9"/>
    </row>
    <row r="327">
      <c r="C327" s="9"/>
      <c r="D327" s="9"/>
      <c r="E327" s="64"/>
      <c r="F327" s="9"/>
      <c r="G327" s="9"/>
      <c r="H327" s="9"/>
      <c r="I327" s="9"/>
      <c r="J327" s="65"/>
      <c r="K327" s="9"/>
      <c r="L327" s="66"/>
      <c r="M327" s="66"/>
      <c r="N327" s="9"/>
      <c r="O327" s="9"/>
      <c r="P327" s="9"/>
      <c r="S327" s="7"/>
      <c r="Y327" s="9"/>
      <c r="Z327" s="9"/>
    </row>
    <row r="328">
      <c r="C328" s="9"/>
      <c r="D328" s="9"/>
      <c r="E328" s="64"/>
      <c r="F328" s="9"/>
      <c r="G328" s="9"/>
      <c r="H328" s="9"/>
      <c r="I328" s="9"/>
      <c r="J328" s="65"/>
      <c r="K328" s="9"/>
      <c r="L328" s="66"/>
      <c r="M328" s="66"/>
      <c r="N328" s="9"/>
      <c r="O328" s="9"/>
      <c r="P328" s="9"/>
      <c r="S328" s="7"/>
      <c r="Y328" s="9"/>
      <c r="Z328" s="9"/>
    </row>
    <row r="329">
      <c r="C329" s="9"/>
      <c r="D329" s="9"/>
      <c r="E329" s="64"/>
      <c r="F329" s="9"/>
      <c r="G329" s="9"/>
      <c r="H329" s="9"/>
      <c r="I329" s="9"/>
      <c r="J329" s="65"/>
      <c r="K329" s="9"/>
      <c r="L329" s="66"/>
      <c r="M329" s="66"/>
      <c r="N329" s="9"/>
      <c r="O329" s="9"/>
      <c r="P329" s="9"/>
      <c r="S329" s="7"/>
      <c r="Y329" s="9"/>
      <c r="Z329" s="9"/>
    </row>
    <row r="330">
      <c r="C330" s="9"/>
      <c r="D330" s="9"/>
      <c r="E330" s="64"/>
      <c r="F330" s="9"/>
      <c r="G330" s="9"/>
      <c r="H330" s="9"/>
      <c r="I330" s="9"/>
      <c r="J330" s="65"/>
      <c r="K330" s="9"/>
      <c r="L330" s="66"/>
      <c r="M330" s="66"/>
      <c r="N330" s="9"/>
      <c r="O330" s="9"/>
      <c r="P330" s="9"/>
      <c r="S330" s="7"/>
      <c r="Y330" s="9"/>
      <c r="Z330" s="9"/>
    </row>
    <row r="331">
      <c r="C331" s="9"/>
      <c r="D331" s="9"/>
      <c r="E331" s="64"/>
      <c r="F331" s="9"/>
      <c r="G331" s="9"/>
      <c r="H331" s="9"/>
      <c r="I331" s="9"/>
      <c r="J331" s="65"/>
      <c r="K331" s="9"/>
      <c r="L331" s="66"/>
      <c r="M331" s="66"/>
      <c r="N331" s="9"/>
      <c r="O331" s="9"/>
      <c r="P331" s="9"/>
      <c r="S331" s="7"/>
      <c r="Y331" s="9"/>
      <c r="Z331" s="9"/>
    </row>
    <row r="332">
      <c r="C332" s="9"/>
      <c r="D332" s="9"/>
      <c r="E332" s="64"/>
      <c r="F332" s="9"/>
      <c r="G332" s="9"/>
      <c r="H332" s="9"/>
      <c r="I332" s="9"/>
      <c r="J332" s="65"/>
      <c r="K332" s="9"/>
      <c r="L332" s="66"/>
      <c r="M332" s="66"/>
      <c r="N332" s="9"/>
      <c r="O332" s="9"/>
      <c r="P332" s="9"/>
      <c r="S332" s="7"/>
      <c r="Y332" s="9"/>
      <c r="Z332" s="9"/>
    </row>
    <row r="333">
      <c r="C333" s="9"/>
      <c r="D333" s="9"/>
      <c r="E333" s="64"/>
      <c r="F333" s="9"/>
      <c r="G333" s="9"/>
      <c r="H333" s="9"/>
      <c r="I333" s="9"/>
      <c r="J333" s="65"/>
      <c r="K333" s="9"/>
      <c r="L333" s="66"/>
      <c r="M333" s="66"/>
      <c r="N333" s="9"/>
      <c r="O333" s="9"/>
      <c r="P333" s="9"/>
      <c r="S333" s="7"/>
      <c r="Y333" s="9"/>
      <c r="Z333" s="9"/>
    </row>
    <row r="334">
      <c r="C334" s="9"/>
      <c r="D334" s="9"/>
      <c r="E334" s="64"/>
      <c r="F334" s="9"/>
      <c r="G334" s="9"/>
      <c r="H334" s="9"/>
      <c r="I334" s="9"/>
      <c r="J334" s="65"/>
      <c r="K334" s="9"/>
      <c r="L334" s="66"/>
      <c r="M334" s="66"/>
      <c r="N334" s="9"/>
      <c r="O334" s="9"/>
      <c r="P334" s="9"/>
      <c r="S334" s="7"/>
      <c r="Y334" s="9"/>
      <c r="Z334" s="9"/>
    </row>
    <row r="335">
      <c r="C335" s="9"/>
      <c r="D335" s="9"/>
      <c r="E335" s="64"/>
      <c r="F335" s="9"/>
      <c r="G335" s="9"/>
      <c r="H335" s="9"/>
      <c r="I335" s="9"/>
      <c r="J335" s="65"/>
      <c r="K335" s="9"/>
      <c r="L335" s="66"/>
      <c r="M335" s="66"/>
      <c r="N335" s="9"/>
      <c r="O335" s="9"/>
      <c r="P335" s="9"/>
      <c r="S335" s="7"/>
      <c r="Y335" s="9"/>
      <c r="Z335" s="9"/>
    </row>
    <row r="336">
      <c r="C336" s="9"/>
      <c r="D336" s="9"/>
      <c r="E336" s="64"/>
      <c r="F336" s="9"/>
      <c r="G336" s="9"/>
      <c r="H336" s="9"/>
      <c r="I336" s="9"/>
      <c r="J336" s="65"/>
      <c r="K336" s="9"/>
      <c r="L336" s="66"/>
      <c r="M336" s="66"/>
      <c r="N336" s="9"/>
      <c r="O336" s="9"/>
      <c r="P336" s="9"/>
      <c r="S336" s="7"/>
      <c r="Y336" s="9"/>
      <c r="Z336" s="9"/>
    </row>
    <row r="337">
      <c r="C337" s="9"/>
      <c r="D337" s="9"/>
      <c r="E337" s="64"/>
      <c r="F337" s="9"/>
      <c r="G337" s="9"/>
      <c r="H337" s="9"/>
      <c r="I337" s="9"/>
      <c r="J337" s="65"/>
      <c r="K337" s="9"/>
      <c r="L337" s="66"/>
      <c r="M337" s="66"/>
      <c r="N337" s="9"/>
      <c r="O337" s="9"/>
      <c r="P337" s="9"/>
      <c r="S337" s="7"/>
      <c r="Y337" s="9"/>
      <c r="Z337" s="9"/>
    </row>
    <row r="338">
      <c r="C338" s="9"/>
      <c r="D338" s="9"/>
      <c r="E338" s="64"/>
      <c r="F338" s="9"/>
      <c r="G338" s="9"/>
      <c r="H338" s="9"/>
      <c r="I338" s="9"/>
      <c r="J338" s="65"/>
      <c r="K338" s="9"/>
      <c r="L338" s="66"/>
      <c r="M338" s="66"/>
      <c r="N338" s="9"/>
      <c r="O338" s="9"/>
      <c r="P338" s="9"/>
      <c r="S338" s="7"/>
      <c r="Y338" s="9"/>
      <c r="Z338" s="9"/>
    </row>
    <row r="339">
      <c r="C339" s="9"/>
      <c r="D339" s="9"/>
      <c r="E339" s="64"/>
      <c r="F339" s="9"/>
      <c r="G339" s="9"/>
      <c r="H339" s="9"/>
      <c r="I339" s="9"/>
      <c r="J339" s="65"/>
      <c r="K339" s="9"/>
      <c r="L339" s="66"/>
      <c r="M339" s="66"/>
      <c r="N339" s="9"/>
      <c r="O339" s="9"/>
      <c r="P339" s="9"/>
      <c r="S339" s="7"/>
      <c r="Y339" s="9"/>
      <c r="Z339" s="9"/>
    </row>
    <row r="340">
      <c r="C340" s="9"/>
      <c r="D340" s="9"/>
      <c r="E340" s="64"/>
      <c r="F340" s="9"/>
      <c r="G340" s="9"/>
      <c r="H340" s="9"/>
      <c r="I340" s="9"/>
      <c r="J340" s="65"/>
      <c r="K340" s="9"/>
      <c r="L340" s="66"/>
      <c r="M340" s="66"/>
      <c r="N340" s="9"/>
      <c r="O340" s="9"/>
      <c r="P340" s="9"/>
      <c r="S340" s="7"/>
      <c r="Y340" s="9"/>
      <c r="Z340" s="9"/>
    </row>
    <row r="341">
      <c r="C341" s="9"/>
      <c r="D341" s="9"/>
      <c r="E341" s="64"/>
      <c r="F341" s="9"/>
      <c r="G341" s="9"/>
      <c r="H341" s="9"/>
      <c r="I341" s="9"/>
      <c r="J341" s="65"/>
      <c r="K341" s="9"/>
      <c r="L341" s="66"/>
      <c r="M341" s="66"/>
      <c r="N341" s="9"/>
      <c r="O341" s="9"/>
      <c r="P341" s="9"/>
      <c r="S341" s="7"/>
      <c r="Y341" s="9"/>
      <c r="Z341" s="9"/>
    </row>
    <row r="342">
      <c r="C342" s="9"/>
      <c r="D342" s="9"/>
      <c r="E342" s="64"/>
      <c r="F342" s="9"/>
      <c r="G342" s="9"/>
      <c r="H342" s="9"/>
      <c r="I342" s="9"/>
      <c r="J342" s="65"/>
      <c r="K342" s="9"/>
      <c r="L342" s="66"/>
      <c r="M342" s="66"/>
      <c r="N342" s="9"/>
      <c r="O342" s="9"/>
      <c r="P342" s="9"/>
      <c r="S342" s="7"/>
      <c r="Y342" s="9"/>
      <c r="Z342" s="9"/>
    </row>
    <row r="343">
      <c r="C343" s="9"/>
      <c r="D343" s="9"/>
      <c r="E343" s="64"/>
      <c r="F343" s="9"/>
      <c r="G343" s="9"/>
      <c r="H343" s="9"/>
      <c r="I343" s="9"/>
      <c r="J343" s="65"/>
      <c r="K343" s="9"/>
      <c r="L343" s="66"/>
      <c r="M343" s="66"/>
      <c r="N343" s="9"/>
      <c r="O343" s="9"/>
      <c r="P343" s="9"/>
      <c r="S343" s="7"/>
      <c r="Y343" s="9"/>
      <c r="Z343" s="9"/>
    </row>
    <row r="344">
      <c r="C344" s="9"/>
      <c r="D344" s="9"/>
      <c r="E344" s="64"/>
      <c r="F344" s="9"/>
      <c r="G344" s="9"/>
      <c r="H344" s="9"/>
      <c r="I344" s="9"/>
      <c r="J344" s="65"/>
      <c r="K344" s="9"/>
      <c r="L344" s="66"/>
      <c r="M344" s="66"/>
      <c r="N344" s="9"/>
      <c r="O344" s="9"/>
      <c r="P344" s="9"/>
      <c r="S344" s="7"/>
      <c r="Y344" s="9"/>
      <c r="Z344" s="9"/>
    </row>
    <row r="345">
      <c r="C345" s="9"/>
      <c r="D345" s="9"/>
      <c r="E345" s="64"/>
      <c r="F345" s="9"/>
      <c r="G345" s="9"/>
      <c r="H345" s="9"/>
      <c r="I345" s="9"/>
      <c r="J345" s="65"/>
      <c r="K345" s="9"/>
      <c r="L345" s="66"/>
      <c r="M345" s="66"/>
      <c r="N345" s="9"/>
      <c r="O345" s="9"/>
      <c r="P345" s="9"/>
      <c r="S345" s="7"/>
      <c r="Y345" s="9"/>
      <c r="Z345" s="9"/>
    </row>
    <row r="346">
      <c r="C346" s="9"/>
      <c r="D346" s="9"/>
      <c r="E346" s="64"/>
      <c r="F346" s="9"/>
      <c r="G346" s="9"/>
      <c r="H346" s="9"/>
      <c r="I346" s="9"/>
      <c r="J346" s="65"/>
      <c r="K346" s="9"/>
      <c r="L346" s="66"/>
      <c r="M346" s="66"/>
      <c r="N346" s="9"/>
      <c r="O346" s="9"/>
      <c r="P346" s="9"/>
      <c r="S346" s="7"/>
      <c r="Y346" s="9"/>
      <c r="Z346" s="9"/>
    </row>
    <row r="347">
      <c r="C347" s="9"/>
      <c r="D347" s="9"/>
      <c r="E347" s="64"/>
      <c r="F347" s="9"/>
      <c r="G347" s="9"/>
      <c r="H347" s="9"/>
      <c r="I347" s="9"/>
      <c r="J347" s="65"/>
      <c r="K347" s="9"/>
      <c r="L347" s="66"/>
      <c r="M347" s="66"/>
      <c r="N347" s="9"/>
      <c r="O347" s="9"/>
      <c r="P347" s="9"/>
      <c r="S347" s="7"/>
      <c r="Y347" s="9"/>
      <c r="Z347" s="9"/>
    </row>
    <row r="348">
      <c r="C348" s="9"/>
      <c r="D348" s="9"/>
      <c r="E348" s="64"/>
      <c r="F348" s="9"/>
      <c r="G348" s="9"/>
      <c r="H348" s="9"/>
      <c r="I348" s="9"/>
      <c r="J348" s="65"/>
      <c r="K348" s="9"/>
      <c r="L348" s="66"/>
      <c r="M348" s="66"/>
      <c r="N348" s="9"/>
      <c r="O348" s="9"/>
      <c r="P348" s="9"/>
      <c r="S348" s="7"/>
      <c r="Y348" s="9"/>
      <c r="Z348" s="9"/>
    </row>
    <row r="349">
      <c r="C349" s="9"/>
      <c r="D349" s="9"/>
      <c r="E349" s="64"/>
      <c r="F349" s="9"/>
      <c r="G349" s="9"/>
      <c r="H349" s="9"/>
      <c r="I349" s="9"/>
      <c r="J349" s="65"/>
      <c r="K349" s="9"/>
      <c r="L349" s="66"/>
      <c r="M349" s="66"/>
      <c r="N349" s="9"/>
      <c r="O349" s="9"/>
      <c r="P349" s="9"/>
      <c r="S349" s="7"/>
      <c r="Y349" s="9"/>
      <c r="Z349" s="9"/>
    </row>
    <row r="350">
      <c r="C350" s="9"/>
      <c r="D350" s="9"/>
      <c r="E350" s="64"/>
      <c r="F350" s="9"/>
      <c r="G350" s="9"/>
      <c r="H350" s="9"/>
      <c r="I350" s="9"/>
      <c r="J350" s="65"/>
      <c r="K350" s="9"/>
      <c r="L350" s="66"/>
      <c r="M350" s="66"/>
      <c r="N350" s="9"/>
      <c r="O350" s="9"/>
      <c r="P350" s="9"/>
      <c r="S350" s="7"/>
      <c r="Y350" s="9"/>
      <c r="Z350" s="9"/>
    </row>
    <row r="351">
      <c r="C351" s="9"/>
      <c r="D351" s="9"/>
      <c r="E351" s="64"/>
      <c r="F351" s="9"/>
      <c r="G351" s="9"/>
      <c r="H351" s="9"/>
      <c r="I351" s="9"/>
      <c r="J351" s="65"/>
      <c r="K351" s="9"/>
      <c r="L351" s="66"/>
      <c r="M351" s="66"/>
      <c r="N351" s="9"/>
      <c r="O351" s="9"/>
      <c r="P351" s="9"/>
      <c r="S351" s="7"/>
      <c r="Y351" s="9"/>
      <c r="Z351" s="9"/>
    </row>
    <row r="352">
      <c r="C352" s="9"/>
      <c r="D352" s="9"/>
      <c r="E352" s="64"/>
      <c r="F352" s="9"/>
      <c r="G352" s="9"/>
      <c r="H352" s="9"/>
      <c r="I352" s="9"/>
      <c r="J352" s="65"/>
      <c r="K352" s="9"/>
      <c r="L352" s="66"/>
      <c r="M352" s="66"/>
      <c r="N352" s="9"/>
      <c r="O352" s="9"/>
      <c r="P352" s="9"/>
      <c r="S352" s="7"/>
      <c r="Y352" s="9"/>
      <c r="Z352" s="9"/>
    </row>
    <row r="353">
      <c r="C353" s="9"/>
      <c r="D353" s="9"/>
      <c r="E353" s="64"/>
      <c r="F353" s="9"/>
      <c r="G353" s="9"/>
      <c r="H353" s="9"/>
      <c r="I353" s="9"/>
      <c r="J353" s="65"/>
      <c r="K353" s="9"/>
      <c r="L353" s="66"/>
      <c r="M353" s="66"/>
      <c r="N353" s="9"/>
      <c r="O353" s="9"/>
      <c r="P353" s="9"/>
      <c r="S353" s="7"/>
      <c r="Y353" s="9"/>
      <c r="Z353" s="9"/>
    </row>
    <row r="354">
      <c r="C354" s="9"/>
      <c r="D354" s="9"/>
      <c r="E354" s="64"/>
      <c r="F354" s="9"/>
      <c r="G354" s="9"/>
      <c r="H354" s="9"/>
      <c r="I354" s="9"/>
      <c r="J354" s="65"/>
      <c r="K354" s="9"/>
      <c r="L354" s="66"/>
      <c r="M354" s="66"/>
      <c r="N354" s="9"/>
      <c r="O354" s="9"/>
      <c r="P354" s="9"/>
      <c r="S354" s="7"/>
      <c r="Y354" s="9"/>
      <c r="Z354" s="9"/>
    </row>
    <row r="355">
      <c r="C355" s="9"/>
      <c r="D355" s="9"/>
      <c r="E355" s="64"/>
      <c r="F355" s="9"/>
      <c r="G355" s="9"/>
      <c r="H355" s="9"/>
      <c r="I355" s="9"/>
      <c r="J355" s="65"/>
      <c r="K355" s="9"/>
      <c r="L355" s="66"/>
      <c r="M355" s="66"/>
      <c r="N355" s="9"/>
      <c r="O355" s="9"/>
      <c r="P355" s="9"/>
      <c r="S355" s="7"/>
      <c r="Y355" s="9"/>
      <c r="Z355" s="9"/>
    </row>
    <row r="356">
      <c r="C356" s="9"/>
      <c r="D356" s="9"/>
      <c r="E356" s="64"/>
      <c r="F356" s="9"/>
      <c r="G356" s="9"/>
      <c r="H356" s="9"/>
      <c r="I356" s="9"/>
      <c r="J356" s="65"/>
      <c r="K356" s="9"/>
      <c r="L356" s="66"/>
      <c r="M356" s="66"/>
      <c r="N356" s="9"/>
      <c r="O356" s="9"/>
      <c r="P356" s="9"/>
      <c r="S356" s="7"/>
      <c r="Y356" s="9"/>
      <c r="Z356" s="9"/>
    </row>
    <row r="357">
      <c r="C357" s="9"/>
      <c r="D357" s="9"/>
      <c r="E357" s="64"/>
      <c r="F357" s="9"/>
      <c r="G357" s="9"/>
      <c r="H357" s="9"/>
      <c r="I357" s="9"/>
      <c r="J357" s="65"/>
      <c r="K357" s="9"/>
      <c r="L357" s="66"/>
      <c r="M357" s="66"/>
      <c r="N357" s="9"/>
      <c r="O357" s="9"/>
      <c r="P357" s="9"/>
      <c r="S357" s="7"/>
      <c r="Y357" s="9"/>
      <c r="Z357" s="9"/>
    </row>
    <row r="358">
      <c r="C358" s="9"/>
      <c r="D358" s="9"/>
      <c r="E358" s="64"/>
      <c r="F358" s="9"/>
      <c r="G358" s="9"/>
      <c r="H358" s="9"/>
      <c r="I358" s="9"/>
      <c r="J358" s="65"/>
      <c r="K358" s="9"/>
      <c r="L358" s="66"/>
      <c r="M358" s="66"/>
      <c r="N358" s="9"/>
      <c r="O358" s="9"/>
      <c r="P358" s="9"/>
      <c r="S358" s="7"/>
      <c r="Y358" s="9"/>
      <c r="Z358" s="9"/>
    </row>
    <row r="359">
      <c r="C359" s="9"/>
      <c r="D359" s="9"/>
      <c r="E359" s="64"/>
      <c r="F359" s="9"/>
      <c r="G359" s="9"/>
      <c r="H359" s="9"/>
      <c r="I359" s="9"/>
      <c r="J359" s="65"/>
      <c r="K359" s="9"/>
      <c r="L359" s="66"/>
      <c r="M359" s="66"/>
      <c r="N359" s="9"/>
      <c r="O359" s="9"/>
      <c r="P359" s="9"/>
      <c r="S359" s="7"/>
      <c r="Y359" s="9"/>
      <c r="Z359" s="9"/>
    </row>
    <row r="360">
      <c r="C360" s="9"/>
      <c r="D360" s="9"/>
      <c r="E360" s="64"/>
      <c r="F360" s="9"/>
      <c r="G360" s="9"/>
      <c r="H360" s="9"/>
      <c r="I360" s="9"/>
      <c r="J360" s="65"/>
      <c r="K360" s="9"/>
      <c r="L360" s="66"/>
      <c r="M360" s="66"/>
      <c r="N360" s="9"/>
      <c r="O360" s="9"/>
      <c r="P360" s="9"/>
      <c r="S360" s="7"/>
      <c r="Y360" s="9"/>
      <c r="Z360" s="9"/>
    </row>
    <row r="361">
      <c r="C361" s="9"/>
      <c r="D361" s="9"/>
      <c r="E361" s="64"/>
      <c r="F361" s="9"/>
      <c r="G361" s="9"/>
      <c r="H361" s="9"/>
      <c r="I361" s="9"/>
      <c r="J361" s="65"/>
      <c r="K361" s="9"/>
      <c r="L361" s="66"/>
      <c r="M361" s="66"/>
      <c r="N361" s="9"/>
      <c r="O361" s="9"/>
      <c r="P361" s="9"/>
      <c r="S361" s="7"/>
      <c r="Y361" s="9"/>
      <c r="Z361" s="9"/>
    </row>
    <row r="362">
      <c r="C362" s="9"/>
      <c r="D362" s="9"/>
      <c r="E362" s="64"/>
      <c r="F362" s="9"/>
      <c r="G362" s="9"/>
      <c r="H362" s="9"/>
      <c r="I362" s="9"/>
      <c r="J362" s="65"/>
      <c r="K362" s="9"/>
      <c r="L362" s="66"/>
      <c r="M362" s="66"/>
      <c r="N362" s="9"/>
      <c r="O362" s="9"/>
      <c r="P362" s="9"/>
      <c r="S362" s="7"/>
      <c r="Y362" s="9"/>
      <c r="Z362" s="9"/>
    </row>
    <row r="363">
      <c r="C363" s="9"/>
      <c r="D363" s="9"/>
      <c r="E363" s="64"/>
      <c r="F363" s="9"/>
      <c r="G363" s="9"/>
      <c r="H363" s="9"/>
      <c r="I363" s="9"/>
      <c r="J363" s="65"/>
      <c r="K363" s="9"/>
      <c r="L363" s="66"/>
      <c r="M363" s="66"/>
      <c r="N363" s="9"/>
      <c r="O363" s="9"/>
      <c r="P363" s="9"/>
      <c r="S363" s="7"/>
      <c r="Y363" s="9"/>
      <c r="Z363" s="9"/>
    </row>
    <row r="364">
      <c r="C364" s="9"/>
      <c r="D364" s="9"/>
      <c r="E364" s="64"/>
      <c r="F364" s="9"/>
      <c r="G364" s="9"/>
      <c r="H364" s="9"/>
      <c r="I364" s="9"/>
      <c r="J364" s="65"/>
      <c r="K364" s="9"/>
      <c r="L364" s="66"/>
      <c r="M364" s="66"/>
      <c r="N364" s="9"/>
      <c r="O364" s="9"/>
      <c r="P364" s="9"/>
      <c r="S364" s="7"/>
      <c r="Y364" s="9"/>
      <c r="Z364" s="9"/>
    </row>
    <row r="365">
      <c r="C365" s="9"/>
      <c r="D365" s="9"/>
      <c r="E365" s="64"/>
      <c r="F365" s="9"/>
      <c r="G365" s="9"/>
      <c r="H365" s="9"/>
      <c r="I365" s="9"/>
      <c r="J365" s="65"/>
      <c r="K365" s="9"/>
      <c r="L365" s="66"/>
      <c r="M365" s="66"/>
      <c r="N365" s="9"/>
      <c r="O365" s="9"/>
      <c r="P365" s="9"/>
      <c r="S365" s="7"/>
      <c r="Y365" s="9"/>
      <c r="Z365" s="9"/>
    </row>
    <row r="366">
      <c r="C366" s="9"/>
      <c r="D366" s="9"/>
      <c r="E366" s="64"/>
      <c r="F366" s="9"/>
      <c r="G366" s="9"/>
      <c r="H366" s="9"/>
      <c r="I366" s="9"/>
      <c r="J366" s="65"/>
      <c r="K366" s="9"/>
      <c r="L366" s="66"/>
      <c r="M366" s="66"/>
      <c r="N366" s="9"/>
      <c r="O366" s="9"/>
      <c r="P366" s="9"/>
      <c r="S366" s="7"/>
      <c r="Y366" s="9"/>
      <c r="Z366" s="9"/>
    </row>
    <row r="367">
      <c r="C367" s="9"/>
      <c r="D367" s="9"/>
      <c r="E367" s="64"/>
      <c r="F367" s="9"/>
      <c r="G367" s="9"/>
      <c r="H367" s="9"/>
      <c r="I367" s="9"/>
      <c r="J367" s="65"/>
      <c r="K367" s="9"/>
      <c r="L367" s="66"/>
      <c r="M367" s="66"/>
      <c r="N367" s="9"/>
      <c r="O367" s="9"/>
      <c r="P367" s="9"/>
      <c r="S367" s="7"/>
      <c r="Y367" s="9"/>
      <c r="Z367" s="9"/>
    </row>
    <row r="368">
      <c r="C368" s="9"/>
      <c r="D368" s="9"/>
      <c r="E368" s="64"/>
      <c r="F368" s="9"/>
      <c r="G368" s="9"/>
      <c r="H368" s="9"/>
      <c r="I368" s="9"/>
      <c r="J368" s="65"/>
      <c r="K368" s="9"/>
      <c r="L368" s="66"/>
      <c r="M368" s="66"/>
      <c r="N368" s="9"/>
      <c r="O368" s="9"/>
      <c r="P368" s="9"/>
      <c r="S368" s="7"/>
      <c r="Y368" s="9"/>
      <c r="Z368" s="9"/>
    </row>
    <row r="369">
      <c r="C369" s="9"/>
      <c r="D369" s="9"/>
      <c r="E369" s="64"/>
      <c r="F369" s="9"/>
      <c r="G369" s="9"/>
      <c r="H369" s="9"/>
      <c r="I369" s="9"/>
      <c r="J369" s="65"/>
      <c r="K369" s="9"/>
      <c r="L369" s="66"/>
      <c r="M369" s="66"/>
      <c r="N369" s="9"/>
      <c r="O369" s="9"/>
      <c r="P369" s="9"/>
      <c r="S369" s="7"/>
      <c r="Y369" s="9"/>
      <c r="Z369" s="9"/>
    </row>
    <row r="370">
      <c r="C370" s="9"/>
      <c r="D370" s="9"/>
      <c r="E370" s="64"/>
      <c r="F370" s="9"/>
      <c r="G370" s="9"/>
      <c r="H370" s="9"/>
      <c r="I370" s="9"/>
      <c r="J370" s="65"/>
      <c r="K370" s="9"/>
      <c r="L370" s="66"/>
      <c r="M370" s="66"/>
      <c r="N370" s="9"/>
      <c r="O370" s="9"/>
      <c r="P370" s="9"/>
      <c r="S370" s="7"/>
      <c r="Y370" s="9"/>
      <c r="Z370" s="9"/>
    </row>
    <row r="371">
      <c r="C371" s="9"/>
      <c r="D371" s="9"/>
      <c r="E371" s="64"/>
      <c r="F371" s="9"/>
      <c r="G371" s="9"/>
      <c r="H371" s="9"/>
      <c r="I371" s="9"/>
      <c r="J371" s="65"/>
      <c r="K371" s="9"/>
      <c r="L371" s="66"/>
      <c r="M371" s="66"/>
      <c r="N371" s="9"/>
      <c r="O371" s="9"/>
      <c r="P371" s="9"/>
      <c r="S371" s="7"/>
      <c r="Y371" s="9"/>
      <c r="Z371" s="9"/>
    </row>
    <row r="372">
      <c r="C372" s="9"/>
      <c r="D372" s="9"/>
      <c r="E372" s="64"/>
      <c r="F372" s="9"/>
      <c r="G372" s="9"/>
      <c r="H372" s="9"/>
      <c r="I372" s="9"/>
      <c r="J372" s="65"/>
      <c r="K372" s="9"/>
      <c r="L372" s="66"/>
      <c r="M372" s="66"/>
      <c r="N372" s="9"/>
      <c r="O372" s="9"/>
      <c r="P372" s="9"/>
      <c r="S372" s="7"/>
      <c r="Y372" s="9"/>
      <c r="Z372" s="9"/>
    </row>
    <row r="373">
      <c r="C373" s="9"/>
      <c r="D373" s="9"/>
      <c r="E373" s="64"/>
      <c r="F373" s="9"/>
      <c r="G373" s="9"/>
      <c r="H373" s="9"/>
      <c r="I373" s="9"/>
      <c r="J373" s="65"/>
      <c r="K373" s="9"/>
      <c r="L373" s="66"/>
      <c r="M373" s="66"/>
      <c r="N373" s="9"/>
      <c r="O373" s="9"/>
      <c r="P373" s="9"/>
      <c r="S373" s="7"/>
      <c r="Y373" s="9"/>
      <c r="Z373" s="9"/>
    </row>
    <row r="374">
      <c r="C374" s="9"/>
      <c r="D374" s="9"/>
      <c r="E374" s="64"/>
      <c r="F374" s="9"/>
      <c r="G374" s="9"/>
      <c r="H374" s="9"/>
      <c r="I374" s="9"/>
      <c r="J374" s="65"/>
      <c r="K374" s="9"/>
      <c r="L374" s="66"/>
      <c r="M374" s="66"/>
      <c r="N374" s="9"/>
      <c r="O374" s="9"/>
      <c r="P374" s="9"/>
      <c r="S374" s="7"/>
      <c r="Y374" s="9"/>
      <c r="Z374" s="9"/>
    </row>
    <row r="375">
      <c r="C375" s="9"/>
      <c r="D375" s="9"/>
      <c r="E375" s="64"/>
      <c r="F375" s="9"/>
      <c r="G375" s="9"/>
      <c r="H375" s="9"/>
      <c r="I375" s="9"/>
      <c r="J375" s="65"/>
      <c r="K375" s="9"/>
      <c r="L375" s="66"/>
      <c r="M375" s="66"/>
      <c r="N375" s="9"/>
      <c r="O375" s="9"/>
      <c r="P375" s="9"/>
      <c r="S375" s="7"/>
      <c r="Y375" s="9"/>
      <c r="Z375" s="9"/>
    </row>
    <row r="376">
      <c r="C376" s="9"/>
      <c r="D376" s="9"/>
      <c r="E376" s="64"/>
      <c r="F376" s="9"/>
      <c r="G376" s="9"/>
      <c r="H376" s="9"/>
      <c r="I376" s="9"/>
      <c r="J376" s="65"/>
      <c r="K376" s="9"/>
      <c r="L376" s="66"/>
      <c r="M376" s="66"/>
      <c r="N376" s="9"/>
      <c r="O376" s="9"/>
      <c r="P376" s="9"/>
      <c r="S376" s="7"/>
      <c r="Y376" s="9"/>
      <c r="Z376" s="9"/>
    </row>
    <row r="377">
      <c r="C377" s="9"/>
      <c r="D377" s="9"/>
      <c r="E377" s="64"/>
      <c r="F377" s="9"/>
      <c r="G377" s="9"/>
      <c r="H377" s="9"/>
      <c r="I377" s="9"/>
      <c r="J377" s="65"/>
      <c r="K377" s="9"/>
      <c r="L377" s="66"/>
      <c r="M377" s="66"/>
      <c r="N377" s="9"/>
      <c r="O377" s="9"/>
      <c r="P377" s="9"/>
      <c r="S377" s="7"/>
      <c r="Y377" s="9"/>
      <c r="Z377" s="9"/>
    </row>
    <row r="378">
      <c r="C378" s="9"/>
      <c r="D378" s="9"/>
      <c r="E378" s="64"/>
      <c r="F378" s="9"/>
      <c r="G378" s="9"/>
      <c r="H378" s="9"/>
      <c r="I378" s="9"/>
      <c r="J378" s="65"/>
      <c r="K378" s="9"/>
      <c r="L378" s="66"/>
      <c r="M378" s="66"/>
      <c r="N378" s="9"/>
      <c r="O378" s="9"/>
      <c r="P378" s="9"/>
      <c r="S378" s="7"/>
      <c r="Y378" s="9"/>
      <c r="Z378" s="9"/>
    </row>
    <row r="379">
      <c r="C379" s="9"/>
      <c r="D379" s="9"/>
      <c r="E379" s="64"/>
      <c r="F379" s="9"/>
      <c r="G379" s="9"/>
      <c r="H379" s="9"/>
      <c r="I379" s="9"/>
      <c r="J379" s="65"/>
      <c r="K379" s="9"/>
      <c r="L379" s="66"/>
      <c r="M379" s="66"/>
      <c r="N379" s="9"/>
      <c r="O379" s="9"/>
      <c r="P379" s="9"/>
      <c r="S379" s="7"/>
      <c r="Y379" s="9"/>
      <c r="Z379" s="9"/>
    </row>
    <row r="380">
      <c r="C380" s="9"/>
      <c r="D380" s="9"/>
      <c r="E380" s="64"/>
      <c r="F380" s="9"/>
      <c r="G380" s="9"/>
      <c r="H380" s="9"/>
      <c r="I380" s="9"/>
      <c r="J380" s="65"/>
      <c r="K380" s="9"/>
      <c r="L380" s="66"/>
      <c r="M380" s="66"/>
      <c r="N380" s="9"/>
      <c r="O380" s="9"/>
      <c r="P380" s="9"/>
      <c r="S380" s="7"/>
      <c r="Y380" s="9"/>
      <c r="Z380" s="9"/>
    </row>
    <row r="381">
      <c r="C381" s="9"/>
      <c r="D381" s="9"/>
      <c r="E381" s="64"/>
      <c r="F381" s="9"/>
      <c r="G381" s="9"/>
      <c r="H381" s="9"/>
      <c r="I381" s="9"/>
      <c r="J381" s="65"/>
      <c r="K381" s="9"/>
      <c r="L381" s="66"/>
      <c r="M381" s="66"/>
      <c r="N381" s="9"/>
      <c r="O381" s="9"/>
      <c r="P381" s="9"/>
      <c r="S381" s="7"/>
      <c r="Y381" s="9"/>
      <c r="Z381" s="9"/>
    </row>
    <row r="382">
      <c r="C382" s="9"/>
      <c r="D382" s="9"/>
      <c r="E382" s="64"/>
      <c r="F382" s="9"/>
      <c r="G382" s="9"/>
      <c r="H382" s="9"/>
      <c r="I382" s="9"/>
      <c r="J382" s="65"/>
      <c r="K382" s="9"/>
      <c r="L382" s="66"/>
      <c r="M382" s="66"/>
      <c r="N382" s="9"/>
      <c r="O382" s="9"/>
      <c r="P382" s="9"/>
      <c r="S382" s="7"/>
      <c r="Y382" s="9"/>
      <c r="Z382" s="9"/>
    </row>
    <row r="383">
      <c r="C383" s="9"/>
      <c r="D383" s="9"/>
      <c r="E383" s="64"/>
      <c r="F383" s="9"/>
      <c r="G383" s="9"/>
      <c r="H383" s="9"/>
      <c r="I383" s="9"/>
      <c r="J383" s="65"/>
      <c r="K383" s="9"/>
      <c r="L383" s="66"/>
      <c r="M383" s="66"/>
      <c r="N383" s="9"/>
      <c r="O383" s="9"/>
      <c r="P383" s="9"/>
      <c r="S383" s="7"/>
      <c r="Y383" s="9"/>
      <c r="Z383" s="9"/>
    </row>
    <row r="384">
      <c r="C384" s="9"/>
      <c r="D384" s="9"/>
      <c r="E384" s="64"/>
      <c r="F384" s="9"/>
      <c r="G384" s="9"/>
      <c r="H384" s="9"/>
      <c r="I384" s="9"/>
      <c r="J384" s="65"/>
      <c r="K384" s="9"/>
      <c r="L384" s="66"/>
      <c r="M384" s="66"/>
      <c r="N384" s="9"/>
      <c r="O384" s="9"/>
      <c r="P384" s="9"/>
      <c r="S384" s="7"/>
      <c r="Y384" s="9"/>
      <c r="Z384" s="9"/>
    </row>
    <row r="385">
      <c r="C385" s="9"/>
      <c r="D385" s="9"/>
      <c r="E385" s="64"/>
      <c r="F385" s="9"/>
      <c r="G385" s="9"/>
      <c r="H385" s="9"/>
      <c r="I385" s="9"/>
      <c r="J385" s="65"/>
      <c r="K385" s="9"/>
      <c r="L385" s="66"/>
      <c r="M385" s="66"/>
      <c r="N385" s="9"/>
      <c r="O385" s="9"/>
      <c r="P385" s="9"/>
      <c r="S385" s="7"/>
      <c r="Y385" s="9"/>
      <c r="Z385" s="9"/>
    </row>
    <row r="386">
      <c r="C386" s="9"/>
      <c r="D386" s="9"/>
      <c r="E386" s="64"/>
      <c r="F386" s="9"/>
      <c r="G386" s="9"/>
      <c r="H386" s="9"/>
      <c r="I386" s="9"/>
      <c r="J386" s="65"/>
      <c r="K386" s="9"/>
      <c r="L386" s="66"/>
      <c r="M386" s="66"/>
      <c r="N386" s="9"/>
      <c r="O386" s="9"/>
      <c r="P386" s="9"/>
      <c r="S386" s="7"/>
      <c r="Y386" s="9"/>
      <c r="Z386" s="9"/>
    </row>
    <row r="387">
      <c r="C387" s="9"/>
      <c r="D387" s="9"/>
      <c r="E387" s="64"/>
      <c r="F387" s="9"/>
      <c r="G387" s="9"/>
      <c r="H387" s="9"/>
      <c r="I387" s="9"/>
      <c r="J387" s="65"/>
      <c r="K387" s="9"/>
      <c r="L387" s="66"/>
      <c r="M387" s="66"/>
      <c r="N387" s="9"/>
      <c r="O387" s="9"/>
      <c r="P387" s="9"/>
      <c r="S387" s="7"/>
      <c r="Y387" s="9"/>
      <c r="Z387" s="9"/>
    </row>
    <row r="388">
      <c r="C388" s="9"/>
      <c r="D388" s="9"/>
      <c r="E388" s="64"/>
      <c r="F388" s="9"/>
      <c r="G388" s="9"/>
      <c r="H388" s="9"/>
      <c r="I388" s="9"/>
      <c r="J388" s="65"/>
      <c r="K388" s="9"/>
      <c r="L388" s="66"/>
      <c r="M388" s="66"/>
      <c r="N388" s="9"/>
      <c r="O388" s="9"/>
      <c r="P388" s="9"/>
      <c r="S388" s="7"/>
      <c r="Y388" s="9"/>
      <c r="Z388" s="9"/>
    </row>
    <row r="389">
      <c r="C389" s="9"/>
      <c r="D389" s="9"/>
      <c r="E389" s="64"/>
      <c r="F389" s="9"/>
      <c r="G389" s="9"/>
      <c r="H389" s="9"/>
      <c r="I389" s="9"/>
      <c r="J389" s="65"/>
      <c r="K389" s="9"/>
      <c r="L389" s="66"/>
      <c r="M389" s="66"/>
      <c r="N389" s="9"/>
      <c r="O389" s="9"/>
      <c r="P389" s="9"/>
      <c r="S389" s="7"/>
      <c r="Y389" s="9"/>
      <c r="Z389" s="9"/>
    </row>
    <row r="390">
      <c r="C390" s="9"/>
      <c r="D390" s="9"/>
      <c r="E390" s="64"/>
      <c r="F390" s="9"/>
      <c r="G390" s="9"/>
      <c r="H390" s="9"/>
      <c r="I390" s="9"/>
      <c r="J390" s="65"/>
      <c r="K390" s="9"/>
      <c r="L390" s="66"/>
      <c r="M390" s="66"/>
      <c r="N390" s="9"/>
      <c r="O390" s="9"/>
      <c r="P390" s="9"/>
      <c r="S390" s="7"/>
      <c r="Y390" s="9"/>
      <c r="Z390" s="9"/>
    </row>
    <row r="391">
      <c r="C391" s="9"/>
      <c r="D391" s="9"/>
      <c r="E391" s="64"/>
      <c r="F391" s="9"/>
      <c r="G391" s="9"/>
      <c r="H391" s="9"/>
      <c r="I391" s="9"/>
      <c r="J391" s="65"/>
      <c r="K391" s="9"/>
      <c r="L391" s="66"/>
      <c r="M391" s="66"/>
      <c r="N391" s="9"/>
      <c r="O391" s="9"/>
      <c r="P391" s="9"/>
      <c r="S391" s="7"/>
      <c r="Y391" s="9"/>
      <c r="Z391" s="9"/>
    </row>
    <row r="392">
      <c r="C392" s="9"/>
      <c r="D392" s="9"/>
      <c r="E392" s="64"/>
      <c r="F392" s="9"/>
      <c r="G392" s="9"/>
      <c r="H392" s="9"/>
      <c r="I392" s="9"/>
      <c r="J392" s="65"/>
      <c r="K392" s="9"/>
      <c r="L392" s="66"/>
      <c r="M392" s="66"/>
      <c r="N392" s="9"/>
      <c r="O392" s="9"/>
      <c r="P392" s="9"/>
      <c r="S392" s="7"/>
      <c r="Y392" s="9"/>
      <c r="Z392" s="9"/>
    </row>
    <row r="393">
      <c r="C393" s="9"/>
      <c r="D393" s="9"/>
      <c r="E393" s="64"/>
      <c r="F393" s="9"/>
      <c r="G393" s="9"/>
      <c r="H393" s="9"/>
      <c r="I393" s="9"/>
      <c r="J393" s="65"/>
      <c r="K393" s="9"/>
      <c r="L393" s="66"/>
      <c r="M393" s="66"/>
      <c r="N393" s="9"/>
      <c r="O393" s="9"/>
      <c r="P393" s="9"/>
      <c r="S393" s="7"/>
      <c r="Y393" s="9"/>
      <c r="Z393" s="9"/>
    </row>
    <row r="394">
      <c r="C394" s="9"/>
      <c r="D394" s="9"/>
      <c r="E394" s="64"/>
      <c r="F394" s="9"/>
      <c r="G394" s="9"/>
      <c r="H394" s="9"/>
      <c r="I394" s="9"/>
      <c r="J394" s="65"/>
      <c r="K394" s="9"/>
      <c r="L394" s="66"/>
      <c r="M394" s="66"/>
      <c r="N394" s="9"/>
      <c r="O394" s="9"/>
      <c r="P394" s="9"/>
      <c r="S394" s="7"/>
      <c r="Y394" s="9"/>
      <c r="Z394" s="9"/>
    </row>
    <row r="395">
      <c r="C395" s="9"/>
      <c r="D395" s="9"/>
      <c r="E395" s="64"/>
      <c r="F395" s="9"/>
      <c r="G395" s="9"/>
      <c r="H395" s="9"/>
      <c r="I395" s="9"/>
      <c r="J395" s="65"/>
      <c r="K395" s="9"/>
      <c r="L395" s="66"/>
      <c r="M395" s="66"/>
      <c r="N395" s="9"/>
      <c r="O395" s="9"/>
      <c r="P395" s="9"/>
      <c r="S395" s="7"/>
      <c r="Y395" s="9"/>
      <c r="Z395" s="9"/>
    </row>
    <row r="396">
      <c r="C396" s="9"/>
      <c r="D396" s="9"/>
      <c r="E396" s="64"/>
      <c r="F396" s="9"/>
      <c r="G396" s="9"/>
      <c r="H396" s="9"/>
      <c r="I396" s="9"/>
      <c r="J396" s="65"/>
      <c r="K396" s="9"/>
      <c r="L396" s="66"/>
      <c r="M396" s="66"/>
      <c r="N396" s="9"/>
      <c r="O396" s="9"/>
      <c r="P396" s="9"/>
      <c r="S396" s="7"/>
      <c r="Y396" s="9"/>
      <c r="Z396" s="9"/>
    </row>
    <row r="397">
      <c r="C397" s="9"/>
      <c r="D397" s="9"/>
      <c r="E397" s="64"/>
      <c r="F397" s="9"/>
      <c r="G397" s="9"/>
      <c r="H397" s="9"/>
      <c r="I397" s="9"/>
      <c r="J397" s="65"/>
      <c r="K397" s="9"/>
      <c r="L397" s="66"/>
      <c r="M397" s="66"/>
      <c r="N397" s="9"/>
      <c r="O397" s="9"/>
      <c r="P397" s="9"/>
      <c r="S397" s="7"/>
      <c r="Y397" s="9"/>
      <c r="Z397" s="9"/>
    </row>
    <row r="398">
      <c r="C398" s="9"/>
      <c r="D398" s="9"/>
      <c r="E398" s="64"/>
      <c r="F398" s="9"/>
      <c r="G398" s="9"/>
      <c r="H398" s="9"/>
      <c r="I398" s="9"/>
      <c r="J398" s="65"/>
      <c r="K398" s="9"/>
      <c r="L398" s="66"/>
      <c r="M398" s="66"/>
      <c r="N398" s="9"/>
      <c r="O398" s="9"/>
      <c r="P398" s="9"/>
      <c r="S398" s="7"/>
      <c r="Y398" s="9"/>
      <c r="Z398" s="9"/>
    </row>
    <row r="399">
      <c r="C399" s="9"/>
      <c r="D399" s="9"/>
      <c r="E399" s="64"/>
      <c r="F399" s="9"/>
      <c r="G399" s="9"/>
      <c r="H399" s="9"/>
      <c r="I399" s="9"/>
      <c r="J399" s="65"/>
      <c r="K399" s="9"/>
      <c r="L399" s="66"/>
      <c r="M399" s="66"/>
      <c r="N399" s="9"/>
      <c r="O399" s="9"/>
      <c r="P399" s="9"/>
      <c r="S399" s="7"/>
      <c r="Y399" s="9"/>
      <c r="Z399" s="9"/>
    </row>
    <row r="400">
      <c r="C400" s="9"/>
      <c r="D400" s="9"/>
      <c r="E400" s="64"/>
      <c r="F400" s="9"/>
      <c r="G400" s="9"/>
      <c r="H400" s="9"/>
      <c r="I400" s="9"/>
      <c r="J400" s="65"/>
      <c r="K400" s="9"/>
      <c r="L400" s="66"/>
      <c r="M400" s="66"/>
      <c r="N400" s="9"/>
      <c r="O400" s="9"/>
      <c r="P400" s="9"/>
      <c r="S400" s="7"/>
      <c r="Y400" s="9"/>
      <c r="Z400" s="9"/>
    </row>
    <row r="401">
      <c r="C401" s="9"/>
      <c r="D401" s="9"/>
      <c r="E401" s="64"/>
      <c r="F401" s="9"/>
      <c r="G401" s="9"/>
      <c r="H401" s="9"/>
      <c r="I401" s="9"/>
      <c r="J401" s="65"/>
      <c r="K401" s="9"/>
      <c r="L401" s="66"/>
      <c r="M401" s="66"/>
      <c r="N401" s="9"/>
      <c r="O401" s="9"/>
      <c r="P401" s="9"/>
      <c r="S401" s="7"/>
      <c r="Y401" s="9"/>
      <c r="Z401" s="9"/>
    </row>
    <row r="402">
      <c r="C402" s="9"/>
      <c r="D402" s="9"/>
      <c r="E402" s="64"/>
      <c r="F402" s="9"/>
      <c r="G402" s="9"/>
      <c r="H402" s="9"/>
      <c r="I402" s="9"/>
      <c r="J402" s="65"/>
      <c r="K402" s="9"/>
      <c r="L402" s="66"/>
      <c r="M402" s="66"/>
      <c r="N402" s="9"/>
      <c r="O402" s="9"/>
      <c r="P402" s="9"/>
      <c r="S402" s="7"/>
      <c r="Y402" s="9"/>
      <c r="Z402" s="9"/>
    </row>
    <row r="403">
      <c r="C403" s="9"/>
      <c r="D403" s="9"/>
      <c r="E403" s="64"/>
      <c r="F403" s="9"/>
      <c r="G403" s="9"/>
      <c r="H403" s="9"/>
      <c r="I403" s="9"/>
      <c r="J403" s="65"/>
      <c r="K403" s="9"/>
      <c r="L403" s="66"/>
      <c r="M403" s="66"/>
      <c r="N403" s="9"/>
      <c r="O403" s="9"/>
      <c r="P403" s="9"/>
      <c r="S403" s="7"/>
      <c r="Y403" s="9"/>
      <c r="Z403" s="9"/>
    </row>
    <row r="404">
      <c r="C404" s="9"/>
      <c r="D404" s="9"/>
      <c r="E404" s="64"/>
      <c r="F404" s="9"/>
      <c r="G404" s="9"/>
      <c r="H404" s="9"/>
      <c r="I404" s="9"/>
      <c r="J404" s="65"/>
      <c r="K404" s="9"/>
      <c r="L404" s="66"/>
      <c r="M404" s="66"/>
      <c r="N404" s="9"/>
      <c r="O404" s="9"/>
      <c r="P404" s="9"/>
      <c r="S404" s="7"/>
      <c r="Y404" s="9"/>
      <c r="Z404" s="9"/>
    </row>
    <row r="405">
      <c r="C405" s="9"/>
      <c r="D405" s="9"/>
      <c r="E405" s="64"/>
      <c r="F405" s="9"/>
      <c r="G405" s="9"/>
      <c r="H405" s="9"/>
      <c r="I405" s="9"/>
      <c r="J405" s="65"/>
      <c r="K405" s="9"/>
      <c r="L405" s="66"/>
      <c r="M405" s="66"/>
      <c r="N405" s="9"/>
      <c r="O405" s="9"/>
      <c r="P405" s="9"/>
      <c r="S405" s="7"/>
      <c r="Y405" s="9"/>
      <c r="Z405" s="9"/>
    </row>
    <row r="406">
      <c r="C406" s="9"/>
      <c r="D406" s="9"/>
      <c r="E406" s="64"/>
      <c r="F406" s="9"/>
      <c r="G406" s="9"/>
      <c r="H406" s="9"/>
      <c r="I406" s="9"/>
      <c r="J406" s="65"/>
      <c r="K406" s="9"/>
      <c r="L406" s="66"/>
      <c r="M406" s="66"/>
      <c r="N406" s="9"/>
      <c r="O406" s="9"/>
      <c r="P406" s="9"/>
      <c r="S406" s="7"/>
      <c r="Y406" s="9"/>
      <c r="Z406" s="9"/>
    </row>
    <row r="407">
      <c r="C407" s="9"/>
      <c r="D407" s="9"/>
      <c r="E407" s="64"/>
      <c r="F407" s="9"/>
      <c r="G407" s="9"/>
      <c r="H407" s="9"/>
      <c r="I407" s="9"/>
      <c r="J407" s="65"/>
      <c r="K407" s="9"/>
      <c r="L407" s="66"/>
      <c r="M407" s="66"/>
      <c r="N407" s="9"/>
      <c r="O407" s="9"/>
      <c r="P407" s="9"/>
      <c r="S407" s="7"/>
      <c r="Y407" s="9"/>
      <c r="Z407" s="9"/>
    </row>
    <row r="408">
      <c r="C408" s="9"/>
      <c r="D408" s="9"/>
      <c r="E408" s="64"/>
      <c r="F408" s="9"/>
      <c r="G408" s="9"/>
      <c r="H408" s="9"/>
      <c r="I408" s="9"/>
      <c r="J408" s="65"/>
      <c r="K408" s="9"/>
      <c r="L408" s="66"/>
      <c r="M408" s="66"/>
      <c r="N408" s="9"/>
      <c r="O408" s="9"/>
      <c r="P408" s="9"/>
      <c r="S408" s="7"/>
      <c r="Y408" s="9"/>
      <c r="Z408" s="9"/>
    </row>
    <row r="409">
      <c r="C409" s="9"/>
      <c r="D409" s="9"/>
      <c r="E409" s="64"/>
      <c r="F409" s="9"/>
      <c r="G409" s="9"/>
      <c r="H409" s="9"/>
      <c r="I409" s="9"/>
      <c r="J409" s="65"/>
      <c r="K409" s="9"/>
      <c r="L409" s="66"/>
      <c r="M409" s="66"/>
      <c r="N409" s="9"/>
      <c r="O409" s="9"/>
      <c r="P409" s="9"/>
      <c r="S409" s="7"/>
      <c r="Y409" s="9"/>
      <c r="Z409" s="9"/>
    </row>
    <row r="410">
      <c r="C410" s="9"/>
      <c r="D410" s="9"/>
      <c r="E410" s="64"/>
      <c r="F410" s="9"/>
      <c r="G410" s="9"/>
      <c r="H410" s="9"/>
      <c r="I410" s="9"/>
      <c r="J410" s="65"/>
      <c r="K410" s="9"/>
      <c r="L410" s="66"/>
      <c r="M410" s="66"/>
      <c r="N410" s="9"/>
      <c r="O410" s="9"/>
      <c r="P410" s="9"/>
      <c r="S410" s="7"/>
      <c r="Y410" s="9"/>
      <c r="Z410" s="9"/>
    </row>
    <row r="411">
      <c r="C411" s="9"/>
      <c r="D411" s="9"/>
      <c r="E411" s="64"/>
      <c r="F411" s="9"/>
      <c r="G411" s="9"/>
      <c r="H411" s="9"/>
      <c r="I411" s="9"/>
      <c r="J411" s="65"/>
      <c r="K411" s="9"/>
      <c r="L411" s="66"/>
      <c r="M411" s="66"/>
      <c r="N411" s="9"/>
      <c r="O411" s="9"/>
      <c r="P411" s="9"/>
      <c r="S411" s="7"/>
      <c r="Y411" s="9"/>
      <c r="Z411" s="9"/>
    </row>
    <row r="412">
      <c r="C412" s="9"/>
      <c r="D412" s="9"/>
      <c r="E412" s="64"/>
      <c r="F412" s="9"/>
      <c r="G412" s="9"/>
      <c r="H412" s="9"/>
      <c r="I412" s="9"/>
      <c r="J412" s="65"/>
      <c r="K412" s="9"/>
      <c r="L412" s="66"/>
      <c r="M412" s="66"/>
      <c r="N412" s="9"/>
      <c r="O412" s="9"/>
      <c r="P412" s="9"/>
      <c r="S412" s="7"/>
      <c r="Y412" s="9"/>
      <c r="Z412" s="9"/>
    </row>
    <row r="413">
      <c r="C413" s="9"/>
      <c r="D413" s="9"/>
      <c r="E413" s="64"/>
      <c r="F413" s="9"/>
      <c r="G413" s="9"/>
      <c r="H413" s="9"/>
      <c r="I413" s="9"/>
      <c r="J413" s="65"/>
      <c r="K413" s="9"/>
      <c r="L413" s="66"/>
      <c r="M413" s="66"/>
      <c r="N413" s="9"/>
      <c r="O413" s="9"/>
      <c r="P413" s="9"/>
      <c r="S413" s="7"/>
      <c r="Y413" s="9"/>
      <c r="Z413" s="9"/>
    </row>
    <row r="414">
      <c r="C414" s="9"/>
      <c r="D414" s="9"/>
      <c r="E414" s="64"/>
      <c r="F414" s="9"/>
      <c r="G414" s="9"/>
      <c r="H414" s="9"/>
      <c r="I414" s="9"/>
      <c r="J414" s="65"/>
      <c r="K414" s="9"/>
      <c r="L414" s="66"/>
      <c r="M414" s="66"/>
      <c r="N414" s="9"/>
      <c r="O414" s="9"/>
      <c r="P414" s="9"/>
      <c r="S414" s="7"/>
      <c r="Y414" s="9"/>
      <c r="Z414" s="9"/>
    </row>
    <row r="415">
      <c r="C415" s="9"/>
      <c r="D415" s="9"/>
      <c r="E415" s="64"/>
      <c r="F415" s="9"/>
      <c r="G415" s="9"/>
      <c r="H415" s="9"/>
      <c r="I415" s="9"/>
      <c r="J415" s="65"/>
      <c r="K415" s="9"/>
      <c r="L415" s="66"/>
      <c r="M415" s="66"/>
      <c r="N415" s="9"/>
      <c r="O415" s="9"/>
      <c r="P415" s="9"/>
      <c r="S415" s="7"/>
      <c r="Y415" s="9"/>
      <c r="Z415" s="9"/>
    </row>
    <row r="416">
      <c r="C416" s="9"/>
      <c r="D416" s="9"/>
      <c r="E416" s="64"/>
      <c r="F416" s="9"/>
      <c r="G416" s="9"/>
      <c r="H416" s="9"/>
      <c r="I416" s="9"/>
      <c r="J416" s="65"/>
      <c r="K416" s="9"/>
      <c r="L416" s="66"/>
      <c r="M416" s="66"/>
      <c r="N416" s="9"/>
      <c r="O416" s="9"/>
      <c r="P416" s="9"/>
      <c r="S416" s="7"/>
      <c r="Y416" s="9"/>
      <c r="Z416" s="9"/>
    </row>
    <row r="417">
      <c r="C417" s="9"/>
      <c r="D417" s="9"/>
      <c r="E417" s="64"/>
      <c r="F417" s="9"/>
      <c r="G417" s="9"/>
      <c r="H417" s="9"/>
      <c r="I417" s="9"/>
      <c r="J417" s="65"/>
      <c r="K417" s="9"/>
      <c r="L417" s="66"/>
      <c r="M417" s="66"/>
      <c r="N417" s="9"/>
      <c r="O417" s="9"/>
      <c r="P417" s="9"/>
      <c r="S417" s="7"/>
      <c r="Y417" s="9"/>
      <c r="Z417" s="9"/>
    </row>
    <row r="418">
      <c r="C418" s="9"/>
      <c r="D418" s="9"/>
      <c r="E418" s="64"/>
      <c r="F418" s="9"/>
      <c r="G418" s="9"/>
      <c r="H418" s="9"/>
      <c r="I418" s="9"/>
      <c r="J418" s="65"/>
      <c r="K418" s="9"/>
      <c r="L418" s="66"/>
      <c r="M418" s="66"/>
      <c r="N418" s="9"/>
      <c r="O418" s="9"/>
      <c r="P418" s="9"/>
      <c r="S418" s="7"/>
      <c r="Y418" s="9"/>
      <c r="Z418" s="9"/>
    </row>
    <row r="419">
      <c r="C419" s="9"/>
      <c r="D419" s="9"/>
      <c r="E419" s="64"/>
      <c r="F419" s="9"/>
      <c r="G419" s="9"/>
      <c r="H419" s="9"/>
      <c r="I419" s="9"/>
      <c r="J419" s="65"/>
      <c r="K419" s="9"/>
      <c r="L419" s="66"/>
      <c r="M419" s="66"/>
      <c r="N419" s="9"/>
      <c r="O419" s="9"/>
      <c r="P419" s="9"/>
      <c r="S419" s="7"/>
      <c r="Y419" s="9"/>
      <c r="Z419" s="9"/>
    </row>
    <row r="420">
      <c r="C420" s="9"/>
      <c r="D420" s="9"/>
      <c r="E420" s="64"/>
      <c r="F420" s="9"/>
      <c r="G420" s="9"/>
      <c r="H420" s="9"/>
      <c r="I420" s="9"/>
      <c r="J420" s="65"/>
      <c r="K420" s="9"/>
      <c r="L420" s="66"/>
      <c r="M420" s="66"/>
      <c r="N420" s="9"/>
      <c r="O420" s="9"/>
      <c r="P420" s="9"/>
      <c r="S420" s="7"/>
      <c r="Y420" s="9"/>
      <c r="Z420" s="9"/>
    </row>
    <row r="421">
      <c r="C421" s="9"/>
      <c r="D421" s="9"/>
      <c r="E421" s="64"/>
      <c r="F421" s="9"/>
      <c r="G421" s="9"/>
      <c r="H421" s="9"/>
      <c r="I421" s="9"/>
      <c r="J421" s="65"/>
      <c r="K421" s="9"/>
      <c r="L421" s="66"/>
      <c r="M421" s="66"/>
      <c r="N421" s="9"/>
      <c r="O421" s="9"/>
      <c r="P421" s="9"/>
      <c r="S421" s="7"/>
      <c r="Y421" s="9"/>
      <c r="Z421" s="9"/>
    </row>
    <row r="422">
      <c r="C422" s="9"/>
      <c r="D422" s="9"/>
      <c r="E422" s="64"/>
      <c r="F422" s="9"/>
      <c r="G422" s="9"/>
      <c r="H422" s="9"/>
      <c r="I422" s="9"/>
      <c r="J422" s="65"/>
      <c r="K422" s="9"/>
      <c r="L422" s="66"/>
      <c r="M422" s="66"/>
      <c r="N422" s="9"/>
      <c r="O422" s="9"/>
      <c r="P422" s="9"/>
      <c r="S422" s="7"/>
      <c r="Y422" s="9"/>
      <c r="Z422" s="9"/>
    </row>
    <row r="423">
      <c r="C423" s="9"/>
      <c r="D423" s="9"/>
      <c r="E423" s="64"/>
      <c r="F423" s="9"/>
      <c r="G423" s="9"/>
      <c r="H423" s="9"/>
      <c r="I423" s="9"/>
      <c r="J423" s="65"/>
      <c r="K423" s="9"/>
      <c r="L423" s="66"/>
      <c r="M423" s="66"/>
      <c r="N423" s="9"/>
      <c r="O423" s="9"/>
      <c r="P423" s="9"/>
      <c r="S423" s="7"/>
      <c r="Y423" s="9"/>
      <c r="Z423" s="9"/>
    </row>
    <row r="424">
      <c r="C424" s="9"/>
      <c r="D424" s="9"/>
      <c r="E424" s="64"/>
      <c r="F424" s="9"/>
      <c r="G424" s="9"/>
      <c r="H424" s="9"/>
      <c r="I424" s="9"/>
      <c r="J424" s="65"/>
      <c r="K424" s="9"/>
      <c r="L424" s="66"/>
      <c r="M424" s="66"/>
      <c r="N424" s="9"/>
      <c r="O424" s="9"/>
      <c r="P424" s="9"/>
      <c r="S424" s="7"/>
      <c r="Y424" s="9"/>
      <c r="Z424" s="9"/>
    </row>
    <row r="425">
      <c r="C425" s="9"/>
      <c r="D425" s="9"/>
      <c r="E425" s="64"/>
      <c r="F425" s="9"/>
      <c r="G425" s="9"/>
      <c r="H425" s="9"/>
      <c r="I425" s="9"/>
      <c r="J425" s="65"/>
      <c r="K425" s="9"/>
      <c r="L425" s="66"/>
      <c r="M425" s="66"/>
      <c r="N425" s="9"/>
      <c r="O425" s="9"/>
      <c r="P425" s="9"/>
      <c r="S425" s="7"/>
      <c r="Y425" s="9"/>
      <c r="Z425" s="9"/>
    </row>
    <row r="426">
      <c r="C426" s="9"/>
      <c r="D426" s="9"/>
      <c r="E426" s="64"/>
      <c r="F426" s="9"/>
      <c r="G426" s="9"/>
      <c r="H426" s="9"/>
      <c r="I426" s="9"/>
      <c r="J426" s="65"/>
      <c r="K426" s="9"/>
      <c r="L426" s="66"/>
      <c r="M426" s="66"/>
      <c r="N426" s="9"/>
      <c r="O426" s="9"/>
      <c r="P426" s="9"/>
      <c r="S426" s="7"/>
      <c r="Y426" s="9"/>
      <c r="Z426" s="9"/>
    </row>
    <row r="427">
      <c r="C427" s="9"/>
      <c r="D427" s="9"/>
      <c r="E427" s="64"/>
      <c r="F427" s="9"/>
      <c r="G427" s="9"/>
      <c r="H427" s="9"/>
      <c r="I427" s="9"/>
      <c r="J427" s="65"/>
      <c r="K427" s="9"/>
      <c r="L427" s="66"/>
      <c r="M427" s="66"/>
      <c r="N427" s="9"/>
      <c r="O427" s="9"/>
      <c r="P427" s="9"/>
      <c r="S427" s="7"/>
      <c r="Y427" s="9"/>
      <c r="Z427" s="9"/>
    </row>
    <row r="428">
      <c r="C428" s="9"/>
      <c r="D428" s="9"/>
      <c r="E428" s="64"/>
      <c r="F428" s="9"/>
      <c r="G428" s="9"/>
      <c r="H428" s="9"/>
      <c r="I428" s="9"/>
      <c r="J428" s="65"/>
      <c r="K428" s="9"/>
      <c r="L428" s="66"/>
      <c r="M428" s="66"/>
      <c r="N428" s="9"/>
      <c r="O428" s="9"/>
      <c r="P428" s="9"/>
      <c r="S428" s="7"/>
      <c r="Y428" s="9"/>
      <c r="Z428" s="9"/>
    </row>
    <row r="429">
      <c r="C429" s="9"/>
      <c r="D429" s="9"/>
      <c r="E429" s="64"/>
      <c r="F429" s="9"/>
      <c r="G429" s="9"/>
      <c r="H429" s="9"/>
      <c r="I429" s="9"/>
      <c r="J429" s="65"/>
      <c r="K429" s="9"/>
      <c r="L429" s="66"/>
      <c r="M429" s="66"/>
      <c r="N429" s="9"/>
      <c r="O429" s="9"/>
      <c r="P429" s="9"/>
      <c r="S429" s="7"/>
      <c r="Y429" s="9"/>
      <c r="Z429" s="9"/>
    </row>
    <row r="430">
      <c r="C430" s="9"/>
      <c r="D430" s="9"/>
      <c r="E430" s="64"/>
      <c r="F430" s="9"/>
      <c r="G430" s="9"/>
      <c r="H430" s="9"/>
      <c r="I430" s="9"/>
      <c r="J430" s="65"/>
      <c r="K430" s="9"/>
      <c r="L430" s="66"/>
      <c r="M430" s="66"/>
      <c r="N430" s="9"/>
      <c r="O430" s="9"/>
      <c r="P430" s="9"/>
      <c r="S430" s="7"/>
      <c r="Y430" s="9"/>
      <c r="Z430" s="9"/>
    </row>
    <row r="431">
      <c r="C431" s="9"/>
      <c r="D431" s="9"/>
      <c r="E431" s="64"/>
      <c r="F431" s="9"/>
      <c r="G431" s="9"/>
      <c r="H431" s="9"/>
      <c r="I431" s="9"/>
      <c r="J431" s="65"/>
      <c r="K431" s="9"/>
      <c r="L431" s="66"/>
      <c r="M431" s="66"/>
      <c r="N431" s="9"/>
      <c r="O431" s="9"/>
      <c r="P431" s="9"/>
      <c r="S431" s="7"/>
      <c r="Y431" s="9"/>
      <c r="Z431" s="9"/>
    </row>
    <row r="432">
      <c r="C432" s="9"/>
      <c r="D432" s="9"/>
      <c r="E432" s="64"/>
      <c r="F432" s="9"/>
      <c r="G432" s="9"/>
      <c r="H432" s="9"/>
      <c r="I432" s="9"/>
      <c r="J432" s="65"/>
      <c r="K432" s="9"/>
      <c r="L432" s="66"/>
      <c r="M432" s="66"/>
      <c r="N432" s="9"/>
      <c r="O432" s="9"/>
      <c r="P432" s="9"/>
      <c r="S432" s="7"/>
      <c r="Y432" s="9"/>
      <c r="Z432" s="9"/>
    </row>
    <row r="433">
      <c r="C433" s="9"/>
      <c r="D433" s="9"/>
      <c r="E433" s="64"/>
      <c r="F433" s="9"/>
      <c r="G433" s="9"/>
      <c r="H433" s="9"/>
      <c r="I433" s="9"/>
      <c r="J433" s="65"/>
      <c r="K433" s="9"/>
      <c r="L433" s="66"/>
      <c r="M433" s="66"/>
      <c r="N433" s="9"/>
      <c r="O433" s="9"/>
      <c r="P433" s="9"/>
      <c r="S433" s="7"/>
      <c r="Y433" s="9"/>
      <c r="Z433" s="9"/>
    </row>
    <row r="434">
      <c r="C434" s="9"/>
      <c r="D434" s="9"/>
      <c r="E434" s="64"/>
      <c r="F434" s="9"/>
      <c r="G434" s="9"/>
      <c r="H434" s="9"/>
      <c r="I434" s="9"/>
      <c r="J434" s="65"/>
      <c r="K434" s="9"/>
      <c r="L434" s="66"/>
      <c r="M434" s="66"/>
      <c r="N434" s="9"/>
      <c r="O434" s="9"/>
      <c r="P434" s="9"/>
      <c r="S434" s="7"/>
      <c r="Y434" s="9"/>
      <c r="Z434" s="9"/>
    </row>
    <row r="435">
      <c r="C435" s="9"/>
      <c r="D435" s="9"/>
      <c r="E435" s="64"/>
      <c r="F435" s="9"/>
      <c r="G435" s="9"/>
      <c r="H435" s="9"/>
      <c r="I435" s="9"/>
      <c r="J435" s="65"/>
      <c r="K435" s="9"/>
      <c r="L435" s="66"/>
      <c r="M435" s="66"/>
      <c r="N435" s="9"/>
      <c r="O435" s="9"/>
      <c r="P435" s="9"/>
      <c r="S435" s="7"/>
      <c r="Y435" s="9"/>
      <c r="Z435" s="9"/>
    </row>
    <row r="436">
      <c r="C436" s="9"/>
      <c r="D436" s="9"/>
      <c r="E436" s="64"/>
      <c r="F436" s="9"/>
      <c r="G436" s="9"/>
      <c r="H436" s="9"/>
      <c r="I436" s="9"/>
      <c r="J436" s="65"/>
      <c r="K436" s="9"/>
      <c r="L436" s="66"/>
      <c r="M436" s="66"/>
      <c r="N436" s="9"/>
      <c r="O436" s="9"/>
      <c r="P436" s="9"/>
      <c r="S436" s="7"/>
      <c r="Y436" s="9"/>
      <c r="Z436" s="9"/>
    </row>
    <row r="437">
      <c r="C437" s="9"/>
      <c r="D437" s="9"/>
      <c r="E437" s="64"/>
      <c r="F437" s="9"/>
      <c r="G437" s="9"/>
      <c r="H437" s="9"/>
      <c r="I437" s="9"/>
      <c r="J437" s="65"/>
      <c r="K437" s="9"/>
      <c r="L437" s="66"/>
      <c r="M437" s="66"/>
      <c r="N437" s="9"/>
      <c r="O437" s="9"/>
      <c r="P437" s="9"/>
      <c r="S437" s="7"/>
      <c r="Y437" s="9"/>
      <c r="Z437" s="9"/>
    </row>
    <row r="438">
      <c r="C438" s="9"/>
      <c r="D438" s="9"/>
      <c r="E438" s="64"/>
      <c r="F438" s="9"/>
      <c r="G438" s="9"/>
      <c r="H438" s="9"/>
      <c r="I438" s="9"/>
      <c r="J438" s="65"/>
      <c r="K438" s="9"/>
      <c r="L438" s="66"/>
      <c r="M438" s="66"/>
      <c r="N438" s="9"/>
      <c r="O438" s="9"/>
      <c r="P438" s="9"/>
      <c r="S438" s="7"/>
      <c r="Y438" s="9"/>
      <c r="Z438" s="9"/>
    </row>
    <row r="439">
      <c r="C439" s="9"/>
      <c r="D439" s="9"/>
      <c r="E439" s="64"/>
      <c r="F439" s="9"/>
      <c r="G439" s="9"/>
      <c r="H439" s="9"/>
      <c r="I439" s="9"/>
      <c r="J439" s="65"/>
      <c r="K439" s="9"/>
      <c r="L439" s="66"/>
      <c r="M439" s="66"/>
      <c r="N439" s="9"/>
      <c r="O439" s="9"/>
      <c r="P439" s="9"/>
      <c r="S439" s="7"/>
      <c r="Y439" s="9"/>
      <c r="Z439" s="9"/>
    </row>
    <row r="440">
      <c r="C440" s="9"/>
      <c r="D440" s="9"/>
      <c r="E440" s="64"/>
      <c r="F440" s="9"/>
      <c r="G440" s="9"/>
      <c r="H440" s="9"/>
      <c r="I440" s="9"/>
      <c r="J440" s="65"/>
      <c r="K440" s="9"/>
      <c r="L440" s="66"/>
      <c r="M440" s="66"/>
      <c r="N440" s="9"/>
      <c r="O440" s="9"/>
      <c r="P440" s="9"/>
      <c r="S440" s="7"/>
      <c r="Y440" s="9"/>
      <c r="Z440" s="9"/>
    </row>
    <row r="441">
      <c r="C441" s="9"/>
      <c r="D441" s="9"/>
      <c r="E441" s="64"/>
      <c r="F441" s="9"/>
      <c r="G441" s="9"/>
      <c r="H441" s="9"/>
      <c r="I441" s="9"/>
      <c r="J441" s="65"/>
      <c r="K441" s="9"/>
      <c r="L441" s="66"/>
      <c r="M441" s="66"/>
      <c r="N441" s="9"/>
      <c r="O441" s="9"/>
      <c r="P441" s="9"/>
      <c r="S441" s="7"/>
      <c r="Y441" s="9"/>
      <c r="Z441" s="9"/>
    </row>
    <row r="442">
      <c r="C442" s="9"/>
      <c r="D442" s="9"/>
      <c r="E442" s="64"/>
      <c r="F442" s="9"/>
      <c r="G442" s="9"/>
      <c r="H442" s="9"/>
      <c r="I442" s="9"/>
      <c r="J442" s="65"/>
      <c r="K442" s="9"/>
      <c r="L442" s="66"/>
      <c r="M442" s="66"/>
      <c r="N442" s="9"/>
      <c r="O442" s="9"/>
      <c r="P442" s="9"/>
      <c r="S442" s="7"/>
      <c r="Y442" s="9"/>
      <c r="Z442" s="9"/>
    </row>
    <row r="443">
      <c r="C443" s="9"/>
      <c r="D443" s="9"/>
      <c r="E443" s="64"/>
      <c r="F443" s="9"/>
      <c r="G443" s="9"/>
      <c r="H443" s="9"/>
      <c r="I443" s="9"/>
      <c r="J443" s="65"/>
      <c r="K443" s="9"/>
      <c r="L443" s="66"/>
      <c r="M443" s="66"/>
      <c r="N443" s="9"/>
      <c r="O443" s="9"/>
      <c r="P443" s="9"/>
      <c r="S443" s="7"/>
      <c r="Y443" s="9"/>
      <c r="Z443" s="9"/>
    </row>
    <row r="444">
      <c r="C444" s="9"/>
      <c r="D444" s="9"/>
      <c r="E444" s="64"/>
      <c r="F444" s="9"/>
      <c r="G444" s="9"/>
      <c r="H444" s="9"/>
      <c r="I444" s="9"/>
      <c r="J444" s="65"/>
      <c r="K444" s="9"/>
      <c r="L444" s="66"/>
      <c r="M444" s="66"/>
      <c r="N444" s="9"/>
      <c r="O444" s="9"/>
      <c r="P444" s="9"/>
      <c r="S444" s="7"/>
      <c r="Y444" s="9"/>
      <c r="Z444" s="9"/>
    </row>
    <row r="445">
      <c r="C445" s="9"/>
      <c r="D445" s="9"/>
      <c r="E445" s="64"/>
      <c r="F445" s="9"/>
      <c r="G445" s="9"/>
      <c r="H445" s="9"/>
      <c r="I445" s="9"/>
      <c r="J445" s="65"/>
      <c r="K445" s="9"/>
      <c r="L445" s="66"/>
      <c r="M445" s="66"/>
      <c r="N445" s="9"/>
      <c r="O445" s="9"/>
      <c r="P445" s="9"/>
      <c r="S445" s="7"/>
      <c r="Y445" s="9"/>
      <c r="Z445" s="9"/>
    </row>
    <row r="446">
      <c r="C446" s="9"/>
      <c r="D446" s="9"/>
      <c r="E446" s="64"/>
      <c r="F446" s="9"/>
      <c r="G446" s="9"/>
      <c r="H446" s="9"/>
      <c r="I446" s="9"/>
      <c r="J446" s="65"/>
      <c r="K446" s="9"/>
      <c r="L446" s="66"/>
      <c r="M446" s="66"/>
      <c r="N446" s="9"/>
      <c r="O446" s="9"/>
      <c r="P446" s="9"/>
      <c r="S446" s="7"/>
      <c r="Y446" s="9"/>
      <c r="Z446" s="9"/>
    </row>
    <row r="447">
      <c r="C447" s="9"/>
      <c r="D447" s="9"/>
      <c r="E447" s="64"/>
      <c r="F447" s="9"/>
      <c r="G447" s="9"/>
      <c r="H447" s="9"/>
      <c r="I447" s="9"/>
      <c r="J447" s="65"/>
      <c r="K447" s="9"/>
      <c r="L447" s="66"/>
      <c r="M447" s="66"/>
      <c r="N447" s="9"/>
      <c r="O447" s="9"/>
      <c r="P447" s="9"/>
      <c r="S447" s="7"/>
      <c r="Y447" s="9"/>
      <c r="Z447" s="9"/>
    </row>
    <row r="448">
      <c r="C448" s="9"/>
      <c r="D448" s="9"/>
      <c r="E448" s="64"/>
      <c r="F448" s="9"/>
      <c r="G448" s="9"/>
      <c r="H448" s="9"/>
      <c r="I448" s="9"/>
      <c r="J448" s="65"/>
      <c r="K448" s="9"/>
      <c r="L448" s="66"/>
      <c r="M448" s="66"/>
      <c r="N448" s="9"/>
      <c r="O448" s="9"/>
      <c r="P448" s="9"/>
      <c r="S448" s="7"/>
      <c r="Y448" s="9"/>
      <c r="Z448" s="9"/>
    </row>
    <row r="449">
      <c r="C449" s="9"/>
      <c r="D449" s="9"/>
      <c r="E449" s="64"/>
      <c r="F449" s="9"/>
      <c r="G449" s="9"/>
      <c r="H449" s="9"/>
      <c r="I449" s="9"/>
      <c r="J449" s="65"/>
      <c r="K449" s="9"/>
      <c r="L449" s="66"/>
      <c r="M449" s="66"/>
      <c r="N449" s="9"/>
      <c r="O449" s="9"/>
      <c r="P449" s="9"/>
      <c r="S449" s="7"/>
      <c r="Y449" s="9"/>
      <c r="Z449" s="9"/>
    </row>
    <row r="450">
      <c r="C450" s="9"/>
      <c r="D450" s="9"/>
      <c r="E450" s="64"/>
      <c r="F450" s="9"/>
      <c r="G450" s="9"/>
      <c r="H450" s="9"/>
      <c r="I450" s="9"/>
      <c r="J450" s="65"/>
      <c r="K450" s="9"/>
      <c r="L450" s="66"/>
      <c r="M450" s="66"/>
      <c r="N450" s="9"/>
      <c r="O450" s="9"/>
      <c r="P450" s="9"/>
      <c r="S450" s="7"/>
      <c r="Y450" s="9"/>
      <c r="Z450" s="9"/>
    </row>
    <row r="451">
      <c r="C451" s="9"/>
      <c r="D451" s="9"/>
      <c r="E451" s="64"/>
      <c r="F451" s="9"/>
      <c r="G451" s="9"/>
      <c r="H451" s="9"/>
      <c r="I451" s="9"/>
      <c r="J451" s="65"/>
      <c r="K451" s="9"/>
      <c r="L451" s="66"/>
      <c r="M451" s="66"/>
      <c r="N451" s="9"/>
      <c r="O451" s="9"/>
      <c r="P451" s="9"/>
      <c r="S451" s="7"/>
      <c r="Y451" s="9"/>
      <c r="Z451" s="9"/>
    </row>
    <row r="452">
      <c r="C452" s="9"/>
      <c r="D452" s="9"/>
      <c r="E452" s="64"/>
      <c r="F452" s="9"/>
      <c r="G452" s="9"/>
      <c r="H452" s="9"/>
      <c r="I452" s="9"/>
      <c r="J452" s="65"/>
      <c r="K452" s="9"/>
      <c r="L452" s="66"/>
      <c r="M452" s="66"/>
      <c r="N452" s="9"/>
      <c r="O452" s="9"/>
      <c r="P452" s="9"/>
      <c r="S452" s="7"/>
      <c r="Y452" s="9"/>
      <c r="Z452" s="9"/>
    </row>
    <row r="453">
      <c r="C453" s="9"/>
      <c r="D453" s="9"/>
      <c r="E453" s="64"/>
      <c r="F453" s="9"/>
      <c r="G453" s="9"/>
      <c r="H453" s="9"/>
      <c r="I453" s="9"/>
      <c r="J453" s="65"/>
      <c r="K453" s="9"/>
      <c r="L453" s="66"/>
      <c r="M453" s="66"/>
      <c r="N453" s="9"/>
      <c r="O453" s="9"/>
      <c r="P453" s="9"/>
      <c r="S453" s="7"/>
      <c r="Y453" s="9"/>
      <c r="Z453" s="9"/>
    </row>
    <row r="454">
      <c r="C454" s="9"/>
      <c r="D454" s="9"/>
      <c r="E454" s="64"/>
      <c r="F454" s="9"/>
      <c r="G454" s="9"/>
      <c r="H454" s="9"/>
      <c r="I454" s="9"/>
      <c r="J454" s="65"/>
      <c r="K454" s="9"/>
      <c r="L454" s="66"/>
      <c r="M454" s="66"/>
      <c r="N454" s="9"/>
      <c r="O454" s="9"/>
      <c r="P454" s="9"/>
      <c r="S454" s="7"/>
      <c r="Y454" s="9"/>
      <c r="Z454" s="9"/>
    </row>
    <row r="455">
      <c r="C455" s="9"/>
      <c r="D455" s="9"/>
      <c r="E455" s="64"/>
      <c r="F455" s="9"/>
      <c r="G455" s="9"/>
      <c r="H455" s="9"/>
      <c r="I455" s="9"/>
      <c r="J455" s="65"/>
      <c r="K455" s="9"/>
      <c r="L455" s="66"/>
      <c r="M455" s="66"/>
      <c r="N455" s="9"/>
      <c r="O455" s="9"/>
      <c r="P455" s="9"/>
      <c r="S455" s="7"/>
      <c r="Y455" s="9"/>
      <c r="Z455" s="9"/>
    </row>
    <row r="456">
      <c r="C456" s="9"/>
      <c r="D456" s="9"/>
      <c r="E456" s="64"/>
      <c r="F456" s="9"/>
      <c r="G456" s="9"/>
      <c r="H456" s="9"/>
      <c r="I456" s="9"/>
      <c r="J456" s="65"/>
      <c r="K456" s="9"/>
      <c r="L456" s="66"/>
      <c r="M456" s="66"/>
      <c r="N456" s="9"/>
      <c r="O456" s="9"/>
      <c r="P456" s="9"/>
      <c r="S456" s="7"/>
      <c r="Y456" s="9"/>
      <c r="Z456" s="9"/>
    </row>
    <row r="457">
      <c r="C457" s="9"/>
      <c r="D457" s="9"/>
      <c r="E457" s="64"/>
      <c r="F457" s="9"/>
      <c r="G457" s="9"/>
      <c r="H457" s="9"/>
      <c r="I457" s="9"/>
      <c r="J457" s="65"/>
      <c r="K457" s="9"/>
      <c r="L457" s="66"/>
      <c r="M457" s="66"/>
      <c r="N457" s="9"/>
      <c r="O457" s="9"/>
      <c r="P457" s="9"/>
      <c r="S457" s="7"/>
      <c r="Y457" s="9"/>
      <c r="Z457" s="9"/>
    </row>
    <row r="458">
      <c r="C458" s="9"/>
      <c r="D458" s="9"/>
      <c r="E458" s="64"/>
      <c r="F458" s="9"/>
      <c r="G458" s="9"/>
      <c r="H458" s="9"/>
      <c r="I458" s="9"/>
      <c r="J458" s="65"/>
      <c r="K458" s="9"/>
      <c r="L458" s="66"/>
      <c r="M458" s="66"/>
      <c r="N458" s="9"/>
      <c r="O458" s="9"/>
      <c r="P458" s="9"/>
      <c r="S458" s="7"/>
      <c r="Y458" s="9"/>
      <c r="Z458" s="9"/>
    </row>
    <row r="459">
      <c r="C459" s="9"/>
      <c r="D459" s="9"/>
      <c r="E459" s="64"/>
      <c r="F459" s="9"/>
      <c r="G459" s="9"/>
      <c r="H459" s="9"/>
      <c r="I459" s="9"/>
      <c r="J459" s="65"/>
      <c r="K459" s="9"/>
      <c r="L459" s="66"/>
      <c r="M459" s="66"/>
      <c r="N459" s="9"/>
      <c r="O459" s="9"/>
      <c r="P459" s="9"/>
      <c r="S459" s="7"/>
      <c r="Y459" s="9"/>
      <c r="Z459" s="9"/>
    </row>
    <row r="460">
      <c r="C460" s="9"/>
      <c r="D460" s="9"/>
      <c r="E460" s="64"/>
      <c r="F460" s="9"/>
      <c r="G460" s="9"/>
      <c r="H460" s="9"/>
      <c r="I460" s="9"/>
      <c r="J460" s="65"/>
      <c r="K460" s="9"/>
      <c r="L460" s="66"/>
      <c r="M460" s="66"/>
      <c r="N460" s="9"/>
      <c r="O460" s="9"/>
      <c r="P460" s="9"/>
      <c r="S460" s="7"/>
      <c r="Y460" s="9"/>
      <c r="Z460" s="9"/>
    </row>
    <row r="461">
      <c r="C461" s="9"/>
      <c r="D461" s="9"/>
      <c r="E461" s="64"/>
      <c r="F461" s="9"/>
      <c r="G461" s="9"/>
      <c r="H461" s="9"/>
      <c r="I461" s="9"/>
      <c r="J461" s="65"/>
      <c r="K461" s="9"/>
      <c r="L461" s="66"/>
      <c r="M461" s="66"/>
      <c r="N461" s="9"/>
      <c r="O461" s="9"/>
      <c r="P461" s="9"/>
      <c r="S461" s="7"/>
      <c r="Y461" s="9"/>
      <c r="Z461" s="9"/>
    </row>
    <row r="462">
      <c r="C462" s="9"/>
      <c r="D462" s="9"/>
      <c r="E462" s="64"/>
      <c r="F462" s="9"/>
      <c r="G462" s="9"/>
      <c r="H462" s="9"/>
      <c r="I462" s="9"/>
      <c r="J462" s="65"/>
      <c r="K462" s="9"/>
      <c r="L462" s="66"/>
      <c r="M462" s="66"/>
      <c r="N462" s="9"/>
      <c r="O462" s="9"/>
      <c r="P462" s="9"/>
      <c r="S462" s="7"/>
      <c r="Y462" s="9"/>
      <c r="Z462" s="9"/>
    </row>
    <row r="463">
      <c r="C463" s="9"/>
      <c r="D463" s="9"/>
      <c r="E463" s="64"/>
      <c r="F463" s="9"/>
      <c r="G463" s="9"/>
      <c r="H463" s="9"/>
      <c r="I463" s="9"/>
      <c r="J463" s="65"/>
      <c r="K463" s="9"/>
      <c r="L463" s="66"/>
      <c r="M463" s="66"/>
      <c r="N463" s="9"/>
      <c r="O463" s="9"/>
      <c r="P463" s="9"/>
      <c r="S463" s="7"/>
      <c r="Y463" s="9"/>
      <c r="Z463" s="9"/>
    </row>
    <row r="464">
      <c r="C464" s="9"/>
      <c r="D464" s="9"/>
      <c r="E464" s="64"/>
      <c r="F464" s="9"/>
      <c r="G464" s="9"/>
      <c r="H464" s="9"/>
      <c r="I464" s="9"/>
      <c r="J464" s="65"/>
      <c r="K464" s="9"/>
      <c r="L464" s="66"/>
      <c r="M464" s="66"/>
      <c r="N464" s="9"/>
      <c r="O464" s="9"/>
      <c r="P464" s="9"/>
      <c r="S464" s="7"/>
      <c r="Y464" s="9"/>
      <c r="Z464" s="9"/>
    </row>
    <row r="465">
      <c r="C465" s="9"/>
      <c r="D465" s="9"/>
      <c r="E465" s="64"/>
      <c r="F465" s="9"/>
      <c r="G465" s="9"/>
      <c r="H465" s="9"/>
      <c r="I465" s="9"/>
      <c r="J465" s="65"/>
      <c r="K465" s="9"/>
      <c r="L465" s="66"/>
      <c r="M465" s="66"/>
      <c r="N465" s="9"/>
      <c r="O465" s="9"/>
      <c r="P465" s="9"/>
      <c r="S465" s="7"/>
      <c r="Y465" s="9"/>
      <c r="Z465" s="9"/>
    </row>
    <row r="466">
      <c r="C466" s="9"/>
      <c r="D466" s="9"/>
      <c r="E466" s="64"/>
      <c r="F466" s="9"/>
      <c r="G466" s="9"/>
      <c r="H466" s="9"/>
      <c r="I466" s="9"/>
      <c r="J466" s="65"/>
      <c r="K466" s="9"/>
      <c r="L466" s="66"/>
      <c r="M466" s="66"/>
      <c r="N466" s="9"/>
      <c r="O466" s="9"/>
      <c r="P466" s="9"/>
      <c r="S466" s="7"/>
      <c r="Y466" s="9"/>
      <c r="Z466" s="9"/>
    </row>
    <row r="467">
      <c r="C467" s="9"/>
      <c r="D467" s="9"/>
      <c r="E467" s="64"/>
      <c r="F467" s="9"/>
      <c r="G467" s="9"/>
      <c r="H467" s="9"/>
      <c r="I467" s="9"/>
      <c r="J467" s="65"/>
      <c r="K467" s="9"/>
      <c r="L467" s="66"/>
      <c r="M467" s="66"/>
      <c r="N467" s="9"/>
      <c r="O467" s="9"/>
      <c r="P467" s="9"/>
      <c r="S467" s="7"/>
      <c r="Y467" s="9"/>
      <c r="Z467" s="9"/>
    </row>
    <row r="468">
      <c r="C468" s="9"/>
      <c r="D468" s="9"/>
      <c r="E468" s="64"/>
      <c r="F468" s="9"/>
      <c r="G468" s="9"/>
      <c r="H468" s="9"/>
      <c r="I468" s="9"/>
      <c r="J468" s="65"/>
      <c r="K468" s="9"/>
      <c r="L468" s="66"/>
      <c r="M468" s="66"/>
      <c r="N468" s="9"/>
      <c r="O468" s="9"/>
      <c r="P468" s="9"/>
      <c r="S468" s="7"/>
      <c r="Y468" s="9"/>
      <c r="Z468" s="9"/>
    </row>
    <row r="469">
      <c r="C469" s="9"/>
      <c r="D469" s="9"/>
      <c r="E469" s="64"/>
      <c r="F469" s="9"/>
      <c r="G469" s="9"/>
      <c r="H469" s="9"/>
      <c r="I469" s="9"/>
      <c r="J469" s="65"/>
      <c r="K469" s="9"/>
      <c r="L469" s="66"/>
      <c r="M469" s="66"/>
      <c r="N469" s="9"/>
      <c r="O469" s="9"/>
      <c r="P469" s="9"/>
      <c r="S469" s="7"/>
      <c r="Y469" s="9"/>
      <c r="Z469" s="9"/>
    </row>
    <row r="470">
      <c r="C470" s="9"/>
      <c r="D470" s="9"/>
      <c r="E470" s="64"/>
      <c r="F470" s="9"/>
      <c r="G470" s="9"/>
      <c r="H470" s="9"/>
      <c r="I470" s="9"/>
      <c r="J470" s="65"/>
      <c r="K470" s="9"/>
      <c r="L470" s="66"/>
      <c r="M470" s="66"/>
      <c r="N470" s="9"/>
      <c r="O470" s="9"/>
      <c r="P470" s="9"/>
      <c r="S470" s="7"/>
      <c r="Y470" s="9"/>
      <c r="Z470" s="9"/>
    </row>
    <row r="471">
      <c r="C471" s="9"/>
      <c r="D471" s="9"/>
      <c r="E471" s="64"/>
      <c r="F471" s="9"/>
      <c r="G471" s="9"/>
      <c r="H471" s="9"/>
      <c r="I471" s="9"/>
      <c r="J471" s="65"/>
      <c r="K471" s="9"/>
      <c r="L471" s="66"/>
      <c r="M471" s="66"/>
      <c r="N471" s="9"/>
      <c r="O471" s="9"/>
      <c r="P471" s="9"/>
      <c r="S471" s="7"/>
      <c r="Y471" s="9"/>
      <c r="Z471" s="9"/>
    </row>
    <row r="472">
      <c r="C472" s="9"/>
      <c r="D472" s="9"/>
      <c r="E472" s="64"/>
      <c r="F472" s="9"/>
      <c r="G472" s="9"/>
      <c r="H472" s="9"/>
      <c r="I472" s="9"/>
      <c r="J472" s="65"/>
      <c r="K472" s="9"/>
      <c r="L472" s="66"/>
      <c r="M472" s="66"/>
      <c r="N472" s="9"/>
      <c r="O472" s="9"/>
      <c r="P472" s="9"/>
      <c r="S472" s="7"/>
      <c r="Y472" s="9"/>
      <c r="Z472" s="9"/>
    </row>
    <row r="473">
      <c r="C473" s="9"/>
      <c r="D473" s="9"/>
      <c r="E473" s="64"/>
      <c r="F473" s="9"/>
      <c r="G473" s="9"/>
      <c r="H473" s="9"/>
      <c r="I473" s="9"/>
      <c r="J473" s="65"/>
      <c r="K473" s="9"/>
      <c r="L473" s="66"/>
      <c r="M473" s="66"/>
      <c r="N473" s="9"/>
      <c r="O473" s="9"/>
      <c r="P473" s="9"/>
      <c r="S473" s="7"/>
      <c r="Y473" s="9"/>
      <c r="Z473" s="9"/>
    </row>
    <row r="474">
      <c r="C474" s="9"/>
      <c r="D474" s="9"/>
      <c r="E474" s="64"/>
      <c r="F474" s="9"/>
      <c r="G474" s="9"/>
      <c r="H474" s="9"/>
      <c r="I474" s="9"/>
      <c r="J474" s="65"/>
      <c r="K474" s="9"/>
      <c r="L474" s="66"/>
      <c r="M474" s="66"/>
      <c r="N474" s="9"/>
      <c r="O474" s="9"/>
      <c r="P474" s="9"/>
      <c r="S474" s="7"/>
      <c r="Y474" s="9"/>
      <c r="Z474" s="9"/>
    </row>
    <row r="475">
      <c r="C475" s="9"/>
      <c r="D475" s="9"/>
      <c r="E475" s="64"/>
      <c r="F475" s="9"/>
      <c r="G475" s="9"/>
      <c r="H475" s="9"/>
      <c r="I475" s="9"/>
      <c r="J475" s="65"/>
      <c r="K475" s="9"/>
      <c r="L475" s="66"/>
      <c r="M475" s="66"/>
      <c r="N475" s="9"/>
      <c r="O475" s="9"/>
      <c r="P475" s="9"/>
      <c r="S475" s="7"/>
      <c r="Y475" s="9"/>
      <c r="Z475" s="9"/>
    </row>
    <row r="476">
      <c r="C476" s="9"/>
      <c r="D476" s="9"/>
      <c r="E476" s="64"/>
      <c r="F476" s="9"/>
      <c r="G476" s="9"/>
      <c r="H476" s="9"/>
      <c r="I476" s="9"/>
      <c r="J476" s="65"/>
      <c r="K476" s="9"/>
      <c r="L476" s="66"/>
      <c r="M476" s="66"/>
      <c r="N476" s="9"/>
      <c r="O476" s="9"/>
      <c r="P476" s="9"/>
      <c r="S476" s="7"/>
      <c r="Y476" s="9"/>
      <c r="Z476" s="9"/>
    </row>
    <row r="477">
      <c r="C477" s="9"/>
      <c r="D477" s="9"/>
      <c r="E477" s="64"/>
      <c r="F477" s="9"/>
      <c r="G477" s="9"/>
      <c r="H477" s="9"/>
      <c r="I477" s="9"/>
      <c r="J477" s="65"/>
      <c r="K477" s="9"/>
      <c r="L477" s="66"/>
      <c r="M477" s="66"/>
      <c r="N477" s="9"/>
      <c r="O477" s="9"/>
      <c r="P477" s="9"/>
      <c r="S477" s="7"/>
      <c r="Y477" s="9"/>
      <c r="Z477" s="9"/>
    </row>
    <row r="478">
      <c r="C478" s="9"/>
      <c r="D478" s="9"/>
      <c r="E478" s="64"/>
      <c r="F478" s="9"/>
      <c r="G478" s="9"/>
      <c r="H478" s="9"/>
      <c r="I478" s="9"/>
      <c r="J478" s="65"/>
      <c r="K478" s="9"/>
      <c r="L478" s="66"/>
      <c r="M478" s="66"/>
      <c r="N478" s="9"/>
      <c r="O478" s="9"/>
      <c r="P478" s="9"/>
      <c r="S478" s="7"/>
      <c r="Y478" s="9"/>
      <c r="Z478" s="9"/>
    </row>
    <row r="479">
      <c r="C479" s="9"/>
      <c r="D479" s="9"/>
      <c r="E479" s="64"/>
      <c r="F479" s="9"/>
      <c r="G479" s="9"/>
      <c r="H479" s="9"/>
      <c r="I479" s="9"/>
      <c r="J479" s="65"/>
      <c r="K479" s="9"/>
      <c r="L479" s="66"/>
      <c r="M479" s="66"/>
      <c r="N479" s="9"/>
      <c r="O479" s="9"/>
      <c r="P479" s="9"/>
      <c r="S479" s="7"/>
      <c r="Y479" s="9"/>
      <c r="Z479" s="9"/>
    </row>
    <row r="480">
      <c r="C480" s="9"/>
      <c r="D480" s="9"/>
      <c r="E480" s="64"/>
      <c r="F480" s="9"/>
      <c r="G480" s="9"/>
      <c r="H480" s="9"/>
      <c r="I480" s="9"/>
      <c r="J480" s="65"/>
      <c r="K480" s="9"/>
      <c r="L480" s="66"/>
      <c r="M480" s="66"/>
      <c r="N480" s="9"/>
      <c r="O480" s="9"/>
      <c r="P480" s="9"/>
      <c r="S480" s="7"/>
      <c r="Y480" s="9"/>
      <c r="Z480" s="9"/>
    </row>
    <row r="481">
      <c r="C481" s="9"/>
      <c r="D481" s="9"/>
      <c r="E481" s="64"/>
      <c r="F481" s="9"/>
      <c r="G481" s="9"/>
      <c r="H481" s="9"/>
      <c r="I481" s="9"/>
      <c r="J481" s="65"/>
      <c r="K481" s="9"/>
      <c r="L481" s="66"/>
      <c r="M481" s="66"/>
      <c r="N481" s="9"/>
      <c r="O481" s="9"/>
      <c r="P481" s="9"/>
      <c r="S481" s="7"/>
      <c r="Y481" s="9"/>
      <c r="Z481" s="9"/>
    </row>
    <row r="482">
      <c r="C482" s="9"/>
      <c r="D482" s="9"/>
      <c r="E482" s="64"/>
      <c r="F482" s="9"/>
      <c r="G482" s="9"/>
      <c r="H482" s="9"/>
      <c r="I482" s="9"/>
      <c r="J482" s="65"/>
      <c r="K482" s="9"/>
      <c r="L482" s="66"/>
      <c r="M482" s="66"/>
      <c r="N482" s="9"/>
      <c r="O482" s="9"/>
      <c r="P482" s="9"/>
      <c r="S482" s="7"/>
      <c r="Y482" s="9"/>
      <c r="Z482" s="9"/>
    </row>
    <row r="483">
      <c r="C483" s="9"/>
      <c r="D483" s="9"/>
      <c r="E483" s="64"/>
      <c r="F483" s="9"/>
      <c r="G483" s="9"/>
      <c r="H483" s="9"/>
      <c r="I483" s="9"/>
      <c r="J483" s="65"/>
      <c r="K483" s="9"/>
      <c r="L483" s="66"/>
      <c r="M483" s="66"/>
      <c r="N483" s="9"/>
      <c r="O483" s="9"/>
      <c r="P483" s="9"/>
      <c r="S483" s="7"/>
      <c r="Y483" s="9"/>
      <c r="Z483" s="9"/>
    </row>
    <row r="484">
      <c r="C484" s="9"/>
      <c r="D484" s="9"/>
      <c r="E484" s="64"/>
      <c r="F484" s="9"/>
      <c r="G484" s="9"/>
      <c r="H484" s="9"/>
      <c r="I484" s="9"/>
      <c r="J484" s="65"/>
      <c r="K484" s="9"/>
      <c r="L484" s="66"/>
      <c r="M484" s="66"/>
      <c r="N484" s="9"/>
      <c r="O484" s="9"/>
      <c r="P484" s="9"/>
      <c r="S484" s="7"/>
      <c r="Y484" s="9"/>
      <c r="Z484" s="9"/>
    </row>
    <row r="485">
      <c r="C485" s="9"/>
      <c r="D485" s="9"/>
      <c r="E485" s="64"/>
      <c r="F485" s="9"/>
      <c r="G485" s="9"/>
      <c r="H485" s="9"/>
      <c r="I485" s="9"/>
      <c r="J485" s="65"/>
      <c r="K485" s="9"/>
      <c r="L485" s="66"/>
      <c r="M485" s="66"/>
      <c r="N485" s="9"/>
      <c r="O485" s="9"/>
      <c r="P485" s="9"/>
      <c r="S485" s="7"/>
      <c r="Y485" s="9"/>
      <c r="Z485" s="9"/>
    </row>
    <row r="486">
      <c r="C486" s="9"/>
      <c r="D486" s="9"/>
      <c r="E486" s="64"/>
      <c r="F486" s="9"/>
      <c r="G486" s="9"/>
      <c r="H486" s="9"/>
      <c r="I486" s="9"/>
      <c r="J486" s="65"/>
      <c r="K486" s="9"/>
      <c r="L486" s="66"/>
      <c r="M486" s="66"/>
      <c r="N486" s="9"/>
      <c r="O486" s="9"/>
      <c r="P486" s="9"/>
      <c r="S486" s="7"/>
      <c r="Y486" s="9"/>
      <c r="Z486" s="9"/>
    </row>
    <row r="487">
      <c r="C487" s="9"/>
      <c r="D487" s="9"/>
      <c r="E487" s="64"/>
      <c r="F487" s="9"/>
      <c r="G487" s="9"/>
      <c r="H487" s="9"/>
      <c r="I487" s="9"/>
      <c r="J487" s="65"/>
      <c r="K487" s="9"/>
      <c r="L487" s="66"/>
      <c r="M487" s="66"/>
      <c r="N487" s="9"/>
      <c r="O487" s="9"/>
      <c r="P487" s="9"/>
      <c r="S487" s="7"/>
      <c r="Y487" s="9"/>
      <c r="Z487" s="9"/>
    </row>
    <row r="488">
      <c r="C488" s="9"/>
      <c r="D488" s="9"/>
      <c r="E488" s="64"/>
      <c r="F488" s="9"/>
      <c r="G488" s="9"/>
      <c r="H488" s="9"/>
      <c r="I488" s="9"/>
      <c r="J488" s="65"/>
      <c r="K488" s="9"/>
      <c r="L488" s="66"/>
      <c r="M488" s="66"/>
      <c r="N488" s="9"/>
      <c r="O488" s="9"/>
      <c r="P488" s="9"/>
      <c r="S488" s="7"/>
      <c r="Y488" s="9"/>
      <c r="Z488" s="9"/>
    </row>
    <row r="489">
      <c r="C489" s="9"/>
      <c r="D489" s="9"/>
      <c r="E489" s="64"/>
      <c r="F489" s="9"/>
      <c r="G489" s="9"/>
      <c r="H489" s="9"/>
      <c r="I489" s="9"/>
      <c r="J489" s="65"/>
      <c r="K489" s="9"/>
      <c r="L489" s="66"/>
      <c r="M489" s="66"/>
      <c r="N489" s="9"/>
      <c r="O489" s="9"/>
      <c r="P489" s="9"/>
      <c r="S489" s="7"/>
      <c r="Y489" s="9"/>
      <c r="Z489" s="9"/>
    </row>
    <row r="490">
      <c r="C490" s="9"/>
      <c r="D490" s="9"/>
      <c r="E490" s="64"/>
      <c r="F490" s="9"/>
      <c r="G490" s="9"/>
      <c r="H490" s="9"/>
      <c r="I490" s="9"/>
      <c r="J490" s="65"/>
      <c r="K490" s="9"/>
      <c r="L490" s="66"/>
      <c r="M490" s="66"/>
      <c r="N490" s="9"/>
      <c r="O490" s="9"/>
      <c r="P490" s="9"/>
      <c r="S490" s="7"/>
      <c r="Y490" s="9"/>
      <c r="Z490" s="9"/>
    </row>
    <row r="491">
      <c r="C491" s="9"/>
      <c r="D491" s="9"/>
      <c r="E491" s="64"/>
      <c r="F491" s="9"/>
      <c r="G491" s="9"/>
      <c r="H491" s="9"/>
      <c r="I491" s="9"/>
      <c r="J491" s="65"/>
      <c r="K491" s="9"/>
      <c r="L491" s="66"/>
      <c r="M491" s="66"/>
      <c r="N491" s="9"/>
      <c r="O491" s="9"/>
      <c r="P491" s="9"/>
      <c r="S491" s="7"/>
      <c r="Y491" s="9"/>
      <c r="Z491" s="9"/>
    </row>
    <row r="492">
      <c r="C492" s="9"/>
      <c r="D492" s="9"/>
      <c r="E492" s="64"/>
      <c r="F492" s="9"/>
      <c r="G492" s="9"/>
      <c r="H492" s="9"/>
      <c r="I492" s="9"/>
      <c r="J492" s="65"/>
      <c r="K492" s="9"/>
      <c r="L492" s="66"/>
      <c r="M492" s="66"/>
      <c r="N492" s="9"/>
      <c r="O492" s="9"/>
      <c r="P492" s="9"/>
      <c r="S492" s="7"/>
      <c r="Y492" s="9"/>
      <c r="Z492" s="9"/>
    </row>
    <row r="493">
      <c r="C493" s="9"/>
      <c r="D493" s="9"/>
      <c r="E493" s="64"/>
      <c r="F493" s="9"/>
      <c r="G493" s="9"/>
      <c r="H493" s="9"/>
      <c r="I493" s="9"/>
      <c r="J493" s="65"/>
      <c r="K493" s="9"/>
      <c r="L493" s="66"/>
      <c r="M493" s="66"/>
      <c r="N493" s="9"/>
      <c r="O493" s="9"/>
      <c r="P493" s="9"/>
      <c r="S493" s="7"/>
      <c r="Y493" s="9"/>
      <c r="Z493" s="9"/>
    </row>
    <row r="494">
      <c r="C494" s="9"/>
      <c r="D494" s="9"/>
      <c r="E494" s="64"/>
      <c r="F494" s="9"/>
      <c r="G494" s="9"/>
      <c r="H494" s="9"/>
      <c r="I494" s="9"/>
      <c r="J494" s="65"/>
      <c r="K494" s="9"/>
      <c r="L494" s="66"/>
      <c r="M494" s="66"/>
      <c r="N494" s="9"/>
      <c r="O494" s="9"/>
      <c r="P494" s="9"/>
      <c r="S494" s="7"/>
      <c r="Y494" s="9"/>
      <c r="Z494" s="9"/>
    </row>
    <row r="495">
      <c r="C495" s="9"/>
      <c r="D495" s="9"/>
      <c r="E495" s="64"/>
      <c r="F495" s="9"/>
      <c r="G495" s="9"/>
      <c r="H495" s="9"/>
      <c r="I495" s="9"/>
      <c r="J495" s="65"/>
      <c r="K495" s="9"/>
      <c r="L495" s="66"/>
      <c r="M495" s="66"/>
      <c r="N495" s="9"/>
      <c r="O495" s="9"/>
      <c r="P495" s="9"/>
      <c r="S495" s="7"/>
      <c r="Y495" s="9"/>
      <c r="Z495" s="9"/>
    </row>
    <row r="496">
      <c r="C496" s="9"/>
      <c r="D496" s="9"/>
      <c r="E496" s="64"/>
      <c r="F496" s="9"/>
      <c r="G496" s="9"/>
      <c r="H496" s="9"/>
      <c r="I496" s="9"/>
      <c r="J496" s="65"/>
      <c r="K496" s="9"/>
      <c r="L496" s="66"/>
      <c r="M496" s="66"/>
      <c r="N496" s="9"/>
      <c r="O496" s="9"/>
      <c r="P496" s="9"/>
      <c r="S496" s="7"/>
      <c r="Y496" s="9"/>
      <c r="Z496" s="9"/>
    </row>
    <row r="497">
      <c r="C497" s="9"/>
      <c r="D497" s="9"/>
      <c r="E497" s="64"/>
      <c r="F497" s="9"/>
      <c r="G497" s="9"/>
      <c r="H497" s="9"/>
      <c r="I497" s="9"/>
      <c r="J497" s="65"/>
      <c r="K497" s="9"/>
      <c r="L497" s="66"/>
      <c r="M497" s="66"/>
      <c r="N497" s="9"/>
      <c r="O497" s="9"/>
      <c r="P497" s="9"/>
      <c r="S497" s="7"/>
      <c r="Y497" s="9"/>
      <c r="Z497" s="9"/>
    </row>
    <row r="498">
      <c r="C498" s="9"/>
      <c r="D498" s="9"/>
      <c r="E498" s="64"/>
      <c r="F498" s="9"/>
      <c r="G498" s="9"/>
      <c r="H498" s="9"/>
      <c r="I498" s="9"/>
      <c r="J498" s="65"/>
      <c r="K498" s="9"/>
      <c r="L498" s="66"/>
      <c r="M498" s="66"/>
      <c r="N498" s="9"/>
      <c r="O498" s="9"/>
      <c r="P498" s="9"/>
      <c r="S498" s="7"/>
      <c r="Y498" s="9"/>
      <c r="Z498" s="9"/>
    </row>
    <row r="499">
      <c r="C499" s="9"/>
      <c r="D499" s="9"/>
      <c r="E499" s="64"/>
      <c r="F499" s="9"/>
      <c r="G499" s="9"/>
      <c r="H499" s="9"/>
      <c r="I499" s="9"/>
      <c r="J499" s="65"/>
      <c r="K499" s="9"/>
      <c r="L499" s="66"/>
      <c r="M499" s="66"/>
      <c r="N499" s="9"/>
      <c r="O499" s="9"/>
      <c r="P499" s="9"/>
      <c r="S499" s="7"/>
      <c r="Y499" s="9"/>
      <c r="Z499" s="9"/>
    </row>
    <row r="500">
      <c r="C500" s="9"/>
      <c r="D500" s="9"/>
      <c r="E500" s="64"/>
      <c r="F500" s="9"/>
      <c r="G500" s="9"/>
      <c r="H500" s="9"/>
      <c r="I500" s="9"/>
      <c r="J500" s="65"/>
      <c r="K500" s="9"/>
      <c r="L500" s="66"/>
      <c r="M500" s="66"/>
      <c r="N500" s="9"/>
      <c r="O500" s="9"/>
      <c r="P500" s="9"/>
      <c r="S500" s="7"/>
      <c r="Y500" s="9"/>
      <c r="Z500" s="9"/>
    </row>
    <row r="501">
      <c r="C501" s="9"/>
      <c r="D501" s="9"/>
      <c r="E501" s="64"/>
      <c r="F501" s="9"/>
      <c r="G501" s="9"/>
      <c r="H501" s="9"/>
      <c r="I501" s="9"/>
      <c r="J501" s="65"/>
      <c r="K501" s="9"/>
      <c r="L501" s="66"/>
      <c r="M501" s="66"/>
      <c r="N501" s="9"/>
      <c r="O501" s="9"/>
      <c r="P501" s="9"/>
      <c r="S501" s="7"/>
      <c r="Y501" s="9"/>
      <c r="Z501" s="9"/>
    </row>
    <row r="502">
      <c r="C502" s="9"/>
      <c r="D502" s="9"/>
      <c r="E502" s="64"/>
      <c r="F502" s="9"/>
      <c r="G502" s="9"/>
      <c r="H502" s="9"/>
      <c r="I502" s="9"/>
      <c r="J502" s="65"/>
      <c r="K502" s="9"/>
      <c r="L502" s="66"/>
      <c r="M502" s="66"/>
      <c r="N502" s="9"/>
      <c r="O502" s="9"/>
      <c r="P502" s="9"/>
      <c r="S502" s="7"/>
      <c r="Y502" s="9"/>
      <c r="Z502" s="9"/>
    </row>
    <row r="503">
      <c r="C503" s="9"/>
      <c r="D503" s="9"/>
      <c r="E503" s="64"/>
      <c r="F503" s="9"/>
      <c r="G503" s="9"/>
      <c r="H503" s="9"/>
      <c r="I503" s="9"/>
      <c r="J503" s="65"/>
      <c r="K503" s="9"/>
      <c r="L503" s="66"/>
      <c r="M503" s="66"/>
      <c r="N503" s="9"/>
      <c r="O503" s="9"/>
      <c r="P503" s="9"/>
      <c r="S503" s="7"/>
      <c r="Y503" s="9"/>
      <c r="Z503" s="9"/>
    </row>
    <row r="504">
      <c r="C504" s="9"/>
      <c r="D504" s="9"/>
      <c r="E504" s="64"/>
      <c r="F504" s="9"/>
      <c r="G504" s="9"/>
      <c r="H504" s="9"/>
      <c r="I504" s="9"/>
      <c r="J504" s="65"/>
      <c r="K504" s="9"/>
      <c r="L504" s="66"/>
      <c r="M504" s="66"/>
      <c r="N504" s="9"/>
      <c r="O504" s="9"/>
      <c r="P504" s="9"/>
      <c r="S504" s="7"/>
      <c r="Y504" s="9"/>
      <c r="Z504" s="9"/>
    </row>
    <row r="505">
      <c r="C505" s="9"/>
      <c r="D505" s="9"/>
      <c r="E505" s="64"/>
      <c r="F505" s="9"/>
      <c r="G505" s="9"/>
      <c r="H505" s="9"/>
      <c r="I505" s="9"/>
      <c r="J505" s="65"/>
      <c r="K505" s="9"/>
      <c r="L505" s="66"/>
      <c r="M505" s="66"/>
      <c r="N505" s="9"/>
      <c r="O505" s="9"/>
      <c r="P505" s="9"/>
      <c r="S505" s="7"/>
      <c r="Y505" s="9"/>
      <c r="Z505" s="9"/>
    </row>
    <row r="506">
      <c r="C506" s="9"/>
      <c r="D506" s="9"/>
      <c r="E506" s="64"/>
      <c r="F506" s="9"/>
      <c r="G506" s="9"/>
      <c r="H506" s="9"/>
      <c r="I506" s="9"/>
      <c r="J506" s="65"/>
      <c r="K506" s="9"/>
      <c r="L506" s="66"/>
      <c r="M506" s="66"/>
      <c r="N506" s="9"/>
      <c r="O506" s="9"/>
      <c r="P506" s="9"/>
      <c r="S506" s="7"/>
      <c r="Y506" s="9"/>
      <c r="Z506" s="9"/>
    </row>
    <row r="507">
      <c r="C507" s="9"/>
      <c r="D507" s="9"/>
      <c r="E507" s="64"/>
      <c r="F507" s="9"/>
      <c r="G507" s="9"/>
      <c r="H507" s="9"/>
      <c r="I507" s="9"/>
      <c r="J507" s="65"/>
      <c r="K507" s="9"/>
      <c r="L507" s="66"/>
      <c r="M507" s="66"/>
      <c r="N507" s="9"/>
      <c r="O507" s="9"/>
      <c r="P507" s="9"/>
      <c r="S507" s="7"/>
      <c r="Y507" s="9"/>
      <c r="Z507" s="9"/>
    </row>
    <row r="508">
      <c r="C508" s="9"/>
      <c r="D508" s="9"/>
      <c r="E508" s="64"/>
      <c r="F508" s="9"/>
      <c r="G508" s="9"/>
      <c r="H508" s="9"/>
      <c r="I508" s="9"/>
      <c r="J508" s="65"/>
      <c r="K508" s="9"/>
      <c r="L508" s="66"/>
      <c r="M508" s="66"/>
      <c r="N508" s="9"/>
      <c r="O508" s="9"/>
      <c r="P508" s="9"/>
      <c r="S508" s="7"/>
      <c r="Y508" s="9"/>
      <c r="Z508" s="9"/>
    </row>
    <row r="509">
      <c r="C509" s="9"/>
      <c r="D509" s="9"/>
      <c r="E509" s="64"/>
      <c r="F509" s="9"/>
      <c r="G509" s="9"/>
      <c r="H509" s="9"/>
      <c r="I509" s="9"/>
      <c r="J509" s="65"/>
      <c r="K509" s="9"/>
      <c r="L509" s="66"/>
      <c r="M509" s="66"/>
      <c r="N509" s="9"/>
      <c r="O509" s="9"/>
      <c r="P509" s="9"/>
      <c r="S509" s="7"/>
      <c r="Y509" s="9"/>
      <c r="Z509" s="9"/>
    </row>
    <row r="510">
      <c r="C510" s="9"/>
      <c r="D510" s="9"/>
      <c r="E510" s="64"/>
      <c r="F510" s="9"/>
      <c r="G510" s="9"/>
      <c r="H510" s="9"/>
      <c r="I510" s="9"/>
      <c r="J510" s="65"/>
      <c r="K510" s="9"/>
      <c r="L510" s="66"/>
      <c r="M510" s="66"/>
      <c r="N510" s="9"/>
      <c r="O510" s="9"/>
      <c r="P510" s="9"/>
      <c r="S510" s="7"/>
      <c r="Y510" s="9"/>
      <c r="Z510" s="9"/>
    </row>
    <row r="511">
      <c r="C511" s="9"/>
      <c r="D511" s="9"/>
      <c r="E511" s="64"/>
      <c r="F511" s="9"/>
      <c r="G511" s="9"/>
      <c r="H511" s="9"/>
      <c r="I511" s="9"/>
      <c r="J511" s="65"/>
      <c r="K511" s="9"/>
      <c r="L511" s="66"/>
      <c r="M511" s="66"/>
      <c r="N511" s="9"/>
      <c r="O511" s="9"/>
      <c r="P511" s="9"/>
      <c r="S511" s="7"/>
      <c r="Y511" s="9"/>
      <c r="Z511" s="9"/>
    </row>
    <row r="512">
      <c r="C512" s="9"/>
      <c r="D512" s="9"/>
      <c r="E512" s="64"/>
      <c r="F512" s="9"/>
      <c r="G512" s="9"/>
      <c r="H512" s="9"/>
      <c r="I512" s="9"/>
      <c r="J512" s="65"/>
      <c r="K512" s="9"/>
      <c r="L512" s="66"/>
      <c r="M512" s="66"/>
      <c r="N512" s="9"/>
      <c r="O512" s="9"/>
      <c r="P512" s="9"/>
      <c r="S512" s="7"/>
      <c r="Y512" s="9"/>
      <c r="Z512" s="9"/>
    </row>
    <row r="513">
      <c r="C513" s="9"/>
      <c r="D513" s="9"/>
      <c r="E513" s="64"/>
      <c r="F513" s="9"/>
      <c r="G513" s="9"/>
      <c r="H513" s="9"/>
      <c r="I513" s="9"/>
      <c r="J513" s="65"/>
      <c r="K513" s="9"/>
      <c r="L513" s="66"/>
      <c r="M513" s="66"/>
      <c r="N513" s="9"/>
      <c r="O513" s="9"/>
      <c r="P513" s="9"/>
      <c r="S513" s="7"/>
      <c r="Y513" s="9"/>
      <c r="Z513" s="9"/>
    </row>
    <row r="514">
      <c r="C514" s="9"/>
      <c r="D514" s="9"/>
      <c r="E514" s="64"/>
      <c r="F514" s="9"/>
      <c r="G514" s="9"/>
      <c r="H514" s="9"/>
      <c r="I514" s="9"/>
      <c r="J514" s="65"/>
      <c r="K514" s="9"/>
      <c r="L514" s="66"/>
      <c r="M514" s="66"/>
      <c r="N514" s="9"/>
      <c r="O514" s="9"/>
      <c r="P514" s="9"/>
      <c r="S514" s="7"/>
      <c r="Y514" s="9"/>
      <c r="Z514" s="9"/>
    </row>
    <row r="515">
      <c r="C515" s="9"/>
      <c r="D515" s="9"/>
      <c r="E515" s="64"/>
      <c r="F515" s="9"/>
      <c r="G515" s="9"/>
      <c r="H515" s="9"/>
      <c r="I515" s="9"/>
      <c r="J515" s="65"/>
      <c r="K515" s="9"/>
      <c r="L515" s="66"/>
      <c r="M515" s="66"/>
      <c r="N515" s="9"/>
      <c r="O515" s="9"/>
      <c r="P515" s="9"/>
      <c r="S515" s="7"/>
      <c r="Y515" s="9"/>
      <c r="Z515" s="9"/>
    </row>
    <row r="516">
      <c r="C516" s="9"/>
      <c r="D516" s="9"/>
      <c r="E516" s="64"/>
      <c r="F516" s="9"/>
      <c r="G516" s="9"/>
      <c r="H516" s="9"/>
      <c r="I516" s="9"/>
      <c r="J516" s="65"/>
      <c r="K516" s="9"/>
      <c r="L516" s="66"/>
      <c r="M516" s="66"/>
      <c r="N516" s="9"/>
      <c r="O516" s="9"/>
      <c r="P516" s="9"/>
      <c r="S516" s="7"/>
      <c r="Y516" s="9"/>
      <c r="Z516" s="9"/>
    </row>
    <row r="517">
      <c r="C517" s="9"/>
      <c r="D517" s="9"/>
      <c r="E517" s="64"/>
      <c r="F517" s="9"/>
      <c r="G517" s="9"/>
      <c r="H517" s="9"/>
      <c r="I517" s="9"/>
      <c r="J517" s="65"/>
      <c r="K517" s="9"/>
      <c r="L517" s="66"/>
      <c r="M517" s="66"/>
      <c r="N517" s="9"/>
      <c r="O517" s="9"/>
      <c r="P517" s="9"/>
      <c r="S517" s="7"/>
      <c r="Y517" s="9"/>
      <c r="Z517" s="9"/>
    </row>
    <row r="518">
      <c r="C518" s="9"/>
      <c r="D518" s="9"/>
      <c r="E518" s="64"/>
      <c r="F518" s="9"/>
      <c r="G518" s="9"/>
      <c r="H518" s="9"/>
      <c r="I518" s="9"/>
      <c r="J518" s="65"/>
      <c r="K518" s="9"/>
      <c r="L518" s="66"/>
      <c r="M518" s="66"/>
      <c r="N518" s="9"/>
      <c r="O518" s="9"/>
      <c r="P518" s="9"/>
      <c r="S518" s="7"/>
      <c r="Y518" s="9"/>
      <c r="Z518" s="9"/>
    </row>
    <row r="519">
      <c r="C519" s="9"/>
      <c r="D519" s="9"/>
      <c r="E519" s="64"/>
      <c r="F519" s="9"/>
      <c r="G519" s="9"/>
      <c r="H519" s="9"/>
      <c r="I519" s="9"/>
      <c r="J519" s="65"/>
      <c r="K519" s="9"/>
      <c r="L519" s="66"/>
      <c r="M519" s="66"/>
      <c r="N519" s="9"/>
      <c r="O519" s="9"/>
      <c r="P519" s="9"/>
      <c r="S519" s="7"/>
      <c r="Y519" s="9"/>
      <c r="Z519" s="9"/>
    </row>
    <row r="520">
      <c r="C520" s="9"/>
      <c r="D520" s="9"/>
      <c r="E520" s="64"/>
      <c r="F520" s="9"/>
      <c r="G520" s="9"/>
      <c r="H520" s="9"/>
      <c r="I520" s="9"/>
      <c r="J520" s="65"/>
      <c r="K520" s="9"/>
      <c r="L520" s="66"/>
      <c r="M520" s="66"/>
      <c r="N520" s="9"/>
      <c r="O520" s="9"/>
      <c r="P520" s="9"/>
      <c r="S520" s="7"/>
      <c r="Y520" s="9"/>
      <c r="Z520" s="9"/>
    </row>
    <row r="521">
      <c r="C521" s="9"/>
      <c r="D521" s="9"/>
      <c r="E521" s="64"/>
      <c r="F521" s="9"/>
      <c r="G521" s="9"/>
      <c r="H521" s="9"/>
      <c r="I521" s="9"/>
      <c r="J521" s="65"/>
      <c r="K521" s="9"/>
      <c r="L521" s="66"/>
      <c r="M521" s="66"/>
      <c r="N521" s="9"/>
      <c r="O521" s="9"/>
      <c r="P521" s="9"/>
      <c r="S521" s="7"/>
      <c r="Y521" s="9"/>
      <c r="Z521" s="9"/>
    </row>
    <row r="522">
      <c r="C522" s="9"/>
      <c r="D522" s="9"/>
      <c r="E522" s="64"/>
      <c r="F522" s="9"/>
      <c r="G522" s="9"/>
      <c r="H522" s="9"/>
      <c r="I522" s="9"/>
      <c r="J522" s="65"/>
      <c r="K522" s="9"/>
      <c r="L522" s="66"/>
      <c r="M522" s="66"/>
      <c r="N522" s="9"/>
      <c r="O522" s="9"/>
      <c r="P522" s="9"/>
      <c r="S522" s="7"/>
      <c r="Y522" s="9"/>
      <c r="Z522" s="9"/>
    </row>
    <row r="523">
      <c r="C523" s="9"/>
      <c r="D523" s="9"/>
      <c r="E523" s="64"/>
      <c r="F523" s="9"/>
      <c r="G523" s="9"/>
      <c r="H523" s="9"/>
      <c r="I523" s="9"/>
      <c r="J523" s="65"/>
      <c r="K523" s="9"/>
      <c r="L523" s="66"/>
      <c r="M523" s="66"/>
      <c r="N523" s="9"/>
      <c r="O523" s="9"/>
      <c r="P523" s="9"/>
      <c r="S523" s="7"/>
      <c r="Y523" s="9"/>
      <c r="Z523" s="9"/>
    </row>
    <row r="524">
      <c r="C524" s="9"/>
      <c r="D524" s="9"/>
      <c r="E524" s="64"/>
      <c r="F524" s="9"/>
      <c r="G524" s="9"/>
      <c r="H524" s="9"/>
      <c r="I524" s="9"/>
      <c r="J524" s="65"/>
      <c r="K524" s="9"/>
      <c r="L524" s="66"/>
      <c r="M524" s="66"/>
      <c r="N524" s="9"/>
      <c r="O524" s="9"/>
      <c r="P524" s="9"/>
      <c r="S524" s="7"/>
      <c r="Y524" s="9"/>
      <c r="Z524" s="9"/>
    </row>
    <row r="525">
      <c r="C525" s="9"/>
      <c r="D525" s="9"/>
      <c r="E525" s="64"/>
      <c r="F525" s="9"/>
      <c r="G525" s="9"/>
      <c r="H525" s="9"/>
      <c r="I525" s="9"/>
      <c r="J525" s="65"/>
      <c r="K525" s="9"/>
      <c r="L525" s="66"/>
      <c r="M525" s="66"/>
      <c r="N525" s="9"/>
      <c r="O525" s="9"/>
      <c r="P525" s="9"/>
      <c r="S525" s="7"/>
      <c r="Y525" s="9"/>
      <c r="Z525" s="9"/>
    </row>
    <row r="526">
      <c r="C526" s="9"/>
      <c r="D526" s="9"/>
      <c r="E526" s="64"/>
      <c r="F526" s="9"/>
      <c r="G526" s="9"/>
      <c r="H526" s="9"/>
      <c r="I526" s="9"/>
      <c r="J526" s="65"/>
      <c r="K526" s="9"/>
      <c r="L526" s="66"/>
      <c r="M526" s="66"/>
      <c r="N526" s="9"/>
      <c r="O526" s="9"/>
      <c r="P526" s="9"/>
      <c r="S526" s="7"/>
      <c r="Y526" s="9"/>
      <c r="Z526" s="9"/>
    </row>
    <row r="527">
      <c r="C527" s="9"/>
      <c r="D527" s="9"/>
      <c r="E527" s="64"/>
      <c r="F527" s="9"/>
      <c r="G527" s="9"/>
      <c r="H527" s="9"/>
      <c r="I527" s="9"/>
      <c r="J527" s="65"/>
      <c r="K527" s="9"/>
      <c r="L527" s="66"/>
      <c r="M527" s="66"/>
      <c r="N527" s="9"/>
      <c r="O527" s="9"/>
      <c r="P527" s="9"/>
      <c r="S527" s="7"/>
      <c r="Y527" s="9"/>
      <c r="Z527" s="9"/>
    </row>
    <row r="528">
      <c r="C528" s="9"/>
      <c r="D528" s="9"/>
      <c r="E528" s="64"/>
      <c r="F528" s="9"/>
      <c r="G528" s="9"/>
      <c r="H528" s="9"/>
      <c r="I528" s="9"/>
      <c r="J528" s="65"/>
      <c r="K528" s="9"/>
      <c r="L528" s="66"/>
      <c r="M528" s="66"/>
      <c r="N528" s="9"/>
      <c r="O528" s="9"/>
      <c r="P528" s="9"/>
      <c r="S528" s="7"/>
      <c r="Y528" s="9"/>
      <c r="Z528" s="9"/>
    </row>
    <row r="529">
      <c r="C529" s="9"/>
      <c r="D529" s="9"/>
      <c r="E529" s="64"/>
      <c r="F529" s="9"/>
      <c r="G529" s="9"/>
      <c r="H529" s="9"/>
      <c r="I529" s="9"/>
      <c r="J529" s="65"/>
      <c r="K529" s="9"/>
      <c r="L529" s="66"/>
      <c r="M529" s="66"/>
      <c r="N529" s="9"/>
      <c r="O529" s="9"/>
      <c r="P529" s="9"/>
      <c r="S529" s="7"/>
      <c r="Y529" s="9"/>
      <c r="Z529" s="9"/>
    </row>
    <row r="530">
      <c r="C530" s="9"/>
      <c r="D530" s="9"/>
      <c r="E530" s="64"/>
      <c r="F530" s="9"/>
      <c r="G530" s="9"/>
      <c r="H530" s="9"/>
      <c r="I530" s="9"/>
      <c r="J530" s="65"/>
      <c r="K530" s="9"/>
      <c r="L530" s="66"/>
      <c r="M530" s="66"/>
      <c r="N530" s="9"/>
      <c r="O530" s="9"/>
      <c r="P530" s="9"/>
      <c r="S530" s="7"/>
      <c r="Y530" s="9"/>
      <c r="Z530" s="9"/>
    </row>
    <row r="531">
      <c r="C531" s="9"/>
      <c r="D531" s="9"/>
      <c r="E531" s="64"/>
      <c r="F531" s="9"/>
      <c r="G531" s="9"/>
      <c r="H531" s="9"/>
      <c r="I531" s="9"/>
      <c r="J531" s="65"/>
      <c r="K531" s="9"/>
      <c r="L531" s="66"/>
      <c r="M531" s="66"/>
      <c r="N531" s="9"/>
      <c r="O531" s="9"/>
      <c r="P531" s="9"/>
      <c r="S531" s="7"/>
      <c r="Y531" s="9"/>
      <c r="Z531" s="9"/>
    </row>
    <row r="532">
      <c r="C532" s="9"/>
      <c r="D532" s="9"/>
      <c r="E532" s="64"/>
      <c r="F532" s="9"/>
      <c r="G532" s="9"/>
      <c r="H532" s="9"/>
      <c r="I532" s="9"/>
      <c r="J532" s="65"/>
      <c r="K532" s="9"/>
      <c r="L532" s="66"/>
      <c r="M532" s="66"/>
      <c r="N532" s="9"/>
      <c r="O532" s="9"/>
      <c r="P532" s="9"/>
      <c r="S532" s="7"/>
      <c r="Y532" s="9"/>
      <c r="Z532" s="9"/>
    </row>
    <row r="533">
      <c r="C533" s="9"/>
      <c r="D533" s="9"/>
      <c r="E533" s="64"/>
      <c r="F533" s="9"/>
      <c r="G533" s="9"/>
      <c r="H533" s="9"/>
      <c r="I533" s="9"/>
      <c r="J533" s="65"/>
      <c r="K533" s="9"/>
      <c r="L533" s="66"/>
      <c r="M533" s="66"/>
      <c r="N533" s="9"/>
      <c r="O533" s="9"/>
      <c r="P533" s="9"/>
      <c r="S533" s="7"/>
      <c r="Y533" s="9"/>
      <c r="Z533" s="9"/>
    </row>
    <row r="534">
      <c r="C534" s="9"/>
      <c r="D534" s="9"/>
      <c r="E534" s="64"/>
      <c r="F534" s="9"/>
      <c r="G534" s="9"/>
      <c r="H534" s="9"/>
      <c r="I534" s="9"/>
      <c r="J534" s="65"/>
      <c r="K534" s="9"/>
      <c r="L534" s="66"/>
      <c r="M534" s="66"/>
      <c r="N534" s="9"/>
      <c r="O534" s="9"/>
      <c r="P534" s="9"/>
      <c r="S534" s="7"/>
      <c r="Y534" s="9"/>
      <c r="Z534" s="9"/>
    </row>
    <row r="535">
      <c r="C535" s="9"/>
      <c r="D535" s="9"/>
      <c r="E535" s="64"/>
      <c r="F535" s="9"/>
      <c r="G535" s="9"/>
      <c r="H535" s="9"/>
      <c r="I535" s="9"/>
      <c r="J535" s="65"/>
      <c r="K535" s="9"/>
      <c r="L535" s="66"/>
      <c r="M535" s="66"/>
      <c r="N535" s="9"/>
      <c r="O535" s="9"/>
      <c r="P535" s="9"/>
      <c r="S535" s="7"/>
      <c r="Y535" s="9"/>
      <c r="Z535" s="9"/>
    </row>
    <row r="536">
      <c r="C536" s="9"/>
      <c r="D536" s="9"/>
      <c r="E536" s="64"/>
      <c r="F536" s="9"/>
      <c r="G536" s="9"/>
      <c r="H536" s="9"/>
      <c r="I536" s="9"/>
      <c r="J536" s="65"/>
      <c r="K536" s="9"/>
      <c r="L536" s="66"/>
      <c r="M536" s="66"/>
      <c r="N536" s="9"/>
      <c r="O536" s="9"/>
      <c r="P536" s="9"/>
      <c r="S536" s="7"/>
      <c r="Y536" s="9"/>
      <c r="Z536" s="9"/>
    </row>
    <row r="537">
      <c r="C537" s="9"/>
      <c r="D537" s="9"/>
      <c r="E537" s="64"/>
      <c r="F537" s="9"/>
      <c r="G537" s="9"/>
      <c r="H537" s="9"/>
      <c r="I537" s="9"/>
      <c r="J537" s="65"/>
      <c r="K537" s="9"/>
      <c r="L537" s="66"/>
      <c r="M537" s="66"/>
      <c r="N537" s="9"/>
      <c r="O537" s="9"/>
      <c r="P537" s="9"/>
      <c r="S537" s="7"/>
      <c r="Y537" s="9"/>
      <c r="Z537" s="9"/>
    </row>
    <row r="538">
      <c r="C538" s="9"/>
      <c r="D538" s="9"/>
      <c r="E538" s="64"/>
      <c r="F538" s="9"/>
      <c r="G538" s="9"/>
      <c r="H538" s="9"/>
      <c r="I538" s="9"/>
      <c r="J538" s="65"/>
      <c r="K538" s="9"/>
      <c r="L538" s="66"/>
      <c r="M538" s="66"/>
      <c r="N538" s="9"/>
      <c r="O538" s="9"/>
      <c r="P538" s="9"/>
      <c r="S538" s="7"/>
      <c r="Y538" s="9"/>
      <c r="Z538" s="9"/>
    </row>
    <row r="539">
      <c r="C539" s="9"/>
      <c r="D539" s="9"/>
      <c r="E539" s="64"/>
      <c r="F539" s="9"/>
      <c r="G539" s="9"/>
      <c r="H539" s="9"/>
      <c r="I539" s="9"/>
      <c r="J539" s="65"/>
      <c r="K539" s="9"/>
      <c r="L539" s="66"/>
      <c r="M539" s="66"/>
      <c r="N539" s="9"/>
      <c r="O539" s="9"/>
      <c r="P539" s="9"/>
      <c r="S539" s="7"/>
      <c r="Y539" s="9"/>
      <c r="Z539" s="9"/>
    </row>
    <row r="540">
      <c r="C540" s="9"/>
      <c r="D540" s="9"/>
      <c r="E540" s="64"/>
      <c r="F540" s="9"/>
      <c r="G540" s="9"/>
      <c r="H540" s="9"/>
      <c r="I540" s="9"/>
      <c r="J540" s="65"/>
      <c r="K540" s="9"/>
      <c r="L540" s="66"/>
      <c r="M540" s="66"/>
      <c r="N540" s="9"/>
      <c r="O540" s="9"/>
      <c r="P540" s="9"/>
      <c r="S540" s="7"/>
      <c r="Y540" s="9"/>
      <c r="Z540" s="9"/>
    </row>
    <row r="541">
      <c r="C541" s="9"/>
      <c r="D541" s="9"/>
      <c r="E541" s="64"/>
      <c r="F541" s="9"/>
      <c r="G541" s="9"/>
      <c r="H541" s="9"/>
      <c r="I541" s="9"/>
      <c r="J541" s="65"/>
      <c r="K541" s="9"/>
      <c r="L541" s="66"/>
      <c r="M541" s="66"/>
      <c r="N541" s="9"/>
      <c r="O541" s="9"/>
      <c r="P541" s="9"/>
      <c r="S541" s="7"/>
      <c r="Y541" s="9"/>
      <c r="Z541" s="9"/>
    </row>
    <row r="542">
      <c r="C542" s="9"/>
      <c r="D542" s="9"/>
      <c r="E542" s="64"/>
      <c r="F542" s="9"/>
      <c r="G542" s="9"/>
      <c r="H542" s="9"/>
      <c r="I542" s="9"/>
      <c r="J542" s="65"/>
      <c r="K542" s="9"/>
      <c r="L542" s="66"/>
      <c r="M542" s="66"/>
      <c r="N542" s="9"/>
      <c r="O542" s="9"/>
      <c r="P542" s="9"/>
      <c r="S542" s="7"/>
      <c r="Y542" s="9"/>
      <c r="Z542" s="9"/>
    </row>
    <row r="543">
      <c r="C543" s="9"/>
      <c r="D543" s="9"/>
      <c r="E543" s="64"/>
      <c r="F543" s="9"/>
      <c r="G543" s="9"/>
      <c r="H543" s="9"/>
      <c r="I543" s="9"/>
      <c r="J543" s="65"/>
      <c r="K543" s="9"/>
      <c r="L543" s="66"/>
      <c r="M543" s="66"/>
      <c r="N543" s="9"/>
      <c r="O543" s="9"/>
      <c r="P543" s="9"/>
      <c r="S543" s="7"/>
      <c r="Y543" s="9"/>
      <c r="Z543" s="9"/>
    </row>
    <row r="544">
      <c r="C544" s="9"/>
      <c r="D544" s="9"/>
      <c r="E544" s="64"/>
      <c r="F544" s="9"/>
      <c r="G544" s="9"/>
      <c r="H544" s="9"/>
      <c r="I544" s="9"/>
      <c r="J544" s="65"/>
      <c r="K544" s="9"/>
      <c r="L544" s="66"/>
      <c r="M544" s="66"/>
      <c r="N544" s="9"/>
      <c r="O544" s="9"/>
      <c r="P544" s="9"/>
      <c r="S544" s="7"/>
      <c r="Y544" s="9"/>
      <c r="Z544" s="9"/>
    </row>
    <row r="545">
      <c r="C545" s="9"/>
      <c r="D545" s="9"/>
      <c r="E545" s="64"/>
      <c r="F545" s="9"/>
      <c r="G545" s="9"/>
      <c r="H545" s="9"/>
      <c r="I545" s="9"/>
      <c r="J545" s="65"/>
      <c r="K545" s="9"/>
      <c r="L545" s="66"/>
      <c r="M545" s="66"/>
      <c r="N545" s="9"/>
      <c r="O545" s="9"/>
      <c r="P545" s="9"/>
      <c r="S545" s="7"/>
      <c r="Y545" s="9"/>
      <c r="Z545" s="9"/>
    </row>
    <row r="546">
      <c r="C546" s="9"/>
      <c r="D546" s="9"/>
      <c r="E546" s="64"/>
      <c r="F546" s="9"/>
      <c r="G546" s="9"/>
      <c r="H546" s="9"/>
      <c r="I546" s="9"/>
      <c r="J546" s="65"/>
      <c r="K546" s="9"/>
      <c r="L546" s="66"/>
      <c r="M546" s="66"/>
      <c r="N546" s="9"/>
      <c r="O546" s="9"/>
      <c r="P546" s="9"/>
      <c r="S546" s="7"/>
      <c r="Y546" s="9"/>
      <c r="Z546" s="9"/>
    </row>
    <row r="547">
      <c r="C547" s="9"/>
      <c r="D547" s="9"/>
      <c r="E547" s="64"/>
      <c r="F547" s="9"/>
      <c r="G547" s="9"/>
      <c r="H547" s="9"/>
      <c r="I547" s="9"/>
      <c r="J547" s="65"/>
      <c r="K547" s="9"/>
      <c r="L547" s="66"/>
      <c r="M547" s="66"/>
      <c r="N547" s="9"/>
      <c r="O547" s="9"/>
      <c r="P547" s="9"/>
      <c r="S547" s="7"/>
      <c r="Y547" s="9"/>
      <c r="Z547" s="9"/>
    </row>
    <row r="548">
      <c r="C548" s="9"/>
      <c r="D548" s="9"/>
      <c r="E548" s="64"/>
      <c r="F548" s="9"/>
      <c r="G548" s="9"/>
      <c r="H548" s="9"/>
      <c r="I548" s="9"/>
      <c r="J548" s="65"/>
      <c r="K548" s="9"/>
      <c r="L548" s="66"/>
      <c r="M548" s="66"/>
      <c r="N548" s="9"/>
      <c r="O548" s="9"/>
      <c r="P548" s="9"/>
      <c r="S548" s="7"/>
      <c r="Y548" s="9"/>
      <c r="Z548" s="9"/>
    </row>
    <row r="549">
      <c r="C549" s="9"/>
      <c r="D549" s="9"/>
      <c r="E549" s="64"/>
      <c r="F549" s="9"/>
      <c r="G549" s="9"/>
      <c r="H549" s="9"/>
      <c r="I549" s="9"/>
      <c r="J549" s="65"/>
      <c r="K549" s="9"/>
      <c r="L549" s="66"/>
      <c r="M549" s="66"/>
      <c r="N549" s="9"/>
      <c r="O549" s="9"/>
      <c r="P549" s="9"/>
      <c r="S549" s="7"/>
      <c r="Y549" s="9"/>
      <c r="Z549" s="9"/>
    </row>
    <row r="550">
      <c r="C550" s="9"/>
      <c r="D550" s="9"/>
      <c r="E550" s="64"/>
      <c r="F550" s="9"/>
      <c r="G550" s="9"/>
      <c r="H550" s="9"/>
      <c r="I550" s="9"/>
      <c r="J550" s="65"/>
      <c r="K550" s="9"/>
      <c r="L550" s="66"/>
      <c r="M550" s="66"/>
      <c r="N550" s="9"/>
      <c r="O550" s="9"/>
      <c r="P550" s="9"/>
      <c r="S550" s="7"/>
      <c r="Y550" s="9"/>
      <c r="Z550" s="9"/>
    </row>
    <row r="551">
      <c r="C551" s="9"/>
      <c r="D551" s="9"/>
      <c r="E551" s="64"/>
      <c r="F551" s="9"/>
      <c r="G551" s="9"/>
      <c r="H551" s="9"/>
      <c r="I551" s="9"/>
      <c r="J551" s="65"/>
      <c r="K551" s="9"/>
      <c r="L551" s="66"/>
      <c r="M551" s="66"/>
      <c r="N551" s="9"/>
      <c r="O551" s="9"/>
      <c r="P551" s="9"/>
      <c r="S551" s="7"/>
      <c r="Y551" s="9"/>
      <c r="Z551" s="9"/>
    </row>
    <row r="552">
      <c r="C552" s="9"/>
      <c r="D552" s="9"/>
      <c r="E552" s="64"/>
      <c r="F552" s="9"/>
      <c r="G552" s="9"/>
      <c r="H552" s="9"/>
      <c r="I552" s="9"/>
      <c r="J552" s="65"/>
      <c r="K552" s="9"/>
      <c r="L552" s="66"/>
      <c r="M552" s="66"/>
      <c r="N552" s="9"/>
      <c r="O552" s="9"/>
      <c r="P552" s="9"/>
      <c r="S552" s="7"/>
      <c r="Y552" s="9"/>
      <c r="Z552" s="9"/>
    </row>
    <row r="553">
      <c r="C553" s="9"/>
      <c r="D553" s="9"/>
      <c r="E553" s="64"/>
      <c r="F553" s="9"/>
      <c r="G553" s="9"/>
      <c r="H553" s="9"/>
      <c r="I553" s="9"/>
      <c r="J553" s="65"/>
      <c r="K553" s="9"/>
      <c r="L553" s="66"/>
      <c r="M553" s="66"/>
      <c r="N553" s="9"/>
      <c r="O553" s="9"/>
      <c r="P553" s="9"/>
      <c r="S553" s="7"/>
      <c r="Y553" s="9"/>
      <c r="Z553" s="9"/>
    </row>
    <row r="554">
      <c r="C554" s="9"/>
      <c r="D554" s="9"/>
      <c r="E554" s="64"/>
      <c r="F554" s="9"/>
      <c r="G554" s="9"/>
      <c r="H554" s="9"/>
      <c r="I554" s="9"/>
      <c r="J554" s="65"/>
      <c r="K554" s="9"/>
      <c r="L554" s="66"/>
      <c r="M554" s="66"/>
      <c r="N554" s="9"/>
      <c r="O554" s="9"/>
      <c r="P554" s="9"/>
      <c r="S554" s="7"/>
      <c r="Y554" s="9"/>
      <c r="Z554" s="9"/>
    </row>
    <row r="555">
      <c r="C555" s="9"/>
      <c r="D555" s="9"/>
      <c r="E555" s="64"/>
      <c r="F555" s="9"/>
      <c r="G555" s="9"/>
      <c r="H555" s="9"/>
      <c r="I555" s="9"/>
      <c r="J555" s="65"/>
      <c r="K555" s="9"/>
      <c r="L555" s="66"/>
      <c r="M555" s="66"/>
      <c r="N555" s="9"/>
      <c r="O555" s="9"/>
      <c r="P555" s="9"/>
      <c r="S555" s="7"/>
      <c r="Y555" s="9"/>
      <c r="Z555" s="9"/>
    </row>
    <row r="556">
      <c r="C556" s="9"/>
      <c r="D556" s="9"/>
      <c r="E556" s="64"/>
      <c r="F556" s="9"/>
      <c r="G556" s="9"/>
      <c r="H556" s="9"/>
      <c r="I556" s="9"/>
      <c r="J556" s="65"/>
      <c r="K556" s="9"/>
      <c r="L556" s="66"/>
      <c r="M556" s="66"/>
      <c r="N556" s="9"/>
      <c r="O556" s="9"/>
      <c r="P556" s="9"/>
      <c r="S556" s="7"/>
      <c r="Y556" s="9"/>
      <c r="Z556" s="9"/>
    </row>
    <row r="557">
      <c r="C557" s="9"/>
      <c r="D557" s="9"/>
      <c r="E557" s="64"/>
      <c r="F557" s="9"/>
      <c r="G557" s="9"/>
      <c r="H557" s="9"/>
      <c r="I557" s="9"/>
      <c r="J557" s="65"/>
      <c r="K557" s="9"/>
      <c r="L557" s="66"/>
      <c r="M557" s="66"/>
      <c r="N557" s="9"/>
      <c r="O557" s="9"/>
      <c r="P557" s="9"/>
      <c r="S557" s="7"/>
      <c r="Y557" s="9"/>
      <c r="Z557" s="9"/>
    </row>
    <row r="558">
      <c r="C558" s="9"/>
      <c r="D558" s="9"/>
      <c r="E558" s="64"/>
      <c r="F558" s="9"/>
      <c r="G558" s="9"/>
      <c r="H558" s="9"/>
      <c r="I558" s="9"/>
      <c r="J558" s="65"/>
      <c r="K558" s="9"/>
      <c r="L558" s="66"/>
      <c r="M558" s="66"/>
      <c r="N558" s="9"/>
      <c r="O558" s="9"/>
      <c r="P558" s="9"/>
      <c r="S558" s="7"/>
      <c r="Y558" s="9"/>
      <c r="Z558" s="9"/>
    </row>
    <row r="559">
      <c r="C559" s="9"/>
      <c r="D559" s="9"/>
      <c r="E559" s="64"/>
      <c r="F559" s="9"/>
      <c r="G559" s="9"/>
      <c r="H559" s="9"/>
      <c r="I559" s="9"/>
      <c r="J559" s="65"/>
      <c r="K559" s="9"/>
      <c r="L559" s="66"/>
      <c r="M559" s="66"/>
      <c r="N559" s="9"/>
      <c r="O559" s="9"/>
      <c r="P559" s="9"/>
      <c r="S559" s="7"/>
      <c r="Y559" s="9"/>
      <c r="Z559" s="9"/>
    </row>
    <row r="560">
      <c r="C560" s="9"/>
      <c r="D560" s="9"/>
      <c r="E560" s="64"/>
      <c r="F560" s="9"/>
      <c r="G560" s="9"/>
      <c r="H560" s="9"/>
      <c r="I560" s="9"/>
      <c r="J560" s="65"/>
      <c r="K560" s="9"/>
      <c r="L560" s="66"/>
      <c r="M560" s="66"/>
      <c r="N560" s="9"/>
      <c r="O560" s="9"/>
      <c r="P560" s="9"/>
      <c r="S560" s="7"/>
      <c r="Y560" s="9"/>
      <c r="Z560" s="9"/>
    </row>
    <row r="561">
      <c r="C561" s="9"/>
      <c r="D561" s="9"/>
      <c r="E561" s="64"/>
      <c r="F561" s="9"/>
      <c r="G561" s="9"/>
      <c r="H561" s="9"/>
      <c r="I561" s="9"/>
      <c r="J561" s="65"/>
      <c r="K561" s="9"/>
      <c r="L561" s="66"/>
      <c r="M561" s="66"/>
      <c r="N561" s="9"/>
      <c r="O561" s="9"/>
      <c r="P561" s="9"/>
      <c r="S561" s="7"/>
      <c r="Y561" s="9"/>
      <c r="Z561" s="9"/>
    </row>
    <row r="562">
      <c r="C562" s="9"/>
      <c r="D562" s="9"/>
      <c r="E562" s="64"/>
      <c r="F562" s="9"/>
      <c r="G562" s="9"/>
      <c r="H562" s="9"/>
      <c r="I562" s="9"/>
      <c r="J562" s="65"/>
      <c r="K562" s="9"/>
      <c r="L562" s="66"/>
      <c r="M562" s="66"/>
      <c r="N562" s="9"/>
      <c r="O562" s="9"/>
      <c r="P562" s="9"/>
      <c r="S562" s="7"/>
      <c r="Y562" s="9"/>
      <c r="Z562" s="9"/>
    </row>
    <row r="563">
      <c r="C563" s="9"/>
      <c r="D563" s="9"/>
      <c r="E563" s="64"/>
      <c r="F563" s="9"/>
      <c r="G563" s="9"/>
      <c r="H563" s="9"/>
      <c r="I563" s="9"/>
      <c r="J563" s="65"/>
      <c r="K563" s="9"/>
      <c r="L563" s="66"/>
      <c r="M563" s="66"/>
      <c r="N563" s="9"/>
      <c r="O563" s="9"/>
      <c r="P563" s="9"/>
      <c r="S563" s="7"/>
      <c r="Y563" s="9"/>
      <c r="Z563" s="9"/>
    </row>
    <row r="564">
      <c r="C564" s="9"/>
      <c r="D564" s="9"/>
      <c r="E564" s="64"/>
      <c r="F564" s="9"/>
      <c r="G564" s="9"/>
      <c r="H564" s="9"/>
      <c r="I564" s="9"/>
      <c r="J564" s="65"/>
      <c r="K564" s="9"/>
      <c r="L564" s="66"/>
      <c r="M564" s="66"/>
      <c r="N564" s="9"/>
      <c r="O564" s="9"/>
      <c r="P564" s="9"/>
      <c r="S564" s="7"/>
      <c r="Y564" s="9"/>
      <c r="Z564" s="9"/>
    </row>
    <row r="565">
      <c r="C565" s="9"/>
      <c r="D565" s="9"/>
      <c r="E565" s="64"/>
      <c r="F565" s="9"/>
      <c r="G565" s="9"/>
      <c r="H565" s="9"/>
      <c r="I565" s="9"/>
      <c r="J565" s="65"/>
      <c r="K565" s="9"/>
      <c r="L565" s="66"/>
      <c r="M565" s="66"/>
      <c r="N565" s="9"/>
      <c r="O565" s="9"/>
      <c r="P565" s="9"/>
      <c r="S565" s="7"/>
      <c r="Y565" s="9"/>
      <c r="Z565" s="9"/>
    </row>
    <row r="566">
      <c r="C566" s="9"/>
      <c r="D566" s="9"/>
      <c r="E566" s="64"/>
      <c r="F566" s="9"/>
      <c r="G566" s="9"/>
      <c r="H566" s="9"/>
      <c r="I566" s="9"/>
      <c r="J566" s="65"/>
      <c r="K566" s="9"/>
      <c r="L566" s="66"/>
      <c r="M566" s="66"/>
      <c r="N566" s="9"/>
      <c r="O566" s="9"/>
      <c r="P566" s="9"/>
      <c r="S566" s="7"/>
      <c r="Y566" s="9"/>
      <c r="Z566" s="9"/>
    </row>
    <row r="567">
      <c r="C567" s="9"/>
      <c r="D567" s="9"/>
      <c r="E567" s="64"/>
      <c r="F567" s="9"/>
      <c r="G567" s="9"/>
      <c r="H567" s="9"/>
      <c r="I567" s="9"/>
      <c r="J567" s="65"/>
      <c r="K567" s="9"/>
      <c r="L567" s="66"/>
      <c r="M567" s="66"/>
      <c r="N567" s="9"/>
      <c r="O567" s="9"/>
      <c r="P567" s="9"/>
      <c r="S567" s="7"/>
      <c r="Y567" s="9"/>
      <c r="Z567" s="9"/>
    </row>
    <row r="568">
      <c r="C568" s="9"/>
      <c r="D568" s="9"/>
      <c r="E568" s="64"/>
      <c r="F568" s="9"/>
      <c r="G568" s="9"/>
      <c r="H568" s="9"/>
      <c r="I568" s="9"/>
      <c r="J568" s="65"/>
      <c r="K568" s="9"/>
      <c r="L568" s="66"/>
      <c r="M568" s="66"/>
      <c r="N568" s="9"/>
      <c r="O568" s="9"/>
      <c r="P568" s="9"/>
      <c r="S568" s="7"/>
      <c r="Y568" s="9"/>
      <c r="Z568" s="9"/>
    </row>
    <row r="569">
      <c r="C569" s="9"/>
      <c r="D569" s="9"/>
      <c r="E569" s="64"/>
      <c r="F569" s="9"/>
      <c r="G569" s="9"/>
      <c r="H569" s="9"/>
      <c r="I569" s="9"/>
      <c r="J569" s="65"/>
      <c r="K569" s="9"/>
      <c r="L569" s="66"/>
      <c r="M569" s="66"/>
      <c r="N569" s="9"/>
      <c r="O569" s="9"/>
      <c r="P569" s="9"/>
      <c r="S569" s="7"/>
      <c r="Y569" s="9"/>
      <c r="Z569" s="9"/>
    </row>
    <row r="570">
      <c r="C570" s="9"/>
      <c r="D570" s="9"/>
      <c r="E570" s="64"/>
      <c r="F570" s="9"/>
      <c r="G570" s="9"/>
      <c r="H570" s="9"/>
      <c r="I570" s="9"/>
      <c r="J570" s="65"/>
      <c r="K570" s="9"/>
      <c r="L570" s="66"/>
      <c r="M570" s="66"/>
      <c r="N570" s="9"/>
      <c r="O570" s="9"/>
      <c r="P570" s="9"/>
      <c r="S570" s="7"/>
      <c r="Y570" s="9"/>
      <c r="Z570" s="9"/>
    </row>
    <row r="571">
      <c r="C571" s="9"/>
      <c r="D571" s="9"/>
      <c r="E571" s="64"/>
      <c r="F571" s="9"/>
      <c r="G571" s="9"/>
      <c r="H571" s="9"/>
      <c r="I571" s="9"/>
      <c r="J571" s="65"/>
      <c r="K571" s="9"/>
      <c r="L571" s="66"/>
      <c r="M571" s="66"/>
      <c r="N571" s="9"/>
      <c r="O571" s="9"/>
      <c r="P571" s="9"/>
      <c r="S571" s="7"/>
      <c r="Y571" s="9"/>
      <c r="Z571" s="9"/>
    </row>
    <row r="572">
      <c r="C572" s="9"/>
      <c r="D572" s="9"/>
      <c r="E572" s="64"/>
      <c r="F572" s="9"/>
      <c r="G572" s="9"/>
      <c r="H572" s="9"/>
      <c r="I572" s="9"/>
      <c r="J572" s="65"/>
      <c r="K572" s="9"/>
      <c r="L572" s="66"/>
      <c r="M572" s="66"/>
      <c r="N572" s="9"/>
      <c r="O572" s="9"/>
      <c r="P572" s="9"/>
      <c r="S572" s="7"/>
      <c r="Y572" s="9"/>
      <c r="Z572" s="9"/>
    </row>
    <row r="573">
      <c r="C573" s="9"/>
      <c r="D573" s="9"/>
      <c r="E573" s="64"/>
      <c r="F573" s="9"/>
      <c r="G573" s="9"/>
      <c r="H573" s="9"/>
      <c r="I573" s="9"/>
      <c r="J573" s="65"/>
      <c r="K573" s="9"/>
      <c r="L573" s="66"/>
      <c r="M573" s="66"/>
      <c r="N573" s="9"/>
      <c r="O573" s="9"/>
      <c r="P573" s="9"/>
      <c r="S573" s="7"/>
      <c r="Y573" s="9"/>
      <c r="Z573" s="9"/>
    </row>
    <row r="574">
      <c r="C574" s="9"/>
      <c r="D574" s="9"/>
      <c r="E574" s="64"/>
      <c r="F574" s="9"/>
      <c r="G574" s="9"/>
      <c r="H574" s="9"/>
      <c r="I574" s="9"/>
      <c r="J574" s="65"/>
      <c r="K574" s="9"/>
      <c r="L574" s="66"/>
      <c r="M574" s="66"/>
      <c r="N574" s="9"/>
      <c r="O574" s="9"/>
      <c r="P574" s="9"/>
      <c r="S574" s="7"/>
      <c r="Y574" s="9"/>
      <c r="Z574" s="9"/>
    </row>
    <row r="575">
      <c r="C575" s="9"/>
      <c r="D575" s="9"/>
      <c r="E575" s="64"/>
      <c r="F575" s="9"/>
      <c r="G575" s="9"/>
      <c r="H575" s="9"/>
      <c r="I575" s="9"/>
      <c r="J575" s="65"/>
      <c r="K575" s="9"/>
      <c r="L575" s="66"/>
      <c r="M575" s="66"/>
      <c r="N575" s="9"/>
      <c r="O575" s="9"/>
      <c r="P575" s="9"/>
      <c r="S575" s="7"/>
      <c r="Y575" s="9"/>
      <c r="Z575" s="9"/>
    </row>
    <row r="576">
      <c r="C576" s="9"/>
      <c r="D576" s="9"/>
      <c r="E576" s="64"/>
      <c r="F576" s="9"/>
      <c r="G576" s="9"/>
      <c r="H576" s="9"/>
      <c r="I576" s="9"/>
      <c r="J576" s="65"/>
      <c r="K576" s="9"/>
      <c r="L576" s="66"/>
      <c r="M576" s="66"/>
      <c r="N576" s="9"/>
      <c r="O576" s="9"/>
      <c r="P576" s="9"/>
      <c r="S576" s="7"/>
      <c r="Y576" s="9"/>
      <c r="Z576" s="9"/>
    </row>
    <row r="577">
      <c r="C577" s="9"/>
      <c r="D577" s="9"/>
      <c r="E577" s="64"/>
      <c r="F577" s="9"/>
      <c r="G577" s="9"/>
      <c r="H577" s="9"/>
      <c r="I577" s="9"/>
      <c r="J577" s="65"/>
      <c r="K577" s="9"/>
      <c r="L577" s="66"/>
      <c r="M577" s="66"/>
      <c r="N577" s="9"/>
      <c r="O577" s="9"/>
      <c r="P577" s="9"/>
      <c r="S577" s="7"/>
      <c r="Y577" s="9"/>
      <c r="Z577" s="9"/>
    </row>
    <row r="578">
      <c r="C578" s="9"/>
      <c r="D578" s="9"/>
      <c r="E578" s="64"/>
      <c r="F578" s="9"/>
      <c r="G578" s="9"/>
      <c r="H578" s="9"/>
      <c r="I578" s="9"/>
      <c r="J578" s="65"/>
      <c r="K578" s="9"/>
      <c r="L578" s="66"/>
      <c r="M578" s="66"/>
      <c r="N578" s="9"/>
      <c r="O578" s="9"/>
      <c r="P578" s="9"/>
      <c r="S578" s="7"/>
      <c r="Y578" s="9"/>
      <c r="Z578" s="9"/>
    </row>
    <row r="579">
      <c r="C579" s="9"/>
      <c r="D579" s="9"/>
      <c r="E579" s="64"/>
      <c r="F579" s="9"/>
      <c r="G579" s="9"/>
      <c r="H579" s="9"/>
      <c r="I579" s="9"/>
      <c r="J579" s="65"/>
      <c r="K579" s="9"/>
      <c r="L579" s="66"/>
      <c r="M579" s="66"/>
      <c r="N579" s="9"/>
      <c r="O579" s="9"/>
      <c r="P579" s="9"/>
      <c r="S579" s="7"/>
      <c r="Y579" s="9"/>
      <c r="Z579" s="9"/>
    </row>
    <row r="580">
      <c r="C580" s="9"/>
      <c r="D580" s="9"/>
      <c r="E580" s="64"/>
      <c r="F580" s="9"/>
      <c r="G580" s="9"/>
      <c r="H580" s="9"/>
      <c r="I580" s="9"/>
      <c r="J580" s="65"/>
      <c r="K580" s="9"/>
      <c r="L580" s="66"/>
      <c r="M580" s="66"/>
      <c r="N580" s="9"/>
      <c r="O580" s="9"/>
      <c r="P580" s="9"/>
      <c r="S580" s="7"/>
      <c r="Y580" s="9"/>
      <c r="Z580" s="9"/>
    </row>
    <row r="581">
      <c r="C581" s="9"/>
      <c r="D581" s="9"/>
      <c r="E581" s="64"/>
      <c r="F581" s="9"/>
      <c r="G581" s="9"/>
      <c r="H581" s="9"/>
      <c r="I581" s="9"/>
      <c r="J581" s="65"/>
      <c r="K581" s="9"/>
      <c r="L581" s="66"/>
      <c r="M581" s="66"/>
      <c r="N581" s="9"/>
      <c r="O581" s="9"/>
      <c r="P581" s="9"/>
      <c r="S581" s="7"/>
      <c r="Y581" s="9"/>
      <c r="Z581" s="9"/>
    </row>
    <row r="582">
      <c r="C582" s="9"/>
      <c r="D582" s="9"/>
      <c r="E582" s="64"/>
      <c r="F582" s="9"/>
      <c r="G582" s="9"/>
      <c r="H582" s="9"/>
      <c r="I582" s="9"/>
      <c r="J582" s="65"/>
      <c r="K582" s="9"/>
      <c r="L582" s="66"/>
      <c r="M582" s="66"/>
      <c r="N582" s="9"/>
      <c r="O582" s="9"/>
      <c r="P582" s="9"/>
      <c r="S582" s="7"/>
      <c r="Y582" s="9"/>
      <c r="Z582" s="9"/>
    </row>
    <row r="583">
      <c r="C583" s="9"/>
      <c r="D583" s="9"/>
      <c r="E583" s="64"/>
      <c r="F583" s="9"/>
      <c r="G583" s="9"/>
      <c r="H583" s="9"/>
      <c r="I583" s="9"/>
      <c r="J583" s="65"/>
      <c r="K583" s="9"/>
      <c r="L583" s="66"/>
      <c r="M583" s="66"/>
      <c r="N583" s="9"/>
      <c r="O583" s="9"/>
      <c r="P583" s="9"/>
      <c r="S583" s="7"/>
      <c r="Y583" s="9"/>
      <c r="Z583" s="9"/>
    </row>
    <row r="584">
      <c r="C584" s="9"/>
      <c r="D584" s="9"/>
      <c r="E584" s="64"/>
      <c r="F584" s="9"/>
      <c r="G584" s="9"/>
      <c r="H584" s="9"/>
      <c r="I584" s="9"/>
      <c r="J584" s="65"/>
      <c r="K584" s="9"/>
      <c r="L584" s="66"/>
      <c r="M584" s="66"/>
      <c r="N584" s="9"/>
      <c r="O584" s="9"/>
      <c r="P584" s="9"/>
      <c r="S584" s="7"/>
      <c r="Y584" s="9"/>
      <c r="Z584" s="9"/>
    </row>
    <row r="585">
      <c r="C585" s="9"/>
      <c r="D585" s="9"/>
      <c r="E585" s="64"/>
      <c r="F585" s="9"/>
      <c r="G585" s="9"/>
      <c r="H585" s="9"/>
      <c r="I585" s="9"/>
      <c r="J585" s="65"/>
      <c r="K585" s="9"/>
      <c r="L585" s="66"/>
      <c r="M585" s="66"/>
      <c r="N585" s="9"/>
      <c r="O585" s="9"/>
      <c r="P585" s="9"/>
      <c r="S585" s="7"/>
      <c r="Y585" s="9"/>
      <c r="Z585" s="9"/>
    </row>
    <row r="586">
      <c r="C586" s="9"/>
      <c r="D586" s="9"/>
      <c r="E586" s="64"/>
      <c r="F586" s="9"/>
      <c r="G586" s="9"/>
      <c r="H586" s="9"/>
      <c r="I586" s="9"/>
      <c r="J586" s="65"/>
      <c r="K586" s="9"/>
      <c r="L586" s="66"/>
      <c r="M586" s="66"/>
      <c r="N586" s="9"/>
      <c r="O586" s="9"/>
      <c r="P586" s="9"/>
      <c r="S586" s="7"/>
      <c r="Y586" s="9"/>
      <c r="Z586" s="9"/>
    </row>
    <row r="587">
      <c r="C587" s="9"/>
      <c r="D587" s="9"/>
      <c r="E587" s="64"/>
      <c r="F587" s="9"/>
      <c r="G587" s="9"/>
      <c r="H587" s="9"/>
      <c r="I587" s="9"/>
      <c r="J587" s="65"/>
      <c r="K587" s="9"/>
      <c r="L587" s="66"/>
      <c r="M587" s="66"/>
      <c r="N587" s="9"/>
      <c r="O587" s="9"/>
      <c r="P587" s="9"/>
      <c r="S587" s="7"/>
      <c r="Y587" s="9"/>
      <c r="Z587" s="9"/>
    </row>
    <row r="588">
      <c r="C588" s="9"/>
      <c r="D588" s="9"/>
      <c r="E588" s="64"/>
      <c r="F588" s="9"/>
      <c r="G588" s="9"/>
      <c r="H588" s="9"/>
      <c r="I588" s="9"/>
      <c r="J588" s="65"/>
      <c r="K588" s="9"/>
      <c r="L588" s="66"/>
      <c r="M588" s="66"/>
      <c r="N588" s="9"/>
      <c r="O588" s="9"/>
      <c r="P588" s="9"/>
      <c r="S588" s="7"/>
      <c r="Y588" s="9"/>
      <c r="Z588" s="9"/>
    </row>
    <row r="589">
      <c r="C589" s="9"/>
      <c r="D589" s="9"/>
      <c r="E589" s="64"/>
      <c r="F589" s="9"/>
      <c r="G589" s="9"/>
      <c r="H589" s="9"/>
      <c r="I589" s="9"/>
      <c r="J589" s="65"/>
      <c r="K589" s="9"/>
      <c r="L589" s="66"/>
      <c r="M589" s="66"/>
      <c r="N589" s="9"/>
      <c r="O589" s="9"/>
      <c r="P589" s="9"/>
      <c r="S589" s="7"/>
      <c r="Y589" s="9"/>
      <c r="Z589" s="9"/>
    </row>
    <row r="590">
      <c r="C590" s="9"/>
      <c r="D590" s="9"/>
      <c r="E590" s="64"/>
      <c r="F590" s="9"/>
      <c r="G590" s="9"/>
      <c r="H590" s="9"/>
      <c r="I590" s="9"/>
      <c r="J590" s="65"/>
      <c r="K590" s="9"/>
      <c r="L590" s="66"/>
      <c r="M590" s="66"/>
      <c r="N590" s="9"/>
      <c r="O590" s="9"/>
      <c r="P590" s="9"/>
      <c r="S590" s="7"/>
      <c r="Y590" s="9"/>
      <c r="Z590" s="9"/>
    </row>
    <row r="591">
      <c r="C591" s="9"/>
      <c r="D591" s="9"/>
      <c r="E591" s="64"/>
      <c r="F591" s="9"/>
      <c r="G591" s="9"/>
      <c r="H591" s="9"/>
      <c r="I591" s="9"/>
      <c r="J591" s="65"/>
      <c r="K591" s="9"/>
      <c r="L591" s="66"/>
      <c r="M591" s="66"/>
      <c r="N591" s="9"/>
      <c r="O591" s="9"/>
      <c r="P591" s="9"/>
      <c r="S591" s="7"/>
      <c r="Y591" s="9"/>
      <c r="Z591" s="9"/>
    </row>
    <row r="592">
      <c r="C592" s="9"/>
      <c r="D592" s="9"/>
      <c r="E592" s="64"/>
      <c r="F592" s="9"/>
      <c r="G592" s="9"/>
      <c r="H592" s="9"/>
      <c r="I592" s="9"/>
      <c r="J592" s="65"/>
      <c r="K592" s="9"/>
      <c r="L592" s="66"/>
      <c r="M592" s="66"/>
      <c r="N592" s="9"/>
      <c r="O592" s="9"/>
      <c r="P592" s="9"/>
      <c r="S592" s="7"/>
      <c r="Y592" s="9"/>
      <c r="Z592" s="9"/>
    </row>
    <row r="593">
      <c r="C593" s="9"/>
      <c r="D593" s="9"/>
      <c r="E593" s="64"/>
      <c r="F593" s="9"/>
      <c r="G593" s="9"/>
      <c r="H593" s="9"/>
      <c r="I593" s="9"/>
      <c r="J593" s="65"/>
      <c r="K593" s="9"/>
      <c r="L593" s="66"/>
      <c r="M593" s="66"/>
      <c r="N593" s="9"/>
      <c r="O593" s="9"/>
      <c r="P593" s="9"/>
      <c r="S593" s="7"/>
      <c r="Y593" s="9"/>
      <c r="Z593" s="9"/>
    </row>
    <row r="594">
      <c r="C594" s="9"/>
      <c r="D594" s="9"/>
      <c r="E594" s="64"/>
      <c r="F594" s="9"/>
      <c r="G594" s="9"/>
      <c r="H594" s="9"/>
      <c r="I594" s="9"/>
      <c r="J594" s="65"/>
      <c r="K594" s="9"/>
      <c r="L594" s="66"/>
      <c r="M594" s="66"/>
      <c r="N594" s="9"/>
      <c r="O594" s="9"/>
      <c r="P594" s="9"/>
      <c r="S594" s="7"/>
      <c r="Y594" s="9"/>
      <c r="Z594" s="9"/>
    </row>
    <row r="595">
      <c r="C595" s="9"/>
      <c r="D595" s="9"/>
      <c r="E595" s="64"/>
      <c r="F595" s="9"/>
      <c r="G595" s="9"/>
      <c r="H595" s="9"/>
      <c r="I595" s="9"/>
      <c r="J595" s="65"/>
      <c r="K595" s="9"/>
      <c r="L595" s="66"/>
      <c r="M595" s="66"/>
      <c r="N595" s="9"/>
      <c r="O595" s="9"/>
      <c r="P595" s="9"/>
      <c r="S595" s="7"/>
      <c r="Y595" s="9"/>
      <c r="Z595" s="9"/>
    </row>
    <row r="596">
      <c r="C596" s="9"/>
      <c r="D596" s="9"/>
      <c r="E596" s="64"/>
      <c r="F596" s="9"/>
      <c r="G596" s="9"/>
      <c r="H596" s="9"/>
      <c r="I596" s="9"/>
      <c r="J596" s="65"/>
      <c r="K596" s="9"/>
      <c r="L596" s="66"/>
      <c r="M596" s="66"/>
      <c r="N596" s="9"/>
      <c r="O596" s="9"/>
      <c r="P596" s="9"/>
      <c r="S596" s="7"/>
      <c r="Y596" s="9"/>
      <c r="Z596" s="9"/>
    </row>
    <row r="597">
      <c r="C597" s="9"/>
      <c r="D597" s="9"/>
      <c r="E597" s="64"/>
      <c r="F597" s="9"/>
      <c r="G597" s="9"/>
      <c r="H597" s="9"/>
      <c r="I597" s="9"/>
      <c r="J597" s="65"/>
      <c r="K597" s="9"/>
      <c r="L597" s="66"/>
      <c r="M597" s="66"/>
      <c r="N597" s="9"/>
      <c r="O597" s="9"/>
      <c r="P597" s="9"/>
      <c r="S597" s="7"/>
      <c r="Y597" s="9"/>
      <c r="Z597" s="9"/>
    </row>
    <row r="598">
      <c r="C598" s="9"/>
      <c r="D598" s="9"/>
      <c r="E598" s="64"/>
      <c r="F598" s="9"/>
      <c r="G598" s="9"/>
      <c r="H598" s="9"/>
      <c r="I598" s="9"/>
      <c r="J598" s="65"/>
      <c r="K598" s="9"/>
      <c r="L598" s="66"/>
      <c r="M598" s="66"/>
      <c r="N598" s="9"/>
      <c r="O598" s="9"/>
      <c r="P598" s="9"/>
      <c r="S598" s="7"/>
      <c r="Y598" s="9"/>
      <c r="Z598" s="9"/>
    </row>
    <row r="599">
      <c r="C599" s="9"/>
      <c r="D599" s="9"/>
      <c r="E599" s="64"/>
      <c r="F599" s="9"/>
      <c r="G599" s="9"/>
      <c r="H599" s="9"/>
      <c r="I599" s="9"/>
      <c r="J599" s="65"/>
      <c r="K599" s="9"/>
      <c r="L599" s="66"/>
      <c r="M599" s="66"/>
      <c r="N599" s="9"/>
      <c r="O599" s="9"/>
      <c r="P599" s="9"/>
      <c r="S599" s="7"/>
      <c r="Y599" s="9"/>
      <c r="Z599" s="9"/>
    </row>
    <row r="600">
      <c r="C600" s="9"/>
      <c r="D600" s="9"/>
      <c r="E600" s="64"/>
      <c r="F600" s="9"/>
      <c r="G600" s="9"/>
      <c r="H600" s="9"/>
      <c r="I600" s="9"/>
      <c r="J600" s="65"/>
      <c r="K600" s="9"/>
      <c r="L600" s="66"/>
      <c r="M600" s="66"/>
      <c r="N600" s="9"/>
      <c r="O600" s="9"/>
      <c r="P600" s="9"/>
      <c r="S600" s="7"/>
      <c r="Y600" s="9"/>
      <c r="Z600" s="9"/>
    </row>
    <row r="601">
      <c r="C601" s="9"/>
      <c r="D601" s="9"/>
      <c r="E601" s="64"/>
      <c r="F601" s="9"/>
      <c r="G601" s="9"/>
      <c r="H601" s="9"/>
      <c r="I601" s="9"/>
      <c r="J601" s="65"/>
      <c r="K601" s="9"/>
      <c r="L601" s="66"/>
      <c r="M601" s="66"/>
      <c r="N601" s="9"/>
      <c r="O601" s="9"/>
      <c r="P601" s="9"/>
      <c r="S601" s="7"/>
      <c r="Y601" s="9"/>
      <c r="Z601" s="9"/>
    </row>
    <row r="602">
      <c r="C602" s="9"/>
      <c r="D602" s="9"/>
      <c r="E602" s="64"/>
      <c r="F602" s="9"/>
      <c r="G602" s="9"/>
      <c r="H602" s="9"/>
      <c r="I602" s="9"/>
      <c r="J602" s="65"/>
      <c r="K602" s="9"/>
      <c r="L602" s="66"/>
      <c r="M602" s="66"/>
      <c r="N602" s="9"/>
      <c r="O602" s="9"/>
      <c r="P602" s="9"/>
      <c r="S602" s="7"/>
      <c r="Y602" s="9"/>
      <c r="Z602" s="9"/>
    </row>
    <row r="603">
      <c r="C603" s="9"/>
      <c r="D603" s="9"/>
      <c r="E603" s="64"/>
      <c r="F603" s="9"/>
      <c r="G603" s="9"/>
      <c r="H603" s="9"/>
      <c r="I603" s="9"/>
      <c r="J603" s="65"/>
      <c r="K603" s="9"/>
      <c r="L603" s="66"/>
      <c r="M603" s="66"/>
      <c r="N603" s="9"/>
      <c r="O603" s="9"/>
      <c r="P603" s="9"/>
      <c r="S603" s="7"/>
      <c r="Y603" s="9"/>
      <c r="Z603" s="9"/>
    </row>
    <row r="604">
      <c r="C604" s="9"/>
      <c r="D604" s="9"/>
      <c r="E604" s="64"/>
      <c r="F604" s="9"/>
      <c r="G604" s="9"/>
      <c r="H604" s="9"/>
      <c r="I604" s="9"/>
      <c r="J604" s="65"/>
      <c r="K604" s="9"/>
      <c r="L604" s="66"/>
      <c r="M604" s="66"/>
      <c r="N604" s="9"/>
      <c r="O604" s="9"/>
      <c r="P604" s="9"/>
      <c r="S604" s="7"/>
      <c r="Y604" s="9"/>
      <c r="Z604" s="9"/>
    </row>
    <row r="605">
      <c r="C605" s="9"/>
      <c r="D605" s="9"/>
      <c r="E605" s="64"/>
      <c r="F605" s="9"/>
      <c r="G605" s="9"/>
      <c r="H605" s="9"/>
      <c r="I605" s="9"/>
      <c r="J605" s="65"/>
      <c r="K605" s="9"/>
      <c r="L605" s="66"/>
      <c r="M605" s="66"/>
      <c r="N605" s="9"/>
      <c r="O605" s="9"/>
      <c r="P605" s="9"/>
      <c r="S605" s="7"/>
      <c r="Y605" s="9"/>
      <c r="Z605" s="9"/>
    </row>
    <row r="606">
      <c r="C606" s="9"/>
      <c r="D606" s="9"/>
      <c r="E606" s="64"/>
      <c r="F606" s="9"/>
      <c r="G606" s="9"/>
      <c r="H606" s="9"/>
      <c r="I606" s="9"/>
      <c r="J606" s="65"/>
      <c r="K606" s="9"/>
      <c r="L606" s="66"/>
      <c r="M606" s="66"/>
      <c r="N606" s="9"/>
      <c r="O606" s="9"/>
      <c r="P606" s="9"/>
      <c r="S606" s="7"/>
      <c r="Y606" s="9"/>
      <c r="Z606" s="9"/>
    </row>
    <row r="607">
      <c r="C607" s="9"/>
      <c r="D607" s="9"/>
      <c r="E607" s="64"/>
      <c r="F607" s="9"/>
      <c r="G607" s="9"/>
      <c r="H607" s="9"/>
      <c r="I607" s="9"/>
      <c r="J607" s="65"/>
      <c r="K607" s="9"/>
      <c r="L607" s="66"/>
      <c r="M607" s="66"/>
      <c r="N607" s="9"/>
      <c r="O607" s="9"/>
      <c r="P607" s="9"/>
      <c r="S607" s="7"/>
      <c r="Y607" s="9"/>
      <c r="Z607" s="9"/>
    </row>
    <row r="608">
      <c r="C608" s="9"/>
      <c r="D608" s="9"/>
      <c r="E608" s="64"/>
      <c r="F608" s="9"/>
      <c r="G608" s="9"/>
      <c r="H608" s="9"/>
      <c r="I608" s="9"/>
      <c r="J608" s="65"/>
      <c r="K608" s="9"/>
      <c r="L608" s="66"/>
      <c r="M608" s="66"/>
      <c r="N608" s="9"/>
      <c r="O608" s="9"/>
      <c r="P608" s="9"/>
      <c r="S608" s="7"/>
      <c r="Y608" s="9"/>
      <c r="Z608" s="9"/>
    </row>
    <row r="609">
      <c r="C609" s="9"/>
      <c r="D609" s="9"/>
      <c r="E609" s="64"/>
      <c r="F609" s="9"/>
      <c r="G609" s="9"/>
      <c r="H609" s="9"/>
      <c r="I609" s="9"/>
      <c r="J609" s="65"/>
      <c r="K609" s="9"/>
      <c r="L609" s="66"/>
      <c r="M609" s="66"/>
      <c r="N609" s="9"/>
      <c r="O609" s="9"/>
      <c r="P609" s="9"/>
      <c r="S609" s="7"/>
      <c r="Y609" s="9"/>
      <c r="Z609" s="9"/>
    </row>
    <row r="610">
      <c r="C610" s="9"/>
      <c r="D610" s="9"/>
      <c r="E610" s="64"/>
      <c r="F610" s="9"/>
      <c r="G610" s="9"/>
      <c r="H610" s="9"/>
      <c r="I610" s="9"/>
      <c r="J610" s="65"/>
      <c r="K610" s="9"/>
      <c r="L610" s="66"/>
      <c r="M610" s="66"/>
      <c r="N610" s="9"/>
      <c r="O610" s="9"/>
      <c r="P610" s="9"/>
      <c r="S610" s="7"/>
      <c r="Y610" s="9"/>
      <c r="Z610" s="9"/>
    </row>
    <row r="611">
      <c r="C611" s="9"/>
      <c r="D611" s="9"/>
      <c r="E611" s="64"/>
      <c r="F611" s="9"/>
      <c r="G611" s="9"/>
      <c r="H611" s="9"/>
      <c r="I611" s="9"/>
      <c r="J611" s="65"/>
      <c r="K611" s="9"/>
      <c r="L611" s="66"/>
      <c r="M611" s="66"/>
      <c r="N611" s="9"/>
      <c r="O611" s="9"/>
      <c r="P611" s="9"/>
      <c r="S611" s="7"/>
      <c r="Y611" s="9"/>
      <c r="Z611" s="9"/>
    </row>
    <row r="612">
      <c r="C612" s="9"/>
      <c r="D612" s="9"/>
      <c r="E612" s="64"/>
      <c r="F612" s="9"/>
      <c r="G612" s="9"/>
      <c r="H612" s="9"/>
      <c r="I612" s="9"/>
      <c r="J612" s="65"/>
      <c r="K612" s="9"/>
      <c r="L612" s="66"/>
      <c r="M612" s="66"/>
      <c r="N612" s="9"/>
      <c r="O612" s="9"/>
      <c r="P612" s="9"/>
      <c r="S612" s="7"/>
      <c r="Y612" s="9"/>
      <c r="Z612" s="9"/>
    </row>
    <row r="613">
      <c r="C613" s="9"/>
      <c r="D613" s="9"/>
      <c r="E613" s="64"/>
      <c r="F613" s="9"/>
      <c r="G613" s="9"/>
      <c r="H613" s="9"/>
      <c r="I613" s="9"/>
      <c r="J613" s="65"/>
      <c r="K613" s="9"/>
      <c r="L613" s="66"/>
      <c r="M613" s="66"/>
      <c r="N613" s="9"/>
      <c r="O613" s="9"/>
      <c r="P613" s="9"/>
      <c r="S613" s="7"/>
      <c r="Y613" s="9"/>
      <c r="Z613" s="9"/>
    </row>
    <row r="614">
      <c r="C614" s="9"/>
      <c r="D614" s="9"/>
      <c r="E614" s="64"/>
      <c r="F614" s="9"/>
      <c r="G614" s="9"/>
      <c r="H614" s="9"/>
      <c r="I614" s="9"/>
      <c r="J614" s="65"/>
      <c r="K614" s="9"/>
      <c r="L614" s="66"/>
      <c r="M614" s="66"/>
      <c r="N614" s="9"/>
      <c r="O614" s="9"/>
      <c r="P614" s="9"/>
      <c r="S614" s="7"/>
      <c r="Y614" s="9"/>
      <c r="Z614" s="9"/>
    </row>
    <row r="615">
      <c r="C615" s="9"/>
      <c r="D615" s="9"/>
      <c r="E615" s="64"/>
      <c r="F615" s="9"/>
      <c r="G615" s="9"/>
      <c r="H615" s="9"/>
      <c r="I615" s="9"/>
      <c r="J615" s="65"/>
      <c r="K615" s="9"/>
      <c r="L615" s="66"/>
      <c r="M615" s="66"/>
      <c r="N615" s="9"/>
      <c r="O615" s="9"/>
      <c r="P615" s="9"/>
      <c r="S615" s="7"/>
      <c r="Y615" s="9"/>
      <c r="Z615" s="9"/>
    </row>
    <row r="616">
      <c r="C616" s="9"/>
      <c r="D616" s="9"/>
      <c r="E616" s="64"/>
      <c r="F616" s="9"/>
      <c r="G616" s="9"/>
      <c r="H616" s="9"/>
      <c r="I616" s="9"/>
      <c r="J616" s="65"/>
      <c r="K616" s="9"/>
      <c r="L616" s="66"/>
      <c r="M616" s="66"/>
      <c r="N616" s="9"/>
      <c r="O616" s="9"/>
      <c r="P616" s="9"/>
      <c r="S616" s="7"/>
      <c r="Y616" s="9"/>
      <c r="Z616" s="9"/>
    </row>
    <row r="617">
      <c r="C617" s="9"/>
      <c r="D617" s="9"/>
      <c r="E617" s="64"/>
      <c r="F617" s="9"/>
      <c r="G617" s="9"/>
      <c r="H617" s="9"/>
      <c r="I617" s="9"/>
      <c r="J617" s="65"/>
      <c r="K617" s="9"/>
      <c r="L617" s="66"/>
      <c r="M617" s="66"/>
      <c r="N617" s="9"/>
      <c r="O617" s="9"/>
      <c r="P617" s="9"/>
      <c r="S617" s="7"/>
      <c r="Y617" s="9"/>
      <c r="Z617" s="9"/>
    </row>
    <row r="618">
      <c r="C618" s="9"/>
      <c r="D618" s="9"/>
      <c r="E618" s="64"/>
      <c r="F618" s="9"/>
      <c r="G618" s="9"/>
      <c r="H618" s="9"/>
      <c r="I618" s="9"/>
      <c r="J618" s="65"/>
      <c r="K618" s="9"/>
      <c r="L618" s="66"/>
      <c r="M618" s="66"/>
      <c r="N618" s="9"/>
      <c r="O618" s="9"/>
      <c r="P618" s="9"/>
      <c r="S618" s="7"/>
      <c r="Y618" s="9"/>
      <c r="Z618" s="9"/>
    </row>
    <row r="619">
      <c r="C619" s="9"/>
      <c r="D619" s="9"/>
      <c r="E619" s="64"/>
      <c r="F619" s="9"/>
      <c r="G619" s="9"/>
      <c r="H619" s="9"/>
      <c r="I619" s="9"/>
      <c r="J619" s="65"/>
      <c r="K619" s="9"/>
      <c r="L619" s="66"/>
      <c r="M619" s="66"/>
      <c r="N619" s="9"/>
      <c r="O619" s="9"/>
      <c r="P619" s="9"/>
      <c r="S619" s="7"/>
      <c r="Y619" s="9"/>
      <c r="Z619" s="9"/>
    </row>
    <row r="620">
      <c r="C620" s="9"/>
      <c r="D620" s="9"/>
      <c r="E620" s="64"/>
      <c r="F620" s="9"/>
      <c r="G620" s="9"/>
      <c r="H620" s="9"/>
      <c r="I620" s="9"/>
      <c r="J620" s="65"/>
      <c r="K620" s="9"/>
      <c r="L620" s="66"/>
      <c r="M620" s="66"/>
      <c r="N620" s="9"/>
      <c r="O620" s="9"/>
      <c r="P620" s="9"/>
      <c r="S620" s="7"/>
      <c r="Y620" s="9"/>
      <c r="Z620" s="9"/>
    </row>
    <row r="621">
      <c r="C621" s="9"/>
      <c r="D621" s="9"/>
      <c r="E621" s="64"/>
      <c r="F621" s="9"/>
      <c r="G621" s="9"/>
      <c r="H621" s="9"/>
      <c r="I621" s="9"/>
      <c r="J621" s="65"/>
      <c r="K621" s="9"/>
      <c r="L621" s="66"/>
      <c r="M621" s="66"/>
      <c r="N621" s="9"/>
      <c r="O621" s="9"/>
      <c r="P621" s="9"/>
      <c r="S621" s="7"/>
      <c r="Y621" s="9"/>
      <c r="Z621" s="9"/>
    </row>
    <row r="622">
      <c r="C622" s="9"/>
      <c r="D622" s="9"/>
      <c r="E622" s="64"/>
      <c r="F622" s="9"/>
      <c r="G622" s="9"/>
      <c r="H622" s="9"/>
      <c r="I622" s="9"/>
      <c r="J622" s="65"/>
      <c r="K622" s="9"/>
      <c r="L622" s="66"/>
      <c r="M622" s="66"/>
      <c r="N622" s="9"/>
      <c r="O622" s="9"/>
      <c r="P622" s="9"/>
      <c r="S622" s="7"/>
      <c r="Y622" s="9"/>
      <c r="Z622" s="9"/>
    </row>
    <row r="623">
      <c r="C623" s="9"/>
      <c r="D623" s="9"/>
      <c r="E623" s="64"/>
      <c r="F623" s="9"/>
      <c r="G623" s="9"/>
      <c r="H623" s="9"/>
      <c r="I623" s="9"/>
      <c r="J623" s="65"/>
      <c r="K623" s="9"/>
      <c r="L623" s="66"/>
      <c r="M623" s="66"/>
      <c r="N623" s="9"/>
      <c r="O623" s="9"/>
      <c r="P623" s="9"/>
      <c r="S623" s="7"/>
      <c r="Y623" s="9"/>
      <c r="Z623" s="9"/>
    </row>
    <row r="624">
      <c r="C624" s="9"/>
      <c r="D624" s="9"/>
      <c r="E624" s="64"/>
      <c r="F624" s="9"/>
      <c r="G624" s="9"/>
      <c r="H624" s="9"/>
      <c r="I624" s="9"/>
      <c r="J624" s="65"/>
      <c r="K624" s="9"/>
      <c r="L624" s="66"/>
      <c r="M624" s="66"/>
      <c r="N624" s="9"/>
      <c r="O624" s="9"/>
      <c r="P624" s="9"/>
      <c r="S624" s="7"/>
      <c r="Y624" s="9"/>
      <c r="Z624" s="9"/>
    </row>
    <row r="625">
      <c r="C625" s="9"/>
      <c r="D625" s="9"/>
      <c r="E625" s="64"/>
      <c r="F625" s="9"/>
      <c r="G625" s="9"/>
      <c r="H625" s="9"/>
      <c r="I625" s="9"/>
      <c r="J625" s="65"/>
      <c r="K625" s="9"/>
      <c r="L625" s="66"/>
      <c r="M625" s="66"/>
      <c r="N625" s="9"/>
      <c r="O625" s="9"/>
      <c r="P625" s="9"/>
      <c r="S625" s="7"/>
      <c r="Y625" s="9"/>
      <c r="Z625" s="9"/>
    </row>
    <row r="626">
      <c r="C626" s="9"/>
      <c r="D626" s="9"/>
      <c r="E626" s="64"/>
      <c r="F626" s="9"/>
      <c r="G626" s="9"/>
      <c r="H626" s="9"/>
      <c r="I626" s="9"/>
      <c r="J626" s="65"/>
      <c r="K626" s="9"/>
      <c r="L626" s="66"/>
      <c r="M626" s="66"/>
      <c r="N626" s="9"/>
      <c r="O626" s="9"/>
      <c r="P626" s="9"/>
      <c r="S626" s="7"/>
      <c r="Y626" s="9"/>
      <c r="Z626" s="9"/>
    </row>
    <row r="627">
      <c r="C627" s="9"/>
      <c r="D627" s="9"/>
      <c r="E627" s="64"/>
      <c r="F627" s="9"/>
      <c r="G627" s="9"/>
      <c r="H627" s="9"/>
      <c r="I627" s="9"/>
      <c r="J627" s="65"/>
      <c r="K627" s="9"/>
      <c r="L627" s="66"/>
      <c r="M627" s="66"/>
      <c r="N627" s="9"/>
      <c r="O627" s="9"/>
      <c r="P627" s="9"/>
      <c r="S627" s="7"/>
      <c r="Y627" s="9"/>
      <c r="Z627" s="9"/>
    </row>
    <row r="628">
      <c r="C628" s="9"/>
      <c r="D628" s="9"/>
      <c r="E628" s="64"/>
      <c r="F628" s="9"/>
      <c r="G628" s="9"/>
      <c r="H628" s="9"/>
      <c r="I628" s="9"/>
      <c r="J628" s="65"/>
      <c r="K628" s="9"/>
      <c r="L628" s="66"/>
      <c r="M628" s="66"/>
      <c r="N628" s="9"/>
      <c r="O628" s="9"/>
      <c r="P628" s="9"/>
      <c r="S628" s="7"/>
      <c r="Y628" s="9"/>
      <c r="Z628" s="9"/>
    </row>
    <row r="629">
      <c r="C629" s="9"/>
      <c r="D629" s="9"/>
      <c r="E629" s="64"/>
      <c r="F629" s="9"/>
      <c r="G629" s="9"/>
      <c r="H629" s="9"/>
      <c r="I629" s="9"/>
      <c r="J629" s="65"/>
      <c r="K629" s="9"/>
      <c r="L629" s="66"/>
      <c r="M629" s="66"/>
      <c r="N629" s="9"/>
      <c r="O629" s="9"/>
      <c r="P629" s="9"/>
      <c r="S629" s="7"/>
      <c r="Y629" s="9"/>
      <c r="Z629" s="9"/>
    </row>
    <row r="630">
      <c r="C630" s="9"/>
      <c r="D630" s="9"/>
      <c r="E630" s="64"/>
      <c r="F630" s="9"/>
      <c r="G630" s="9"/>
      <c r="H630" s="9"/>
      <c r="I630" s="9"/>
      <c r="J630" s="65"/>
      <c r="K630" s="9"/>
      <c r="L630" s="66"/>
      <c r="M630" s="66"/>
      <c r="N630" s="9"/>
      <c r="O630" s="9"/>
      <c r="P630" s="9"/>
      <c r="S630" s="7"/>
      <c r="Y630" s="9"/>
      <c r="Z630" s="9"/>
    </row>
    <row r="631">
      <c r="C631" s="9"/>
      <c r="D631" s="9"/>
      <c r="E631" s="64"/>
      <c r="F631" s="9"/>
      <c r="G631" s="9"/>
      <c r="H631" s="9"/>
      <c r="I631" s="9"/>
      <c r="J631" s="65"/>
      <c r="K631" s="9"/>
      <c r="L631" s="66"/>
      <c r="M631" s="66"/>
      <c r="N631" s="9"/>
      <c r="O631" s="9"/>
      <c r="P631" s="9"/>
      <c r="S631" s="7"/>
      <c r="Y631" s="9"/>
      <c r="Z631" s="9"/>
    </row>
    <row r="632">
      <c r="C632" s="9"/>
      <c r="D632" s="9"/>
      <c r="E632" s="64"/>
      <c r="F632" s="9"/>
      <c r="G632" s="9"/>
      <c r="H632" s="9"/>
      <c r="I632" s="9"/>
      <c r="J632" s="65"/>
      <c r="K632" s="9"/>
      <c r="L632" s="66"/>
      <c r="M632" s="66"/>
      <c r="N632" s="9"/>
      <c r="O632" s="9"/>
      <c r="P632" s="9"/>
      <c r="S632" s="7"/>
      <c r="Y632" s="9"/>
      <c r="Z632" s="9"/>
    </row>
    <row r="633">
      <c r="C633" s="9"/>
      <c r="D633" s="9"/>
      <c r="E633" s="64"/>
      <c r="F633" s="9"/>
      <c r="G633" s="9"/>
      <c r="H633" s="9"/>
      <c r="I633" s="9"/>
      <c r="J633" s="65"/>
      <c r="K633" s="9"/>
      <c r="L633" s="66"/>
      <c r="M633" s="66"/>
      <c r="N633" s="9"/>
      <c r="O633" s="9"/>
      <c r="P633" s="9"/>
      <c r="S633" s="7"/>
      <c r="Y633" s="9"/>
      <c r="Z633" s="9"/>
    </row>
    <row r="634">
      <c r="C634" s="9"/>
      <c r="D634" s="9"/>
      <c r="E634" s="64"/>
      <c r="F634" s="9"/>
      <c r="G634" s="9"/>
      <c r="H634" s="9"/>
      <c r="I634" s="9"/>
      <c r="J634" s="65"/>
      <c r="K634" s="9"/>
      <c r="L634" s="66"/>
      <c r="M634" s="66"/>
      <c r="N634" s="9"/>
      <c r="O634" s="9"/>
      <c r="P634" s="9"/>
      <c r="S634" s="7"/>
      <c r="Y634" s="9"/>
      <c r="Z634" s="9"/>
    </row>
    <row r="635">
      <c r="C635" s="9"/>
      <c r="D635" s="9"/>
      <c r="E635" s="64"/>
      <c r="F635" s="9"/>
      <c r="G635" s="9"/>
      <c r="H635" s="9"/>
      <c r="I635" s="9"/>
      <c r="J635" s="65"/>
      <c r="K635" s="9"/>
      <c r="L635" s="66"/>
      <c r="M635" s="66"/>
      <c r="N635" s="9"/>
      <c r="O635" s="9"/>
      <c r="P635" s="9"/>
      <c r="S635" s="7"/>
      <c r="Y635" s="9"/>
      <c r="Z635" s="9"/>
    </row>
    <row r="636">
      <c r="C636" s="9"/>
      <c r="D636" s="9"/>
      <c r="E636" s="64"/>
      <c r="F636" s="9"/>
      <c r="G636" s="9"/>
      <c r="H636" s="9"/>
      <c r="I636" s="9"/>
      <c r="J636" s="65"/>
      <c r="K636" s="9"/>
      <c r="L636" s="66"/>
      <c r="M636" s="66"/>
      <c r="N636" s="9"/>
      <c r="O636" s="9"/>
      <c r="P636" s="9"/>
      <c r="S636" s="7"/>
      <c r="Y636" s="9"/>
      <c r="Z636" s="9"/>
    </row>
    <row r="637">
      <c r="C637" s="9"/>
      <c r="D637" s="9"/>
      <c r="E637" s="64"/>
      <c r="F637" s="9"/>
      <c r="G637" s="9"/>
      <c r="H637" s="9"/>
      <c r="I637" s="9"/>
      <c r="J637" s="65"/>
      <c r="K637" s="9"/>
      <c r="L637" s="66"/>
      <c r="M637" s="66"/>
      <c r="N637" s="9"/>
      <c r="O637" s="9"/>
      <c r="P637" s="9"/>
      <c r="S637" s="7"/>
      <c r="Y637" s="9"/>
      <c r="Z637" s="9"/>
    </row>
    <row r="638">
      <c r="C638" s="9"/>
      <c r="D638" s="9"/>
      <c r="E638" s="64"/>
      <c r="F638" s="9"/>
      <c r="G638" s="9"/>
      <c r="H638" s="9"/>
      <c r="I638" s="9"/>
      <c r="J638" s="65"/>
      <c r="K638" s="9"/>
      <c r="L638" s="66"/>
      <c r="M638" s="66"/>
      <c r="N638" s="9"/>
      <c r="O638" s="9"/>
      <c r="P638" s="9"/>
      <c r="S638" s="7"/>
      <c r="Y638" s="9"/>
      <c r="Z638" s="9"/>
    </row>
    <row r="639">
      <c r="C639" s="9"/>
      <c r="D639" s="9"/>
      <c r="E639" s="64"/>
      <c r="F639" s="9"/>
      <c r="G639" s="9"/>
      <c r="H639" s="9"/>
      <c r="I639" s="9"/>
      <c r="J639" s="65"/>
      <c r="K639" s="9"/>
      <c r="L639" s="66"/>
      <c r="M639" s="66"/>
      <c r="N639" s="9"/>
      <c r="O639" s="9"/>
      <c r="P639" s="9"/>
      <c r="S639" s="7"/>
      <c r="Y639" s="9"/>
      <c r="Z639" s="9"/>
    </row>
    <row r="640">
      <c r="C640" s="9"/>
      <c r="D640" s="9"/>
      <c r="E640" s="64"/>
      <c r="F640" s="9"/>
      <c r="G640" s="9"/>
      <c r="H640" s="9"/>
      <c r="I640" s="9"/>
      <c r="J640" s="65"/>
      <c r="K640" s="9"/>
      <c r="L640" s="66"/>
      <c r="M640" s="66"/>
      <c r="N640" s="9"/>
      <c r="O640" s="9"/>
      <c r="P640" s="9"/>
      <c r="S640" s="7"/>
      <c r="Y640" s="9"/>
      <c r="Z640" s="9"/>
    </row>
    <row r="641">
      <c r="C641" s="9"/>
      <c r="D641" s="9"/>
      <c r="E641" s="64"/>
      <c r="F641" s="9"/>
      <c r="G641" s="9"/>
      <c r="H641" s="9"/>
      <c r="I641" s="9"/>
      <c r="J641" s="65"/>
      <c r="K641" s="9"/>
      <c r="L641" s="66"/>
      <c r="M641" s="66"/>
      <c r="N641" s="9"/>
      <c r="O641" s="9"/>
      <c r="P641" s="9"/>
      <c r="S641" s="7"/>
      <c r="Y641" s="9"/>
      <c r="Z641" s="9"/>
    </row>
    <row r="642">
      <c r="C642" s="9"/>
      <c r="D642" s="9"/>
      <c r="E642" s="64"/>
      <c r="F642" s="9"/>
      <c r="G642" s="9"/>
      <c r="H642" s="9"/>
      <c r="I642" s="9"/>
      <c r="J642" s="65"/>
      <c r="K642" s="9"/>
      <c r="L642" s="66"/>
      <c r="M642" s="66"/>
      <c r="N642" s="9"/>
      <c r="O642" s="9"/>
      <c r="P642" s="9"/>
      <c r="S642" s="7"/>
      <c r="Y642" s="9"/>
      <c r="Z642" s="9"/>
    </row>
    <row r="643">
      <c r="C643" s="9"/>
      <c r="D643" s="9"/>
      <c r="E643" s="64"/>
      <c r="F643" s="9"/>
      <c r="G643" s="9"/>
      <c r="H643" s="9"/>
      <c r="I643" s="9"/>
      <c r="J643" s="65"/>
      <c r="K643" s="9"/>
      <c r="L643" s="66"/>
      <c r="M643" s="66"/>
      <c r="N643" s="9"/>
      <c r="O643" s="9"/>
      <c r="P643" s="9"/>
      <c r="S643" s="7"/>
      <c r="Y643" s="9"/>
      <c r="Z643" s="9"/>
    </row>
    <row r="644">
      <c r="C644" s="9"/>
      <c r="D644" s="9"/>
      <c r="E644" s="64"/>
      <c r="F644" s="9"/>
      <c r="G644" s="9"/>
      <c r="H644" s="9"/>
      <c r="I644" s="9"/>
      <c r="J644" s="65"/>
      <c r="K644" s="9"/>
      <c r="L644" s="66"/>
      <c r="M644" s="66"/>
      <c r="N644" s="9"/>
      <c r="O644" s="9"/>
      <c r="P644" s="9"/>
      <c r="S644" s="7"/>
      <c r="Y644" s="9"/>
      <c r="Z644" s="9"/>
    </row>
    <row r="645">
      <c r="C645" s="9"/>
      <c r="D645" s="9"/>
      <c r="E645" s="64"/>
      <c r="F645" s="9"/>
      <c r="G645" s="9"/>
      <c r="H645" s="9"/>
      <c r="I645" s="9"/>
      <c r="J645" s="65"/>
      <c r="K645" s="9"/>
      <c r="L645" s="66"/>
      <c r="M645" s="66"/>
      <c r="N645" s="9"/>
      <c r="O645" s="9"/>
      <c r="P645" s="9"/>
      <c r="S645" s="7"/>
      <c r="Y645" s="9"/>
      <c r="Z645" s="9"/>
    </row>
    <row r="646">
      <c r="C646" s="9"/>
      <c r="D646" s="9"/>
      <c r="E646" s="64"/>
      <c r="F646" s="9"/>
      <c r="G646" s="9"/>
      <c r="H646" s="9"/>
      <c r="I646" s="9"/>
      <c r="J646" s="65"/>
      <c r="K646" s="9"/>
      <c r="L646" s="66"/>
      <c r="M646" s="66"/>
      <c r="N646" s="9"/>
      <c r="O646" s="9"/>
      <c r="P646" s="9"/>
      <c r="S646" s="7"/>
      <c r="Y646" s="9"/>
      <c r="Z646" s="9"/>
    </row>
    <row r="647">
      <c r="C647" s="9"/>
      <c r="D647" s="9"/>
      <c r="E647" s="64"/>
      <c r="F647" s="9"/>
      <c r="G647" s="9"/>
      <c r="H647" s="9"/>
      <c r="I647" s="9"/>
      <c r="J647" s="65"/>
      <c r="K647" s="9"/>
      <c r="L647" s="66"/>
      <c r="M647" s="66"/>
      <c r="N647" s="9"/>
      <c r="O647" s="9"/>
      <c r="P647" s="9"/>
      <c r="S647" s="7"/>
      <c r="Y647" s="9"/>
      <c r="Z647" s="9"/>
    </row>
    <row r="648">
      <c r="C648" s="9"/>
      <c r="D648" s="9"/>
      <c r="E648" s="64"/>
      <c r="F648" s="9"/>
      <c r="G648" s="9"/>
      <c r="H648" s="9"/>
      <c r="I648" s="9"/>
      <c r="J648" s="65"/>
      <c r="K648" s="9"/>
      <c r="L648" s="66"/>
      <c r="M648" s="66"/>
      <c r="N648" s="9"/>
      <c r="O648" s="9"/>
      <c r="P648" s="9"/>
      <c r="S648" s="7"/>
      <c r="Y648" s="9"/>
      <c r="Z648" s="9"/>
    </row>
    <row r="649">
      <c r="C649" s="9"/>
      <c r="D649" s="9"/>
      <c r="E649" s="64"/>
      <c r="F649" s="9"/>
      <c r="G649" s="9"/>
      <c r="H649" s="9"/>
      <c r="I649" s="9"/>
      <c r="J649" s="65"/>
      <c r="K649" s="9"/>
      <c r="L649" s="66"/>
      <c r="M649" s="66"/>
      <c r="N649" s="9"/>
      <c r="O649" s="9"/>
      <c r="P649" s="9"/>
      <c r="S649" s="7"/>
      <c r="Y649" s="9"/>
      <c r="Z649" s="9"/>
    </row>
    <row r="650">
      <c r="C650" s="9"/>
      <c r="D650" s="9"/>
      <c r="E650" s="64"/>
      <c r="F650" s="9"/>
      <c r="G650" s="9"/>
      <c r="H650" s="9"/>
      <c r="I650" s="9"/>
      <c r="J650" s="65"/>
      <c r="K650" s="9"/>
      <c r="L650" s="66"/>
      <c r="M650" s="66"/>
      <c r="N650" s="9"/>
      <c r="O650" s="9"/>
      <c r="P650" s="9"/>
      <c r="S650" s="7"/>
      <c r="Y650" s="9"/>
      <c r="Z650" s="9"/>
    </row>
    <row r="651">
      <c r="C651" s="9"/>
      <c r="D651" s="9"/>
      <c r="E651" s="64"/>
      <c r="F651" s="9"/>
      <c r="G651" s="9"/>
      <c r="H651" s="9"/>
      <c r="I651" s="9"/>
      <c r="J651" s="65"/>
      <c r="K651" s="9"/>
      <c r="L651" s="66"/>
      <c r="M651" s="66"/>
      <c r="N651" s="9"/>
      <c r="O651" s="9"/>
      <c r="P651" s="9"/>
      <c r="S651" s="7"/>
      <c r="Y651" s="9"/>
      <c r="Z651" s="9"/>
    </row>
    <row r="652">
      <c r="C652" s="9"/>
      <c r="D652" s="9"/>
      <c r="E652" s="64"/>
      <c r="F652" s="9"/>
      <c r="G652" s="9"/>
      <c r="H652" s="9"/>
      <c r="I652" s="9"/>
      <c r="J652" s="65"/>
      <c r="K652" s="9"/>
      <c r="L652" s="66"/>
      <c r="M652" s="66"/>
      <c r="N652" s="9"/>
      <c r="O652" s="9"/>
      <c r="P652" s="9"/>
      <c r="S652" s="7"/>
      <c r="Y652" s="9"/>
      <c r="Z652" s="9"/>
    </row>
    <row r="653">
      <c r="C653" s="9"/>
      <c r="D653" s="9"/>
      <c r="E653" s="64"/>
      <c r="F653" s="9"/>
      <c r="G653" s="9"/>
      <c r="H653" s="9"/>
      <c r="I653" s="9"/>
      <c r="J653" s="65"/>
      <c r="K653" s="9"/>
      <c r="L653" s="66"/>
      <c r="M653" s="66"/>
      <c r="N653" s="9"/>
      <c r="O653" s="9"/>
      <c r="P653" s="9"/>
      <c r="S653" s="7"/>
      <c r="Y653" s="9"/>
      <c r="Z653" s="9"/>
    </row>
    <row r="654">
      <c r="C654" s="9"/>
      <c r="D654" s="9"/>
      <c r="E654" s="64"/>
      <c r="F654" s="9"/>
      <c r="G654" s="9"/>
      <c r="H654" s="9"/>
      <c r="I654" s="9"/>
      <c r="J654" s="65"/>
      <c r="K654" s="9"/>
      <c r="L654" s="66"/>
      <c r="M654" s="66"/>
      <c r="N654" s="9"/>
      <c r="O654" s="9"/>
      <c r="P654" s="9"/>
      <c r="S654" s="7"/>
      <c r="Y654" s="9"/>
      <c r="Z654" s="9"/>
    </row>
    <row r="655">
      <c r="C655" s="9"/>
      <c r="D655" s="9"/>
      <c r="E655" s="64"/>
      <c r="F655" s="9"/>
      <c r="G655" s="9"/>
      <c r="H655" s="9"/>
      <c r="I655" s="9"/>
      <c r="J655" s="65"/>
      <c r="K655" s="9"/>
      <c r="L655" s="66"/>
      <c r="M655" s="66"/>
      <c r="N655" s="9"/>
      <c r="O655" s="9"/>
      <c r="P655" s="9"/>
      <c r="S655" s="7"/>
      <c r="Y655" s="9"/>
      <c r="Z655" s="9"/>
    </row>
    <row r="656">
      <c r="C656" s="9"/>
      <c r="D656" s="9"/>
      <c r="E656" s="64"/>
      <c r="F656" s="9"/>
      <c r="G656" s="9"/>
      <c r="H656" s="9"/>
      <c r="I656" s="9"/>
      <c r="J656" s="65"/>
      <c r="K656" s="9"/>
      <c r="L656" s="66"/>
      <c r="M656" s="66"/>
      <c r="N656" s="9"/>
      <c r="O656" s="9"/>
      <c r="P656" s="9"/>
      <c r="S656" s="7"/>
      <c r="Y656" s="9"/>
      <c r="Z656" s="9"/>
    </row>
    <row r="657">
      <c r="C657" s="9"/>
      <c r="D657" s="9"/>
      <c r="E657" s="64"/>
      <c r="F657" s="9"/>
      <c r="G657" s="9"/>
      <c r="H657" s="9"/>
      <c r="I657" s="9"/>
      <c r="J657" s="65"/>
      <c r="K657" s="9"/>
      <c r="L657" s="66"/>
      <c r="M657" s="66"/>
      <c r="N657" s="9"/>
      <c r="O657" s="9"/>
      <c r="P657" s="9"/>
      <c r="S657" s="7"/>
      <c r="Y657" s="9"/>
      <c r="Z657" s="9"/>
    </row>
    <row r="658">
      <c r="C658" s="9"/>
      <c r="D658" s="9"/>
      <c r="E658" s="64"/>
      <c r="F658" s="9"/>
      <c r="G658" s="9"/>
      <c r="H658" s="9"/>
      <c r="I658" s="9"/>
      <c r="J658" s="65"/>
      <c r="K658" s="9"/>
      <c r="L658" s="66"/>
      <c r="M658" s="66"/>
      <c r="N658" s="9"/>
      <c r="O658" s="9"/>
      <c r="P658" s="9"/>
      <c r="S658" s="7"/>
      <c r="Y658" s="9"/>
      <c r="Z658" s="9"/>
    </row>
    <row r="659">
      <c r="C659" s="9"/>
      <c r="D659" s="9"/>
      <c r="E659" s="64"/>
      <c r="F659" s="9"/>
      <c r="G659" s="9"/>
      <c r="H659" s="9"/>
      <c r="I659" s="9"/>
      <c r="J659" s="65"/>
      <c r="K659" s="9"/>
      <c r="L659" s="66"/>
      <c r="M659" s="66"/>
      <c r="N659" s="9"/>
      <c r="O659" s="9"/>
      <c r="P659" s="9"/>
      <c r="S659" s="7"/>
      <c r="Y659" s="9"/>
      <c r="Z659" s="9"/>
    </row>
    <row r="660">
      <c r="C660" s="9"/>
      <c r="D660" s="9"/>
      <c r="E660" s="64"/>
      <c r="F660" s="9"/>
      <c r="G660" s="9"/>
      <c r="H660" s="9"/>
      <c r="I660" s="9"/>
      <c r="J660" s="65"/>
      <c r="K660" s="9"/>
      <c r="L660" s="66"/>
      <c r="M660" s="66"/>
      <c r="N660" s="9"/>
      <c r="O660" s="9"/>
      <c r="P660" s="9"/>
      <c r="S660" s="7"/>
      <c r="Y660" s="9"/>
      <c r="Z660" s="9"/>
    </row>
    <row r="661">
      <c r="C661" s="9"/>
      <c r="D661" s="9"/>
      <c r="E661" s="64"/>
      <c r="F661" s="9"/>
      <c r="G661" s="9"/>
      <c r="H661" s="9"/>
      <c r="I661" s="9"/>
      <c r="J661" s="65"/>
      <c r="K661" s="9"/>
      <c r="L661" s="66"/>
      <c r="M661" s="66"/>
      <c r="N661" s="9"/>
      <c r="O661" s="9"/>
      <c r="P661" s="9"/>
      <c r="S661" s="7"/>
      <c r="Y661" s="9"/>
      <c r="Z661" s="9"/>
    </row>
    <row r="662">
      <c r="C662" s="9"/>
      <c r="D662" s="9"/>
      <c r="E662" s="64"/>
      <c r="F662" s="9"/>
      <c r="G662" s="9"/>
      <c r="H662" s="9"/>
      <c r="I662" s="9"/>
      <c r="J662" s="65"/>
      <c r="K662" s="9"/>
      <c r="L662" s="66"/>
      <c r="M662" s="66"/>
      <c r="N662" s="9"/>
      <c r="O662" s="9"/>
      <c r="P662" s="9"/>
      <c r="S662" s="7"/>
      <c r="Y662" s="9"/>
      <c r="Z662" s="9"/>
    </row>
    <row r="663">
      <c r="C663" s="9"/>
      <c r="D663" s="9"/>
      <c r="E663" s="64"/>
      <c r="F663" s="9"/>
      <c r="G663" s="9"/>
      <c r="H663" s="9"/>
      <c r="I663" s="9"/>
      <c r="J663" s="65"/>
      <c r="K663" s="9"/>
      <c r="L663" s="66"/>
      <c r="M663" s="66"/>
      <c r="N663" s="9"/>
      <c r="O663" s="9"/>
      <c r="P663" s="9"/>
      <c r="S663" s="7"/>
      <c r="Y663" s="9"/>
      <c r="Z663" s="9"/>
    </row>
    <row r="664">
      <c r="C664" s="9"/>
      <c r="D664" s="9"/>
      <c r="E664" s="64"/>
      <c r="F664" s="9"/>
      <c r="G664" s="9"/>
      <c r="H664" s="9"/>
      <c r="I664" s="9"/>
      <c r="J664" s="65"/>
      <c r="K664" s="9"/>
      <c r="L664" s="66"/>
      <c r="M664" s="66"/>
      <c r="N664" s="9"/>
      <c r="O664" s="9"/>
      <c r="P664" s="9"/>
      <c r="S664" s="7"/>
      <c r="Y664" s="9"/>
      <c r="Z664" s="9"/>
    </row>
    <row r="665">
      <c r="C665" s="9"/>
      <c r="D665" s="9"/>
      <c r="E665" s="64"/>
      <c r="F665" s="9"/>
      <c r="G665" s="9"/>
      <c r="H665" s="9"/>
      <c r="I665" s="9"/>
      <c r="J665" s="65"/>
      <c r="K665" s="9"/>
      <c r="L665" s="66"/>
      <c r="M665" s="66"/>
      <c r="N665" s="9"/>
      <c r="O665" s="9"/>
      <c r="P665" s="9"/>
      <c r="S665" s="7"/>
      <c r="Y665" s="9"/>
      <c r="Z665" s="9"/>
    </row>
    <row r="666">
      <c r="C666" s="9"/>
      <c r="D666" s="9"/>
      <c r="E666" s="64"/>
      <c r="F666" s="9"/>
      <c r="G666" s="9"/>
      <c r="H666" s="9"/>
      <c r="I666" s="9"/>
      <c r="J666" s="65"/>
      <c r="K666" s="9"/>
      <c r="L666" s="66"/>
      <c r="M666" s="66"/>
      <c r="N666" s="9"/>
      <c r="O666" s="9"/>
      <c r="P666" s="9"/>
      <c r="S666" s="7"/>
      <c r="Y666" s="9"/>
      <c r="Z666" s="9"/>
    </row>
    <row r="667">
      <c r="C667" s="9"/>
      <c r="D667" s="9"/>
      <c r="E667" s="64"/>
      <c r="F667" s="9"/>
      <c r="G667" s="9"/>
      <c r="H667" s="9"/>
      <c r="I667" s="9"/>
      <c r="J667" s="65"/>
      <c r="K667" s="9"/>
      <c r="L667" s="66"/>
      <c r="M667" s="66"/>
      <c r="N667" s="9"/>
      <c r="O667" s="9"/>
      <c r="P667" s="9"/>
      <c r="S667" s="7"/>
      <c r="Y667" s="9"/>
      <c r="Z667" s="9"/>
    </row>
    <row r="668">
      <c r="C668" s="9"/>
      <c r="D668" s="9"/>
      <c r="E668" s="64"/>
      <c r="F668" s="9"/>
      <c r="G668" s="9"/>
      <c r="H668" s="9"/>
      <c r="I668" s="9"/>
      <c r="J668" s="65"/>
      <c r="K668" s="9"/>
      <c r="L668" s="66"/>
      <c r="M668" s="66"/>
      <c r="N668" s="9"/>
      <c r="O668" s="9"/>
      <c r="P668" s="9"/>
      <c r="S668" s="7"/>
      <c r="Y668" s="9"/>
      <c r="Z668" s="9"/>
    </row>
    <row r="669">
      <c r="C669" s="9"/>
      <c r="D669" s="9"/>
      <c r="E669" s="64"/>
      <c r="F669" s="9"/>
      <c r="G669" s="9"/>
      <c r="H669" s="9"/>
      <c r="I669" s="9"/>
      <c r="J669" s="65"/>
      <c r="K669" s="9"/>
      <c r="L669" s="66"/>
      <c r="M669" s="66"/>
      <c r="N669" s="9"/>
      <c r="O669" s="9"/>
      <c r="P669" s="9"/>
      <c r="S669" s="7"/>
      <c r="Y669" s="9"/>
      <c r="Z669" s="9"/>
    </row>
    <row r="670">
      <c r="C670" s="9"/>
      <c r="D670" s="9"/>
      <c r="E670" s="64"/>
      <c r="F670" s="9"/>
      <c r="G670" s="9"/>
      <c r="H670" s="9"/>
      <c r="I670" s="9"/>
      <c r="J670" s="65"/>
      <c r="K670" s="9"/>
      <c r="L670" s="66"/>
      <c r="M670" s="66"/>
      <c r="N670" s="9"/>
      <c r="O670" s="9"/>
      <c r="P670" s="9"/>
      <c r="S670" s="7"/>
      <c r="Y670" s="9"/>
      <c r="Z670" s="9"/>
    </row>
    <row r="671">
      <c r="C671" s="9"/>
      <c r="D671" s="9"/>
      <c r="E671" s="64"/>
      <c r="F671" s="9"/>
      <c r="G671" s="9"/>
      <c r="H671" s="9"/>
      <c r="I671" s="9"/>
      <c r="J671" s="65"/>
      <c r="K671" s="9"/>
      <c r="L671" s="66"/>
      <c r="M671" s="66"/>
      <c r="N671" s="9"/>
      <c r="O671" s="9"/>
      <c r="P671" s="9"/>
      <c r="S671" s="7"/>
      <c r="Y671" s="9"/>
      <c r="Z671" s="9"/>
    </row>
    <row r="672">
      <c r="C672" s="9"/>
      <c r="D672" s="9"/>
      <c r="E672" s="64"/>
      <c r="F672" s="9"/>
      <c r="G672" s="9"/>
      <c r="H672" s="9"/>
      <c r="I672" s="9"/>
      <c r="J672" s="65"/>
      <c r="K672" s="9"/>
      <c r="L672" s="66"/>
      <c r="M672" s="66"/>
      <c r="N672" s="9"/>
      <c r="O672" s="9"/>
      <c r="P672" s="9"/>
      <c r="S672" s="7"/>
      <c r="Y672" s="9"/>
      <c r="Z672" s="9"/>
    </row>
    <row r="673">
      <c r="C673" s="9"/>
      <c r="D673" s="9"/>
      <c r="E673" s="64"/>
      <c r="F673" s="9"/>
      <c r="G673" s="9"/>
      <c r="H673" s="9"/>
      <c r="I673" s="9"/>
      <c r="J673" s="65"/>
      <c r="K673" s="9"/>
      <c r="L673" s="66"/>
      <c r="M673" s="66"/>
      <c r="N673" s="9"/>
      <c r="O673" s="9"/>
      <c r="P673" s="9"/>
      <c r="S673" s="7"/>
      <c r="Y673" s="9"/>
      <c r="Z673" s="9"/>
    </row>
    <row r="674">
      <c r="C674" s="9"/>
      <c r="D674" s="9"/>
      <c r="E674" s="64"/>
      <c r="F674" s="9"/>
      <c r="G674" s="9"/>
      <c r="H674" s="9"/>
      <c r="I674" s="9"/>
      <c r="J674" s="65"/>
      <c r="K674" s="9"/>
      <c r="L674" s="66"/>
      <c r="M674" s="66"/>
      <c r="N674" s="9"/>
      <c r="O674" s="9"/>
      <c r="P674" s="9"/>
      <c r="S674" s="7"/>
      <c r="Y674" s="9"/>
      <c r="Z674" s="9"/>
    </row>
    <row r="675">
      <c r="C675" s="9"/>
      <c r="D675" s="9"/>
      <c r="E675" s="64"/>
      <c r="F675" s="9"/>
      <c r="G675" s="9"/>
      <c r="H675" s="9"/>
      <c r="I675" s="9"/>
      <c r="J675" s="65"/>
      <c r="K675" s="9"/>
      <c r="L675" s="66"/>
      <c r="M675" s="66"/>
      <c r="N675" s="9"/>
      <c r="O675" s="9"/>
      <c r="P675" s="9"/>
      <c r="S675" s="7"/>
      <c r="Y675" s="9"/>
      <c r="Z675" s="9"/>
    </row>
    <row r="676">
      <c r="C676" s="9"/>
      <c r="D676" s="9"/>
      <c r="E676" s="64"/>
      <c r="F676" s="9"/>
      <c r="G676" s="9"/>
      <c r="H676" s="9"/>
      <c r="I676" s="9"/>
      <c r="J676" s="65"/>
      <c r="K676" s="9"/>
      <c r="L676" s="66"/>
      <c r="M676" s="66"/>
      <c r="N676" s="9"/>
      <c r="O676" s="9"/>
      <c r="P676" s="9"/>
      <c r="S676" s="7"/>
      <c r="Y676" s="9"/>
      <c r="Z676" s="9"/>
    </row>
    <row r="677">
      <c r="C677" s="9"/>
      <c r="D677" s="9"/>
      <c r="E677" s="64"/>
      <c r="F677" s="9"/>
      <c r="G677" s="9"/>
      <c r="H677" s="9"/>
      <c r="I677" s="9"/>
      <c r="J677" s="65"/>
      <c r="K677" s="9"/>
      <c r="L677" s="66"/>
      <c r="M677" s="66"/>
      <c r="N677" s="9"/>
      <c r="O677" s="9"/>
      <c r="P677" s="9"/>
      <c r="S677" s="7"/>
      <c r="Y677" s="9"/>
      <c r="Z677" s="9"/>
    </row>
    <row r="678">
      <c r="C678" s="9"/>
      <c r="D678" s="9"/>
      <c r="E678" s="64"/>
      <c r="F678" s="9"/>
      <c r="G678" s="9"/>
      <c r="H678" s="9"/>
      <c r="I678" s="9"/>
      <c r="J678" s="65"/>
      <c r="K678" s="9"/>
      <c r="L678" s="66"/>
      <c r="M678" s="66"/>
      <c r="N678" s="9"/>
      <c r="O678" s="9"/>
      <c r="P678" s="9"/>
      <c r="S678" s="7"/>
      <c r="Y678" s="9"/>
      <c r="Z678" s="9"/>
    </row>
    <row r="679">
      <c r="C679" s="9"/>
      <c r="D679" s="9"/>
      <c r="E679" s="64"/>
      <c r="F679" s="9"/>
      <c r="G679" s="9"/>
      <c r="H679" s="9"/>
      <c r="I679" s="9"/>
      <c r="J679" s="65"/>
      <c r="K679" s="9"/>
      <c r="L679" s="66"/>
      <c r="M679" s="66"/>
      <c r="N679" s="9"/>
      <c r="O679" s="9"/>
      <c r="P679" s="9"/>
      <c r="S679" s="7"/>
      <c r="Y679" s="9"/>
      <c r="Z679" s="9"/>
    </row>
    <row r="680">
      <c r="C680" s="9"/>
      <c r="D680" s="9"/>
      <c r="E680" s="64"/>
      <c r="F680" s="9"/>
      <c r="G680" s="9"/>
      <c r="H680" s="9"/>
      <c r="I680" s="9"/>
      <c r="J680" s="65"/>
      <c r="K680" s="9"/>
      <c r="L680" s="66"/>
      <c r="M680" s="66"/>
      <c r="N680" s="9"/>
      <c r="O680" s="9"/>
      <c r="P680" s="9"/>
      <c r="S680" s="7"/>
      <c r="Y680" s="9"/>
      <c r="Z680" s="9"/>
    </row>
    <row r="681">
      <c r="C681" s="9"/>
      <c r="D681" s="9"/>
      <c r="E681" s="64"/>
      <c r="F681" s="9"/>
      <c r="G681" s="9"/>
      <c r="H681" s="9"/>
      <c r="I681" s="9"/>
      <c r="J681" s="65"/>
      <c r="K681" s="9"/>
      <c r="L681" s="66"/>
      <c r="M681" s="66"/>
      <c r="N681" s="9"/>
      <c r="O681" s="9"/>
      <c r="P681" s="9"/>
      <c r="S681" s="7"/>
      <c r="Y681" s="9"/>
      <c r="Z681" s="9"/>
    </row>
    <row r="682">
      <c r="C682" s="9"/>
      <c r="D682" s="9"/>
      <c r="E682" s="64"/>
      <c r="F682" s="9"/>
      <c r="G682" s="9"/>
      <c r="H682" s="9"/>
      <c r="I682" s="9"/>
      <c r="J682" s="65"/>
      <c r="K682" s="9"/>
      <c r="L682" s="66"/>
      <c r="M682" s="66"/>
      <c r="N682" s="9"/>
      <c r="O682" s="9"/>
      <c r="P682" s="9"/>
      <c r="S682" s="7"/>
      <c r="Y682" s="9"/>
      <c r="Z682" s="9"/>
    </row>
    <row r="683">
      <c r="C683" s="9"/>
      <c r="D683" s="9"/>
      <c r="E683" s="64"/>
      <c r="F683" s="9"/>
      <c r="G683" s="9"/>
      <c r="H683" s="9"/>
      <c r="I683" s="9"/>
      <c r="J683" s="65"/>
      <c r="K683" s="9"/>
      <c r="L683" s="66"/>
      <c r="M683" s="66"/>
      <c r="N683" s="9"/>
      <c r="O683" s="9"/>
      <c r="P683" s="9"/>
      <c r="S683" s="7"/>
      <c r="Y683" s="9"/>
      <c r="Z683" s="9"/>
    </row>
    <row r="684">
      <c r="C684" s="9"/>
      <c r="D684" s="9"/>
      <c r="E684" s="64"/>
      <c r="F684" s="9"/>
      <c r="G684" s="9"/>
      <c r="H684" s="9"/>
      <c r="I684" s="9"/>
      <c r="J684" s="65"/>
      <c r="K684" s="9"/>
      <c r="L684" s="66"/>
      <c r="M684" s="66"/>
      <c r="N684" s="9"/>
      <c r="O684" s="9"/>
      <c r="P684" s="9"/>
      <c r="S684" s="7"/>
      <c r="Y684" s="9"/>
      <c r="Z684" s="9"/>
    </row>
    <row r="685">
      <c r="C685" s="9"/>
      <c r="D685" s="9"/>
      <c r="E685" s="64"/>
      <c r="F685" s="9"/>
      <c r="G685" s="9"/>
      <c r="H685" s="9"/>
      <c r="I685" s="9"/>
      <c r="J685" s="65"/>
      <c r="K685" s="9"/>
      <c r="L685" s="66"/>
      <c r="M685" s="66"/>
      <c r="N685" s="9"/>
      <c r="O685" s="9"/>
      <c r="P685" s="9"/>
      <c r="S685" s="7"/>
      <c r="Y685" s="9"/>
      <c r="Z685" s="9"/>
    </row>
    <row r="686">
      <c r="C686" s="9"/>
      <c r="D686" s="9"/>
      <c r="E686" s="64"/>
      <c r="F686" s="9"/>
      <c r="G686" s="9"/>
      <c r="H686" s="9"/>
      <c r="I686" s="9"/>
      <c r="J686" s="65"/>
      <c r="K686" s="9"/>
      <c r="L686" s="66"/>
      <c r="M686" s="66"/>
      <c r="N686" s="9"/>
      <c r="O686" s="9"/>
      <c r="P686" s="9"/>
      <c r="S686" s="7"/>
      <c r="Y686" s="9"/>
      <c r="Z686" s="9"/>
    </row>
    <row r="687">
      <c r="C687" s="9"/>
      <c r="D687" s="9"/>
      <c r="E687" s="64"/>
      <c r="F687" s="9"/>
      <c r="G687" s="9"/>
      <c r="H687" s="9"/>
      <c r="I687" s="9"/>
      <c r="J687" s="65"/>
      <c r="K687" s="9"/>
      <c r="L687" s="66"/>
      <c r="M687" s="66"/>
      <c r="N687" s="9"/>
      <c r="O687" s="9"/>
      <c r="P687" s="9"/>
      <c r="S687" s="7"/>
      <c r="Y687" s="9"/>
      <c r="Z687" s="9"/>
    </row>
    <row r="688">
      <c r="C688" s="9"/>
      <c r="D688" s="9"/>
      <c r="E688" s="64"/>
      <c r="F688" s="9"/>
      <c r="G688" s="9"/>
      <c r="H688" s="9"/>
      <c r="I688" s="9"/>
      <c r="J688" s="65"/>
      <c r="K688" s="9"/>
      <c r="L688" s="66"/>
      <c r="M688" s="66"/>
      <c r="N688" s="9"/>
      <c r="O688" s="9"/>
      <c r="P688" s="9"/>
      <c r="S688" s="7"/>
      <c r="Y688" s="9"/>
      <c r="Z688" s="9"/>
    </row>
    <row r="689">
      <c r="C689" s="9"/>
      <c r="D689" s="9"/>
      <c r="E689" s="64"/>
      <c r="F689" s="9"/>
      <c r="G689" s="9"/>
      <c r="H689" s="9"/>
      <c r="I689" s="9"/>
      <c r="J689" s="65"/>
      <c r="K689" s="9"/>
      <c r="L689" s="66"/>
      <c r="M689" s="66"/>
      <c r="N689" s="9"/>
      <c r="O689" s="9"/>
      <c r="P689" s="9"/>
      <c r="S689" s="7"/>
      <c r="Y689" s="9"/>
      <c r="Z689" s="9"/>
    </row>
    <row r="690">
      <c r="C690" s="9"/>
      <c r="D690" s="9"/>
      <c r="E690" s="64"/>
      <c r="F690" s="9"/>
      <c r="G690" s="9"/>
      <c r="H690" s="9"/>
      <c r="I690" s="9"/>
      <c r="J690" s="65"/>
      <c r="K690" s="9"/>
      <c r="L690" s="66"/>
      <c r="M690" s="66"/>
      <c r="N690" s="9"/>
      <c r="O690" s="9"/>
      <c r="P690" s="9"/>
      <c r="S690" s="7"/>
      <c r="Y690" s="9"/>
      <c r="Z690" s="9"/>
    </row>
    <row r="691">
      <c r="C691" s="9"/>
      <c r="D691" s="9"/>
      <c r="E691" s="64"/>
      <c r="F691" s="9"/>
      <c r="G691" s="9"/>
      <c r="H691" s="9"/>
      <c r="I691" s="9"/>
      <c r="J691" s="65"/>
      <c r="K691" s="9"/>
      <c r="L691" s="66"/>
      <c r="M691" s="66"/>
      <c r="N691" s="9"/>
      <c r="O691" s="9"/>
      <c r="P691" s="9"/>
      <c r="S691" s="7"/>
      <c r="Y691" s="9"/>
      <c r="Z691" s="9"/>
    </row>
    <row r="692">
      <c r="C692" s="9"/>
      <c r="D692" s="9"/>
      <c r="E692" s="64"/>
      <c r="F692" s="9"/>
      <c r="G692" s="9"/>
      <c r="H692" s="9"/>
      <c r="I692" s="9"/>
      <c r="J692" s="65"/>
      <c r="K692" s="9"/>
      <c r="L692" s="66"/>
      <c r="M692" s="66"/>
      <c r="N692" s="9"/>
      <c r="O692" s="9"/>
      <c r="P692" s="9"/>
      <c r="S692" s="7"/>
      <c r="Y692" s="9"/>
      <c r="Z692" s="9"/>
    </row>
    <row r="693">
      <c r="C693" s="9"/>
      <c r="D693" s="9"/>
      <c r="E693" s="64"/>
      <c r="F693" s="9"/>
      <c r="G693" s="9"/>
      <c r="H693" s="9"/>
      <c r="I693" s="9"/>
      <c r="J693" s="65"/>
      <c r="K693" s="9"/>
      <c r="L693" s="66"/>
      <c r="M693" s="66"/>
      <c r="N693" s="9"/>
      <c r="O693" s="9"/>
      <c r="P693" s="9"/>
      <c r="S693" s="7"/>
      <c r="Y693" s="9"/>
      <c r="Z693" s="9"/>
    </row>
    <row r="694">
      <c r="C694" s="9"/>
      <c r="D694" s="9"/>
      <c r="E694" s="64"/>
      <c r="F694" s="9"/>
      <c r="G694" s="9"/>
      <c r="H694" s="9"/>
      <c r="I694" s="9"/>
      <c r="J694" s="65"/>
      <c r="K694" s="9"/>
      <c r="L694" s="66"/>
      <c r="M694" s="66"/>
      <c r="N694" s="9"/>
      <c r="O694" s="9"/>
      <c r="P694" s="9"/>
      <c r="S694" s="7"/>
      <c r="Y694" s="9"/>
      <c r="Z694" s="9"/>
    </row>
    <row r="695">
      <c r="C695" s="9"/>
      <c r="D695" s="9"/>
      <c r="E695" s="64"/>
      <c r="F695" s="9"/>
      <c r="G695" s="9"/>
      <c r="H695" s="9"/>
      <c r="I695" s="9"/>
      <c r="J695" s="65"/>
      <c r="K695" s="9"/>
      <c r="L695" s="66"/>
      <c r="M695" s="66"/>
      <c r="N695" s="9"/>
      <c r="O695" s="9"/>
      <c r="P695" s="9"/>
      <c r="S695" s="7"/>
      <c r="Y695" s="9"/>
      <c r="Z695" s="9"/>
    </row>
    <row r="696">
      <c r="C696" s="9"/>
      <c r="D696" s="9"/>
      <c r="E696" s="64"/>
      <c r="F696" s="9"/>
      <c r="G696" s="9"/>
      <c r="H696" s="9"/>
      <c r="I696" s="9"/>
      <c r="J696" s="65"/>
      <c r="K696" s="9"/>
      <c r="L696" s="66"/>
      <c r="M696" s="66"/>
      <c r="N696" s="9"/>
      <c r="O696" s="9"/>
      <c r="P696" s="9"/>
      <c r="S696" s="7"/>
      <c r="Y696" s="9"/>
      <c r="Z696" s="9"/>
    </row>
    <row r="697">
      <c r="C697" s="9"/>
      <c r="D697" s="9"/>
      <c r="E697" s="64"/>
      <c r="F697" s="9"/>
      <c r="G697" s="9"/>
      <c r="H697" s="9"/>
      <c r="I697" s="9"/>
      <c r="J697" s="65"/>
      <c r="K697" s="9"/>
      <c r="L697" s="66"/>
      <c r="M697" s="66"/>
      <c r="N697" s="9"/>
      <c r="O697" s="9"/>
      <c r="P697" s="9"/>
      <c r="S697" s="7"/>
      <c r="Y697" s="9"/>
      <c r="Z697" s="9"/>
    </row>
    <row r="698">
      <c r="C698" s="9"/>
      <c r="D698" s="9"/>
      <c r="E698" s="64"/>
      <c r="F698" s="9"/>
      <c r="G698" s="9"/>
      <c r="H698" s="9"/>
      <c r="I698" s="9"/>
      <c r="J698" s="65"/>
      <c r="K698" s="9"/>
      <c r="L698" s="66"/>
      <c r="M698" s="66"/>
      <c r="N698" s="9"/>
      <c r="O698" s="9"/>
      <c r="P698" s="9"/>
      <c r="S698" s="7"/>
      <c r="Y698" s="9"/>
      <c r="Z698" s="9"/>
    </row>
    <row r="699">
      <c r="C699" s="9"/>
      <c r="D699" s="9"/>
      <c r="E699" s="64"/>
      <c r="F699" s="9"/>
      <c r="G699" s="9"/>
      <c r="H699" s="9"/>
      <c r="I699" s="9"/>
      <c r="J699" s="65"/>
      <c r="K699" s="9"/>
      <c r="L699" s="66"/>
      <c r="M699" s="66"/>
      <c r="N699" s="9"/>
      <c r="O699" s="9"/>
      <c r="P699" s="9"/>
      <c r="S699" s="7"/>
      <c r="Y699" s="9"/>
      <c r="Z699" s="9"/>
    </row>
    <row r="700">
      <c r="C700" s="9"/>
      <c r="D700" s="9"/>
      <c r="E700" s="64"/>
      <c r="F700" s="9"/>
      <c r="G700" s="9"/>
      <c r="H700" s="9"/>
      <c r="I700" s="9"/>
      <c r="J700" s="65"/>
      <c r="K700" s="9"/>
      <c r="L700" s="66"/>
      <c r="M700" s="66"/>
      <c r="N700" s="9"/>
      <c r="O700" s="9"/>
      <c r="P700" s="9"/>
      <c r="S700" s="7"/>
      <c r="Y700" s="9"/>
      <c r="Z700" s="9"/>
    </row>
    <row r="701">
      <c r="C701" s="9"/>
      <c r="D701" s="9"/>
      <c r="E701" s="64"/>
      <c r="F701" s="9"/>
      <c r="G701" s="9"/>
      <c r="H701" s="9"/>
      <c r="I701" s="9"/>
      <c r="J701" s="65"/>
      <c r="K701" s="9"/>
      <c r="L701" s="66"/>
      <c r="M701" s="66"/>
      <c r="N701" s="9"/>
      <c r="O701" s="9"/>
      <c r="P701" s="9"/>
      <c r="S701" s="7"/>
      <c r="Y701" s="9"/>
      <c r="Z701" s="9"/>
    </row>
    <row r="702">
      <c r="C702" s="9"/>
      <c r="D702" s="9"/>
      <c r="E702" s="64"/>
      <c r="F702" s="9"/>
      <c r="G702" s="9"/>
      <c r="H702" s="9"/>
      <c r="I702" s="9"/>
      <c r="J702" s="65"/>
      <c r="K702" s="9"/>
      <c r="L702" s="66"/>
      <c r="M702" s="66"/>
      <c r="N702" s="9"/>
      <c r="O702" s="9"/>
      <c r="P702" s="9"/>
      <c r="S702" s="7"/>
      <c r="Y702" s="9"/>
      <c r="Z702" s="9"/>
    </row>
    <row r="703">
      <c r="C703" s="9"/>
      <c r="D703" s="9"/>
      <c r="E703" s="64"/>
      <c r="F703" s="9"/>
      <c r="G703" s="9"/>
      <c r="H703" s="9"/>
      <c r="I703" s="9"/>
      <c r="J703" s="65"/>
      <c r="K703" s="9"/>
      <c r="L703" s="66"/>
      <c r="M703" s="66"/>
      <c r="N703" s="9"/>
      <c r="O703" s="9"/>
      <c r="P703" s="9"/>
      <c r="S703" s="7"/>
      <c r="Y703" s="9"/>
      <c r="Z703" s="9"/>
    </row>
    <row r="704">
      <c r="C704" s="9"/>
      <c r="D704" s="9"/>
      <c r="E704" s="64"/>
      <c r="F704" s="9"/>
      <c r="G704" s="9"/>
      <c r="H704" s="9"/>
      <c r="I704" s="9"/>
      <c r="J704" s="65"/>
      <c r="K704" s="9"/>
      <c r="L704" s="66"/>
      <c r="M704" s="66"/>
      <c r="N704" s="9"/>
      <c r="O704" s="9"/>
      <c r="P704" s="9"/>
      <c r="S704" s="7"/>
      <c r="Y704" s="9"/>
      <c r="Z704" s="9"/>
    </row>
    <row r="705">
      <c r="C705" s="9"/>
      <c r="D705" s="9"/>
      <c r="E705" s="64"/>
      <c r="F705" s="9"/>
      <c r="G705" s="9"/>
      <c r="H705" s="9"/>
      <c r="I705" s="9"/>
      <c r="J705" s="65"/>
      <c r="K705" s="9"/>
      <c r="L705" s="66"/>
      <c r="M705" s="66"/>
      <c r="N705" s="9"/>
      <c r="O705" s="9"/>
      <c r="P705" s="9"/>
      <c r="S705" s="7"/>
      <c r="Y705" s="9"/>
      <c r="Z705" s="9"/>
    </row>
    <row r="706">
      <c r="C706" s="9"/>
      <c r="D706" s="9"/>
      <c r="E706" s="64"/>
      <c r="F706" s="9"/>
      <c r="G706" s="9"/>
      <c r="H706" s="9"/>
      <c r="I706" s="9"/>
      <c r="J706" s="65"/>
      <c r="K706" s="9"/>
      <c r="L706" s="66"/>
      <c r="M706" s="66"/>
      <c r="N706" s="9"/>
      <c r="O706" s="9"/>
      <c r="P706" s="9"/>
      <c r="S706" s="7"/>
      <c r="Y706" s="9"/>
      <c r="Z706" s="9"/>
    </row>
    <row r="707">
      <c r="C707" s="9"/>
      <c r="D707" s="9"/>
      <c r="E707" s="64"/>
      <c r="F707" s="9"/>
      <c r="G707" s="9"/>
      <c r="H707" s="9"/>
      <c r="I707" s="9"/>
      <c r="J707" s="65"/>
      <c r="K707" s="9"/>
      <c r="L707" s="66"/>
      <c r="M707" s="66"/>
      <c r="N707" s="9"/>
      <c r="O707" s="9"/>
      <c r="P707" s="9"/>
      <c r="S707" s="7"/>
      <c r="Y707" s="9"/>
      <c r="Z707" s="9"/>
    </row>
    <row r="708">
      <c r="C708" s="9"/>
      <c r="D708" s="9"/>
      <c r="E708" s="64"/>
      <c r="F708" s="9"/>
      <c r="G708" s="9"/>
      <c r="H708" s="9"/>
      <c r="I708" s="9"/>
      <c r="J708" s="65"/>
      <c r="K708" s="9"/>
      <c r="L708" s="66"/>
      <c r="M708" s="66"/>
      <c r="N708" s="9"/>
      <c r="O708" s="9"/>
      <c r="P708" s="9"/>
      <c r="S708" s="7"/>
      <c r="Y708" s="9"/>
      <c r="Z708" s="9"/>
    </row>
    <row r="709">
      <c r="C709" s="9"/>
      <c r="D709" s="9"/>
      <c r="E709" s="64"/>
      <c r="F709" s="9"/>
      <c r="G709" s="9"/>
      <c r="H709" s="9"/>
      <c r="I709" s="9"/>
      <c r="J709" s="65"/>
      <c r="K709" s="9"/>
      <c r="L709" s="66"/>
      <c r="M709" s="66"/>
      <c r="N709" s="9"/>
      <c r="O709" s="9"/>
      <c r="P709" s="9"/>
      <c r="S709" s="7"/>
      <c r="Y709" s="9"/>
      <c r="Z709" s="9"/>
    </row>
    <row r="710">
      <c r="C710" s="9"/>
      <c r="D710" s="9"/>
      <c r="E710" s="64"/>
      <c r="F710" s="9"/>
      <c r="G710" s="9"/>
      <c r="H710" s="9"/>
      <c r="I710" s="9"/>
      <c r="J710" s="65"/>
      <c r="K710" s="9"/>
      <c r="L710" s="66"/>
      <c r="M710" s="66"/>
      <c r="N710" s="9"/>
      <c r="O710" s="9"/>
      <c r="P710" s="9"/>
      <c r="S710" s="7"/>
      <c r="Y710" s="9"/>
      <c r="Z710" s="9"/>
    </row>
    <row r="711">
      <c r="C711" s="9"/>
      <c r="D711" s="9"/>
      <c r="E711" s="64"/>
      <c r="F711" s="9"/>
      <c r="G711" s="9"/>
      <c r="H711" s="9"/>
      <c r="I711" s="9"/>
      <c r="J711" s="65"/>
      <c r="K711" s="9"/>
      <c r="L711" s="66"/>
      <c r="M711" s="66"/>
      <c r="N711" s="9"/>
      <c r="O711" s="9"/>
      <c r="P711" s="9"/>
      <c r="S711" s="7"/>
      <c r="Y711" s="9"/>
      <c r="Z711" s="9"/>
    </row>
    <row r="712">
      <c r="C712" s="9"/>
      <c r="D712" s="9"/>
      <c r="E712" s="64"/>
      <c r="F712" s="9"/>
      <c r="G712" s="9"/>
      <c r="H712" s="9"/>
      <c r="I712" s="9"/>
      <c r="J712" s="65"/>
      <c r="K712" s="9"/>
      <c r="L712" s="66"/>
      <c r="M712" s="66"/>
      <c r="N712" s="9"/>
      <c r="O712" s="9"/>
      <c r="P712" s="9"/>
      <c r="S712" s="7"/>
      <c r="Y712" s="9"/>
      <c r="Z712" s="9"/>
    </row>
    <row r="713">
      <c r="C713" s="9"/>
      <c r="D713" s="9"/>
      <c r="E713" s="64"/>
      <c r="F713" s="9"/>
      <c r="G713" s="9"/>
      <c r="H713" s="9"/>
      <c r="I713" s="9"/>
      <c r="J713" s="65"/>
      <c r="K713" s="9"/>
      <c r="L713" s="66"/>
      <c r="M713" s="66"/>
      <c r="N713" s="9"/>
      <c r="O713" s="9"/>
      <c r="P713" s="9"/>
      <c r="S713" s="7"/>
      <c r="Y713" s="9"/>
      <c r="Z713" s="9"/>
    </row>
    <row r="714">
      <c r="C714" s="9"/>
      <c r="D714" s="9"/>
      <c r="E714" s="64"/>
      <c r="F714" s="9"/>
      <c r="G714" s="9"/>
      <c r="H714" s="9"/>
      <c r="I714" s="9"/>
      <c r="J714" s="65"/>
      <c r="K714" s="9"/>
      <c r="L714" s="66"/>
      <c r="M714" s="66"/>
      <c r="N714" s="9"/>
      <c r="O714" s="9"/>
      <c r="P714" s="9"/>
      <c r="S714" s="7"/>
      <c r="Y714" s="9"/>
      <c r="Z714" s="9"/>
    </row>
    <row r="715">
      <c r="C715" s="9"/>
      <c r="D715" s="9"/>
      <c r="E715" s="64"/>
      <c r="F715" s="9"/>
      <c r="G715" s="9"/>
      <c r="H715" s="9"/>
      <c r="I715" s="9"/>
      <c r="J715" s="65"/>
      <c r="K715" s="9"/>
      <c r="L715" s="66"/>
      <c r="M715" s="66"/>
      <c r="N715" s="9"/>
      <c r="O715" s="9"/>
      <c r="P715" s="9"/>
      <c r="S715" s="7"/>
      <c r="Y715" s="9"/>
      <c r="Z715" s="9"/>
    </row>
    <row r="716">
      <c r="C716" s="9"/>
      <c r="D716" s="9"/>
      <c r="E716" s="64"/>
      <c r="F716" s="9"/>
      <c r="G716" s="9"/>
      <c r="H716" s="9"/>
      <c r="I716" s="9"/>
      <c r="J716" s="65"/>
      <c r="K716" s="9"/>
      <c r="L716" s="66"/>
      <c r="M716" s="66"/>
      <c r="N716" s="9"/>
      <c r="O716" s="9"/>
      <c r="P716" s="9"/>
      <c r="S716" s="7"/>
      <c r="Y716" s="9"/>
      <c r="Z716" s="9"/>
    </row>
    <row r="717">
      <c r="C717" s="9"/>
      <c r="D717" s="9"/>
      <c r="E717" s="64"/>
      <c r="F717" s="9"/>
      <c r="G717" s="9"/>
      <c r="H717" s="9"/>
      <c r="I717" s="9"/>
      <c r="J717" s="65"/>
      <c r="K717" s="9"/>
      <c r="L717" s="66"/>
      <c r="M717" s="66"/>
      <c r="N717" s="9"/>
      <c r="O717" s="9"/>
      <c r="P717" s="9"/>
      <c r="S717" s="7"/>
      <c r="Y717" s="9"/>
      <c r="Z717" s="9"/>
    </row>
    <row r="718">
      <c r="C718" s="9"/>
      <c r="D718" s="9"/>
      <c r="E718" s="64"/>
      <c r="F718" s="9"/>
      <c r="G718" s="9"/>
      <c r="H718" s="9"/>
      <c r="I718" s="9"/>
      <c r="J718" s="65"/>
      <c r="K718" s="9"/>
      <c r="L718" s="66"/>
      <c r="M718" s="66"/>
      <c r="N718" s="9"/>
      <c r="O718" s="9"/>
      <c r="P718" s="9"/>
      <c r="S718" s="7"/>
      <c r="Y718" s="9"/>
      <c r="Z718" s="9"/>
    </row>
    <row r="719">
      <c r="C719" s="9"/>
      <c r="D719" s="9"/>
      <c r="E719" s="64"/>
      <c r="F719" s="9"/>
      <c r="G719" s="9"/>
      <c r="H719" s="9"/>
      <c r="I719" s="9"/>
      <c r="J719" s="65"/>
      <c r="K719" s="9"/>
      <c r="L719" s="66"/>
      <c r="M719" s="66"/>
      <c r="N719" s="9"/>
      <c r="O719" s="9"/>
      <c r="P719" s="9"/>
      <c r="S719" s="7"/>
      <c r="Y719" s="9"/>
      <c r="Z719" s="9"/>
    </row>
    <row r="720">
      <c r="C720" s="9"/>
      <c r="D720" s="9"/>
      <c r="E720" s="64"/>
      <c r="F720" s="9"/>
      <c r="G720" s="9"/>
      <c r="H720" s="9"/>
      <c r="I720" s="9"/>
      <c r="J720" s="65"/>
      <c r="K720" s="9"/>
      <c r="L720" s="66"/>
      <c r="M720" s="66"/>
      <c r="N720" s="9"/>
      <c r="O720" s="9"/>
      <c r="P720" s="9"/>
      <c r="S720" s="7"/>
      <c r="Y720" s="9"/>
      <c r="Z720" s="9"/>
    </row>
    <row r="721">
      <c r="C721" s="9"/>
      <c r="D721" s="9"/>
      <c r="E721" s="64"/>
      <c r="F721" s="9"/>
      <c r="G721" s="9"/>
      <c r="H721" s="9"/>
      <c r="I721" s="9"/>
      <c r="J721" s="65"/>
      <c r="K721" s="9"/>
      <c r="L721" s="66"/>
      <c r="M721" s="66"/>
      <c r="N721" s="9"/>
      <c r="O721" s="9"/>
      <c r="P721" s="9"/>
      <c r="S721" s="7"/>
      <c r="Y721" s="9"/>
      <c r="Z721" s="9"/>
    </row>
    <row r="722">
      <c r="C722" s="9"/>
      <c r="D722" s="9"/>
      <c r="E722" s="64"/>
      <c r="F722" s="9"/>
      <c r="G722" s="9"/>
      <c r="H722" s="9"/>
      <c r="I722" s="9"/>
      <c r="J722" s="65"/>
      <c r="K722" s="9"/>
      <c r="L722" s="66"/>
      <c r="M722" s="66"/>
      <c r="N722" s="9"/>
      <c r="O722" s="9"/>
      <c r="P722" s="9"/>
      <c r="S722" s="7"/>
      <c r="Y722" s="9"/>
      <c r="Z722" s="9"/>
    </row>
    <row r="723">
      <c r="C723" s="9"/>
      <c r="D723" s="9"/>
      <c r="E723" s="64"/>
      <c r="F723" s="9"/>
      <c r="G723" s="9"/>
      <c r="H723" s="9"/>
      <c r="I723" s="9"/>
      <c r="J723" s="65"/>
      <c r="K723" s="9"/>
      <c r="L723" s="66"/>
      <c r="M723" s="66"/>
      <c r="N723" s="9"/>
      <c r="O723" s="9"/>
      <c r="P723" s="9"/>
      <c r="S723" s="7"/>
      <c r="Y723" s="9"/>
      <c r="Z723" s="9"/>
    </row>
    <row r="724">
      <c r="C724" s="9"/>
      <c r="D724" s="9"/>
      <c r="E724" s="64"/>
      <c r="F724" s="9"/>
      <c r="G724" s="9"/>
      <c r="H724" s="9"/>
      <c r="I724" s="9"/>
      <c r="J724" s="65"/>
      <c r="K724" s="9"/>
      <c r="L724" s="66"/>
      <c r="M724" s="66"/>
      <c r="N724" s="9"/>
      <c r="O724" s="9"/>
      <c r="P724" s="9"/>
      <c r="S724" s="7"/>
      <c r="Y724" s="9"/>
      <c r="Z724" s="9"/>
    </row>
    <row r="725">
      <c r="C725" s="9"/>
      <c r="D725" s="9"/>
      <c r="E725" s="64"/>
      <c r="F725" s="9"/>
      <c r="G725" s="9"/>
      <c r="H725" s="9"/>
      <c r="I725" s="9"/>
      <c r="J725" s="65"/>
      <c r="K725" s="9"/>
      <c r="L725" s="66"/>
      <c r="M725" s="66"/>
      <c r="N725" s="9"/>
      <c r="O725" s="9"/>
      <c r="P725" s="9"/>
      <c r="S725" s="7"/>
      <c r="Y725" s="9"/>
      <c r="Z725" s="9"/>
    </row>
    <row r="726">
      <c r="C726" s="9"/>
      <c r="D726" s="9"/>
      <c r="E726" s="64"/>
      <c r="F726" s="9"/>
      <c r="G726" s="9"/>
      <c r="H726" s="9"/>
      <c r="I726" s="9"/>
      <c r="J726" s="65"/>
      <c r="K726" s="9"/>
      <c r="L726" s="66"/>
      <c r="M726" s="66"/>
      <c r="N726" s="9"/>
      <c r="O726" s="9"/>
      <c r="P726" s="9"/>
      <c r="S726" s="7"/>
      <c r="Y726" s="9"/>
      <c r="Z726" s="9"/>
    </row>
    <row r="727">
      <c r="C727" s="9"/>
      <c r="D727" s="9"/>
      <c r="E727" s="64"/>
      <c r="F727" s="9"/>
      <c r="G727" s="9"/>
      <c r="H727" s="9"/>
      <c r="I727" s="9"/>
      <c r="J727" s="65"/>
      <c r="K727" s="9"/>
      <c r="L727" s="66"/>
      <c r="M727" s="66"/>
      <c r="N727" s="9"/>
      <c r="O727" s="9"/>
      <c r="P727" s="9"/>
      <c r="S727" s="7"/>
      <c r="Y727" s="9"/>
      <c r="Z727" s="9"/>
    </row>
    <row r="728">
      <c r="C728" s="9"/>
      <c r="D728" s="9"/>
      <c r="E728" s="64"/>
      <c r="F728" s="9"/>
      <c r="G728" s="9"/>
      <c r="H728" s="9"/>
      <c r="I728" s="9"/>
      <c r="J728" s="65"/>
      <c r="K728" s="9"/>
      <c r="L728" s="66"/>
      <c r="M728" s="66"/>
      <c r="N728" s="9"/>
      <c r="O728" s="9"/>
      <c r="P728" s="9"/>
      <c r="S728" s="7"/>
      <c r="Y728" s="9"/>
      <c r="Z728" s="9"/>
    </row>
    <row r="729">
      <c r="C729" s="9"/>
      <c r="D729" s="9"/>
      <c r="E729" s="64"/>
      <c r="F729" s="9"/>
      <c r="G729" s="9"/>
      <c r="H729" s="9"/>
      <c r="I729" s="9"/>
      <c r="J729" s="65"/>
      <c r="K729" s="9"/>
      <c r="L729" s="66"/>
      <c r="M729" s="66"/>
      <c r="N729" s="9"/>
      <c r="O729" s="9"/>
      <c r="P729" s="9"/>
      <c r="S729" s="7"/>
      <c r="Y729" s="9"/>
      <c r="Z729" s="9"/>
    </row>
    <row r="730">
      <c r="C730" s="9"/>
      <c r="D730" s="9"/>
      <c r="E730" s="64"/>
      <c r="F730" s="9"/>
      <c r="G730" s="9"/>
      <c r="H730" s="9"/>
      <c r="I730" s="9"/>
      <c r="J730" s="65"/>
      <c r="K730" s="9"/>
      <c r="L730" s="66"/>
      <c r="M730" s="66"/>
      <c r="N730" s="9"/>
      <c r="O730" s="9"/>
      <c r="P730" s="9"/>
      <c r="S730" s="7"/>
      <c r="Y730" s="9"/>
      <c r="Z730" s="9"/>
    </row>
    <row r="731">
      <c r="C731" s="9"/>
      <c r="D731" s="9"/>
      <c r="E731" s="64"/>
      <c r="F731" s="9"/>
      <c r="G731" s="9"/>
      <c r="H731" s="9"/>
      <c r="I731" s="9"/>
      <c r="J731" s="65"/>
      <c r="K731" s="9"/>
      <c r="L731" s="66"/>
      <c r="M731" s="66"/>
      <c r="N731" s="9"/>
      <c r="O731" s="9"/>
      <c r="P731" s="9"/>
      <c r="S731" s="7"/>
      <c r="Y731" s="9"/>
      <c r="Z731" s="9"/>
    </row>
    <row r="732">
      <c r="C732" s="9"/>
      <c r="D732" s="9"/>
      <c r="E732" s="64"/>
      <c r="F732" s="9"/>
      <c r="G732" s="9"/>
      <c r="H732" s="9"/>
      <c r="I732" s="9"/>
      <c r="J732" s="65"/>
      <c r="K732" s="9"/>
      <c r="L732" s="66"/>
      <c r="M732" s="66"/>
      <c r="N732" s="9"/>
      <c r="O732" s="9"/>
      <c r="P732" s="9"/>
      <c r="S732" s="7"/>
      <c r="Y732" s="9"/>
      <c r="Z732" s="9"/>
    </row>
    <row r="733">
      <c r="C733" s="9"/>
      <c r="D733" s="9"/>
      <c r="E733" s="64"/>
      <c r="F733" s="9"/>
      <c r="G733" s="9"/>
      <c r="H733" s="9"/>
      <c r="I733" s="9"/>
      <c r="J733" s="65"/>
      <c r="K733" s="9"/>
      <c r="L733" s="66"/>
      <c r="M733" s="66"/>
      <c r="N733" s="9"/>
      <c r="O733" s="9"/>
      <c r="P733" s="9"/>
      <c r="S733" s="7"/>
      <c r="Y733" s="9"/>
      <c r="Z733" s="9"/>
    </row>
    <row r="734">
      <c r="C734" s="9"/>
      <c r="D734" s="9"/>
      <c r="E734" s="64"/>
      <c r="F734" s="9"/>
      <c r="G734" s="9"/>
      <c r="H734" s="9"/>
      <c r="I734" s="9"/>
      <c r="J734" s="65"/>
      <c r="K734" s="9"/>
      <c r="L734" s="66"/>
      <c r="M734" s="66"/>
      <c r="N734" s="9"/>
      <c r="O734" s="9"/>
      <c r="P734" s="9"/>
      <c r="S734" s="7"/>
      <c r="Y734" s="9"/>
      <c r="Z734" s="9"/>
    </row>
    <row r="735">
      <c r="C735" s="9"/>
      <c r="D735" s="9"/>
      <c r="E735" s="64"/>
      <c r="F735" s="9"/>
      <c r="G735" s="9"/>
      <c r="H735" s="9"/>
      <c r="I735" s="9"/>
      <c r="J735" s="65"/>
      <c r="K735" s="9"/>
      <c r="L735" s="66"/>
      <c r="M735" s="66"/>
      <c r="N735" s="9"/>
      <c r="O735" s="9"/>
      <c r="P735" s="9"/>
      <c r="S735" s="7"/>
      <c r="Y735" s="9"/>
      <c r="Z735" s="9"/>
    </row>
    <row r="736">
      <c r="C736" s="9"/>
      <c r="D736" s="9"/>
      <c r="E736" s="64"/>
      <c r="F736" s="9"/>
      <c r="G736" s="9"/>
      <c r="H736" s="9"/>
      <c r="I736" s="9"/>
      <c r="J736" s="65"/>
      <c r="K736" s="9"/>
      <c r="L736" s="66"/>
      <c r="M736" s="66"/>
      <c r="N736" s="9"/>
      <c r="O736" s="9"/>
      <c r="P736" s="9"/>
      <c r="S736" s="7"/>
      <c r="Y736" s="9"/>
      <c r="Z736" s="9"/>
    </row>
    <row r="737">
      <c r="C737" s="9"/>
      <c r="D737" s="9"/>
      <c r="E737" s="64"/>
      <c r="F737" s="9"/>
      <c r="G737" s="9"/>
      <c r="H737" s="9"/>
      <c r="I737" s="9"/>
      <c r="J737" s="65"/>
      <c r="K737" s="9"/>
      <c r="L737" s="66"/>
      <c r="M737" s="66"/>
      <c r="N737" s="9"/>
      <c r="O737" s="9"/>
      <c r="P737" s="9"/>
      <c r="S737" s="7"/>
      <c r="Y737" s="9"/>
      <c r="Z737" s="9"/>
    </row>
    <row r="738">
      <c r="C738" s="9"/>
      <c r="D738" s="9"/>
      <c r="E738" s="64"/>
      <c r="F738" s="9"/>
      <c r="G738" s="9"/>
      <c r="H738" s="9"/>
      <c r="I738" s="9"/>
      <c r="J738" s="65"/>
      <c r="K738" s="9"/>
      <c r="L738" s="66"/>
      <c r="M738" s="66"/>
      <c r="N738" s="9"/>
      <c r="O738" s="9"/>
      <c r="P738" s="9"/>
      <c r="S738" s="7"/>
      <c r="Y738" s="9"/>
      <c r="Z738" s="9"/>
    </row>
    <row r="739">
      <c r="C739" s="9"/>
      <c r="D739" s="9"/>
      <c r="E739" s="64"/>
      <c r="F739" s="9"/>
      <c r="G739" s="9"/>
      <c r="H739" s="9"/>
      <c r="I739" s="9"/>
      <c r="J739" s="65"/>
      <c r="K739" s="9"/>
      <c r="L739" s="66"/>
      <c r="M739" s="66"/>
      <c r="N739" s="9"/>
      <c r="O739" s="9"/>
      <c r="P739" s="9"/>
      <c r="S739" s="7"/>
      <c r="Y739" s="9"/>
      <c r="Z739" s="9"/>
    </row>
    <row r="740">
      <c r="C740" s="9"/>
      <c r="D740" s="9"/>
      <c r="E740" s="64"/>
      <c r="F740" s="9"/>
      <c r="G740" s="9"/>
      <c r="H740" s="9"/>
      <c r="I740" s="9"/>
      <c r="J740" s="65"/>
      <c r="K740" s="9"/>
      <c r="L740" s="66"/>
      <c r="M740" s="66"/>
      <c r="N740" s="9"/>
      <c r="O740" s="9"/>
      <c r="P740" s="9"/>
      <c r="S740" s="7"/>
      <c r="Y740" s="9"/>
      <c r="Z740" s="9"/>
    </row>
    <row r="741">
      <c r="C741" s="9"/>
      <c r="D741" s="9"/>
      <c r="E741" s="64"/>
      <c r="F741" s="9"/>
      <c r="G741" s="9"/>
      <c r="H741" s="9"/>
      <c r="I741" s="9"/>
      <c r="J741" s="65"/>
      <c r="K741" s="9"/>
      <c r="L741" s="66"/>
      <c r="M741" s="66"/>
      <c r="N741" s="9"/>
      <c r="O741" s="9"/>
      <c r="P741" s="9"/>
      <c r="S741" s="7"/>
      <c r="Y741" s="9"/>
      <c r="Z741" s="9"/>
    </row>
    <row r="742">
      <c r="C742" s="9"/>
      <c r="D742" s="9"/>
      <c r="E742" s="64"/>
      <c r="F742" s="9"/>
      <c r="G742" s="9"/>
      <c r="H742" s="9"/>
      <c r="I742" s="9"/>
      <c r="J742" s="65"/>
      <c r="K742" s="9"/>
      <c r="L742" s="66"/>
      <c r="M742" s="66"/>
      <c r="N742" s="9"/>
      <c r="O742" s="9"/>
      <c r="P742" s="9"/>
      <c r="S742" s="7"/>
      <c r="Y742" s="9"/>
      <c r="Z742" s="9"/>
    </row>
    <row r="743">
      <c r="C743" s="9"/>
      <c r="D743" s="9"/>
      <c r="E743" s="64"/>
      <c r="F743" s="9"/>
      <c r="G743" s="9"/>
      <c r="H743" s="9"/>
      <c r="I743" s="9"/>
      <c r="J743" s="65"/>
      <c r="K743" s="9"/>
      <c r="L743" s="66"/>
      <c r="M743" s="66"/>
      <c r="N743" s="9"/>
      <c r="O743" s="9"/>
      <c r="P743" s="9"/>
      <c r="S743" s="7"/>
      <c r="Y743" s="9"/>
      <c r="Z743" s="9"/>
    </row>
    <row r="744">
      <c r="C744" s="9"/>
      <c r="D744" s="9"/>
      <c r="E744" s="64"/>
      <c r="F744" s="9"/>
      <c r="G744" s="9"/>
      <c r="H744" s="9"/>
      <c r="I744" s="9"/>
      <c r="J744" s="65"/>
      <c r="K744" s="9"/>
      <c r="L744" s="66"/>
      <c r="M744" s="66"/>
      <c r="N744" s="9"/>
      <c r="O744" s="9"/>
      <c r="P744" s="9"/>
      <c r="S744" s="7"/>
      <c r="Y744" s="9"/>
      <c r="Z744" s="9"/>
    </row>
    <row r="745">
      <c r="C745" s="9"/>
      <c r="D745" s="9"/>
      <c r="E745" s="64"/>
      <c r="F745" s="9"/>
      <c r="G745" s="9"/>
      <c r="H745" s="9"/>
      <c r="I745" s="9"/>
      <c r="J745" s="65"/>
      <c r="K745" s="9"/>
      <c r="L745" s="66"/>
      <c r="M745" s="66"/>
      <c r="N745" s="9"/>
      <c r="O745" s="9"/>
      <c r="P745" s="9"/>
      <c r="S745" s="7"/>
      <c r="Y745" s="9"/>
      <c r="Z745" s="9"/>
    </row>
    <row r="746">
      <c r="C746" s="9"/>
      <c r="D746" s="9"/>
      <c r="E746" s="64"/>
      <c r="F746" s="9"/>
      <c r="G746" s="9"/>
      <c r="H746" s="9"/>
      <c r="I746" s="9"/>
      <c r="J746" s="65"/>
      <c r="K746" s="9"/>
      <c r="L746" s="66"/>
      <c r="M746" s="66"/>
      <c r="N746" s="9"/>
      <c r="O746" s="9"/>
      <c r="P746" s="9"/>
      <c r="S746" s="7"/>
      <c r="Y746" s="9"/>
      <c r="Z746" s="9"/>
    </row>
    <row r="747">
      <c r="C747" s="9"/>
      <c r="D747" s="9"/>
      <c r="E747" s="64"/>
      <c r="F747" s="9"/>
      <c r="G747" s="9"/>
      <c r="H747" s="9"/>
      <c r="I747" s="9"/>
      <c r="J747" s="65"/>
      <c r="K747" s="9"/>
      <c r="L747" s="66"/>
      <c r="M747" s="66"/>
      <c r="N747" s="9"/>
      <c r="O747" s="9"/>
      <c r="P747" s="9"/>
      <c r="S747" s="7"/>
      <c r="Y747" s="9"/>
      <c r="Z747" s="9"/>
    </row>
    <row r="748">
      <c r="C748" s="9"/>
      <c r="D748" s="9"/>
      <c r="E748" s="64"/>
      <c r="F748" s="9"/>
      <c r="G748" s="9"/>
      <c r="H748" s="9"/>
      <c r="I748" s="9"/>
      <c r="J748" s="65"/>
      <c r="K748" s="9"/>
      <c r="L748" s="66"/>
      <c r="M748" s="66"/>
      <c r="N748" s="9"/>
      <c r="O748" s="9"/>
      <c r="P748" s="9"/>
      <c r="S748" s="7"/>
      <c r="Y748" s="9"/>
      <c r="Z748" s="9"/>
    </row>
    <row r="749">
      <c r="C749" s="9"/>
      <c r="D749" s="9"/>
      <c r="E749" s="64"/>
      <c r="F749" s="9"/>
      <c r="G749" s="9"/>
      <c r="H749" s="9"/>
      <c r="I749" s="9"/>
      <c r="J749" s="65"/>
      <c r="K749" s="9"/>
      <c r="L749" s="66"/>
      <c r="M749" s="66"/>
      <c r="N749" s="9"/>
      <c r="O749" s="9"/>
      <c r="P749" s="9"/>
      <c r="S749" s="7"/>
      <c r="Y749" s="9"/>
      <c r="Z749" s="9"/>
    </row>
    <row r="750">
      <c r="C750" s="9"/>
      <c r="D750" s="9"/>
      <c r="E750" s="64"/>
      <c r="F750" s="9"/>
      <c r="G750" s="9"/>
      <c r="H750" s="9"/>
      <c r="I750" s="9"/>
      <c r="J750" s="65"/>
      <c r="K750" s="9"/>
      <c r="L750" s="66"/>
      <c r="M750" s="66"/>
      <c r="N750" s="9"/>
      <c r="O750" s="9"/>
      <c r="P750" s="9"/>
      <c r="S750" s="7"/>
      <c r="Y750" s="9"/>
      <c r="Z750" s="9"/>
    </row>
    <row r="751">
      <c r="C751" s="9"/>
      <c r="D751" s="9"/>
      <c r="E751" s="64"/>
      <c r="F751" s="9"/>
      <c r="G751" s="9"/>
      <c r="H751" s="9"/>
      <c r="I751" s="9"/>
      <c r="J751" s="65"/>
      <c r="K751" s="9"/>
      <c r="L751" s="66"/>
      <c r="M751" s="66"/>
      <c r="N751" s="9"/>
      <c r="O751" s="9"/>
      <c r="P751" s="9"/>
      <c r="S751" s="7"/>
      <c r="Y751" s="9"/>
      <c r="Z751" s="9"/>
    </row>
    <row r="752">
      <c r="C752" s="9"/>
      <c r="D752" s="9"/>
      <c r="E752" s="64"/>
      <c r="F752" s="9"/>
      <c r="G752" s="9"/>
      <c r="H752" s="9"/>
      <c r="I752" s="9"/>
      <c r="J752" s="65"/>
      <c r="K752" s="9"/>
      <c r="L752" s="66"/>
      <c r="M752" s="66"/>
      <c r="N752" s="9"/>
      <c r="O752" s="9"/>
      <c r="P752" s="9"/>
      <c r="S752" s="7"/>
      <c r="Y752" s="9"/>
      <c r="Z752" s="9"/>
    </row>
    <row r="753">
      <c r="C753" s="9"/>
      <c r="D753" s="9"/>
      <c r="E753" s="64"/>
      <c r="F753" s="9"/>
      <c r="G753" s="9"/>
      <c r="H753" s="9"/>
      <c r="I753" s="9"/>
      <c r="J753" s="65"/>
      <c r="K753" s="9"/>
      <c r="L753" s="66"/>
      <c r="M753" s="66"/>
      <c r="N753" s="9"/>
      <c r="O753" s="9"/>
      <c r="P753" s="9"/>
      <c r="S753" s="7"/>
      <c r="Y753" s="9"/>
      <c r="Z753" s="9"/>
    </row>
    <row r="754">
      <c r="C754" s="9"/>
      <c r="D754" s="9"/>
      <c r="E754" s="64"/>
      <c r="F754" s="9"/>
      <c r="G754" s="9"/>
      <c r="H754" s="9"/>
      <c r="I754" s="9"/>
      <c r="J754" s="65"/>
      <c r="K754" s="9"/>
      <c r="L754" s="66"/>
      <c r="M754" s="66"/>
      <c r="N754" s="9"/>
      <c r="O754" s="9"/>
      <c r="P754" s="9"/>
      <c r="S754" s="7"/>
      <c r="Y754" s="9"/>
      <c r="Z754" s="9"/>
    </row>
    <row r="755">
      <c r="C755" s="9"/>
      <c r="D755" s="9"/>
      <c r="E755" s="64"/>
      <c r="F755" s="9"/>
      <c r="G755" s="9"/>
      <c r="H755" s="9"/>
      <c r="I755" s="9"/>
      <c r="J755" s="65"/>
      <c r="K755" s="9"/>
      <c r="L755" s="66"/>
      <c r="M755" s="66"/>
      <c r="N755" s="9"/>
      <c r="O755" s="9"/>
      <c r="P755" s="9"/>
      <c r="S755" s="7"/>
      <c r="Y755" s="9"/>
      <c r="Z755" s="9"/>
    </row>
    <row r="756">
      <c r="C756" s="9"/>
      <c r="D756" s="9"/>
      <c r="E756" s="64"/>
      <c r="F756" s="9"/>
      <c r="G756" s="9"/>
      <c r="H756" s="9"/>
      <c r="I756" s="9"/>
      <c r="J756" s="65"/>
      <c r="K756" s="9"/>
      <c r="L756" s="66"/>
      <c r="M756" s="66"/>
      <c r="N756" s="9"/>
      <c r="O756" s="9"/>
      <c r="P756" s="9"/>
      <c r="S756" s="7"/>
      <c r="Y756" s="9"/>
      <c r="Z756" s="9"/>
    </row>
    <row r="757">
      <c r="C757" s="9"/>
      <c r="D757" s="9"/>
      <c r="E757" s="64"/>
      <c r="F757" s="9"/>
      <c r="G757" s="9"/>
      <c r="H757" s="9"/>
      <c r="I757" s="9"/>
      <c r="J757" s="65"/>
      <c r="K757" s="9"/>
      <c r="L757" s="66"/>
      <c r="M757" s="66"/>
      <c r="N757" s="9"/>
      <c r="O757" s="9"/>
      <c r="P757" s="9"/>
      <c r="S757" s="7"/>
      <c r="Y757" s="9"/>
      <c r="Z757" s="9"/>
    </row>
    <row r="758">
      <c r="C758" s="9"/>
      <c r="D758" s="9"/>
      <c r="E758" s="64"/>
      <c r="F758" s="9"/>
      <c r="G758" s="9"/>
      <c r="H758" s="9"/>
      <c r="I758" s="9"/>
      <c r="J758" s="65"/>
      <c r="K758" s="9"/>
      <c r="L758" s="66"/>
      <c r="M758" s="66"/>
      <c r="N758" s="9"/>
      <c r="O758" s="9"/>
      <c r="P758" s="9"/>
      <c r="S758" s="7"/>
      <c r="Y758" s="9"/>
      <c r="Z758" s="9"/>
    </row>
    <row r="759">
      <c r="C759" s="9"/>
      <c r="D759" s="9"/>
      <c r="E759" s="64"/>
      <c r="F759" s="9"/>
      <c r="G759" s="9"/>
      <c r="H759" s="9"/>
      <c r="I759" s="9"/>
      <c r="J759" s="65"/>
      <c r="K759" s="9"/>
      <c r="L759" s="66"/>
      <c r="M759" s="66"/>
      <c r="N759" s="9"/>
      <c r="O759" s="9"/>
      <c r="P759" s="9"/>
      <c r="S759" s="7"/>
      <c r="Y759" s="9"/>
      <c r="Z759" s="9"/>
    </row>
    <row r="760">
      <c r="C760" s="9"/>
      <c r="D760" s="9"/>
      <c r="E760" s="64"/>
      <c r="F760" s="9"/>
      <c r="G760" s="9"/>
      <c r="H760" s="9"/>
      <c r="I760" s="9"/>
      <c r="J760" s="65"/>
      <c r="K760" s="9"/>
      <c r="L760" s="66"/>
      <c r="M760" s="66"/>
      <c r="N760" s="9"/>
      <c r="O760" s="9"/>
      <c r="P760" s="9"/>
      <c r="S760" s="7"/>
      <c r="Y760" s="9"/>
      <c r="Z760" s="9"/>
    </row>
    <row r="761">
      <c r="C761" s="9"/>
      <c r="D761" s="9"/>
      <c r="E761" s="64"/>
      <c r="F761" s="9"/>
      <c r="G761" s="9"/>
      <c r="H761" s="9"/>
      <c r="I761" s="9"/>
      <c r="J761" s="65"/>
      <c r="K761" s="9"/>
      <c r="L761" s="66"/>
      <c r="M761" s="66"/>
      <c r="N761" s="9"/>
      <c r="O761" s="9"/>
      <c r="P761" s="9"/>
      <c r="S761" s="7"/>
      <c r="Y761" s="9"/>
      <c r="Z761" s="9"/>
    </row>
    <row r="762">
      <c r="C762" s="9"/>
      <c r="D762" s="9"/>
      <c r="E762" s="64"/>
      <c r="F762" s="9"/>
      <c r="G762" s="9"/>
      <c r="H762" s="9"/>
      <c r="I762" s="9"/>
      <c r="J762" s="65"/>
      <c r="K762" s="9"/>
      <c r="L762" s="66"/>
      <c r="M762" s="66"/>
      <c r="N762" s="9"/>
      <c r="O762" s="9"/>
      <c r="P762" s="9"/>
      <c r="S762" s="7"/>
      <c r="Y762" s="9"/>
      <c r="Z762" s="9"/>
    </row>
    <row r="763">
      <c r="C763" s="9"/>
      <c r="D763" s="9"/>
      <c r="E763" s="64"/>
      <c r="F763" s="9"/>
      <c r="G763" s="9"/>
      <c r="H763" s="9"/>
      <c r="I763" s="9"/>
      <c r="J763" s="65"/>
      <c r="K763" s="9"/>
      <c r="L763" s="66"/>
      <c r="M763" s="66"/>
      <c r="N763" s="9"/>
      <c r="O763" s="9"/>
      <c r="P763" s="9"/>
      <c r="S763" s="7"/>
      <c r="Y763" s="9"/>
      <c r="Z763" s="9"/>
    </row>
    <row r="764">
      <c r="C764" s="9"/>
      <c r="D764" s="9"/>
      <c r="E764" s="64"/>
      <c r="F764" s="9"/>
      <c r="G764" s="9"/>
      <c r="H764" s="9"/>
      <c r="I764" s="9"/>
      <c r="J764" s="65"/>
      <c r="K764" s="9"/>
      <c r="L764" s="66"/>
      <c r="M764" s="66"/>
      <c r="N764" s="9"/>
      <c r="O764" s="9"/>
      <c r="P764" s="9"/>
      <c r="S764" s="7"/>
      <c r="Y764" s="9"/>
      <c r="Z764" s="9"/>
    </row>
    <row r="765">
      <c r="C765" s="9"/>
      <c r="D765" s="9"/>
      <c r="E765" s="64"/>
      <c r="F765" s="9"/>
      <c r="G765" s="9"/>
      <c r="H765" s="9"/>
      <c r="I765" s="9"/>
      <c r="J765" s="65"/>
      <c r="K765" s="9"/>
      <c r="L765" s="66"/>
      <c r="M765" s="66"/>
      <c r="N765" s="9"/>
      <c r="O765" s="9"/>
      <c r="P765" s="9"/>
      <c r="S765" s="7"/>
      <c r="Y765" s="9"/>
      <c r="Z765" s="9"/>
    </row>
    <row r="766">
      <c r="C766" s="9"/>
      <c r="D766" s="9"/>
      <c r="E766" s="64"/>
      <c r="F766" s="9"/>
      <c r="G766" s="9"/>
      <c r="H766" s="9"/>
      <c r="I766" s="9"/>
      <c r="J766" s="65"/>
      <c r="K766" s="9"/>
      <c r="L766" s="66"/>
      <c r="M766" s="66"/>
      <c r="N766" s="9"/>
      <c r="O766" s="9"/>
      <c r="P766" s="9"/>
      <c r="S766" s="7"/>
      <c r="Y766" s="9"/>
      <c r="Z766" s="9"/>
    </row>
    <row r="767">
      <c r="C767" s="9"/>
      <c r="D767" s="9"/>
      <c r="E767" s="64"/>
      <c r="F767" s="9"/>
      <c r="G767" s="9"/>
      <c r="H767" s="9"/>
      <c r="I767" s="9"/>
      <c r="J767" s="65"/>
      <c r="K767" s="9"/>
      <c r="L767" s="66"/>
      <c r="M767" s="66"/>
      <c r="N767" s="9"/>
      <c r="O767" s="9"/>
      <c r="P767" s="9"/>
      <c r="S767" s="7"/>
      <c r="Y767" s="9"/>
      <c r="Z767" s="9"/>
    </row>
    <row r="768">
      <c r="C768" s="9"/>
      <c r="D768" s="9"/>
      <c r="E768" s="64"/>
      <c r="F768" s="9"/>
      <c r="G768" s="9"/>
      <c r="H768" s="9"/>
      <c r="I768" s="9"/>
      <c r="J768" s="65"/>
      <c r="K768" s="9"/>
      <c r="L768" s="66"/>
      <c r="M768" s="66"/>
      <c r="N768" s="9"/>
      <c r="O768" s="9"/>
      <c r="P768" s="9"/>
      <c r="S768" s="7"/>
      <c r="Y768" s="9"/>
      <c r="Z768" s="9"/>
    </row>
    <row r="769">
      <c r="C769" s="9"/>
      <c r="D769" s="9"/>
      <c r="E769" s="64"/>
      <c r="F769" s="9"/>
      <c r="G769" s="9"/>
      <c r="H769" s="9"/>
      <c r="I769" s="9"/>
      <c r="J769" s="65"/>
      <c r="K769" s="9"/>
      <c r="L769" s="66"/>
      <c r="M769" s="66"/>
      <c r="N769" s="9"/>
      <c r="O769" s="9"/>
      <c r="P769" s="9"/>
      <c r="S769" s="7"/>
      <c r="Y769" s="9"/>
      <c r="Z769" s="9"/>
    </row>
    <row r="770">
      <c r="C770" s="9"/>
      <c r="D770" s="9"/>
      <c r="E770" s="64"/>
      <c r="F770" s="9"/>
      <c r="G770" s="9"/>
      <c r="H770" s="9"/>
      <c r="I770" s="9"/>
      <c r="J770" s="65"/>
      <c r="K770" s="9"/>
      <c r="L770" s="66"/>
      <c r="M770" s="66"/>
      <c r="N770" s="9"/>
      <c r="O770" s="9"/>
      <c r="P770" s="9"/>
      <c r="S770" s="7"/>
      <c r="Y770" s="9"/>
      <c r="Z770" s="9"/>
    </row>
    <row r="771">
      <c r="C771" s="9"/>
      <c r="D771" s="9"/>
      <c r="E771" s="64"/>
      <c r="F771" s="9"/>
      <c r="G771" s="9"/>
      <c r="H771" s="9"/>
      <c r="I771" s="9"/>
      <c r="J771" s="65"/>
      <c r="K771" s="9"/>
      <c r="L771" s="66"/>
      <c r="M771" s="66"/>
      <c r="N771" s="9"/>
      <c r="O771" s="9"/>
      <c r="P771" s="9"/>
      <c r="S771" s="7"/>
      <c r="Y771" s="9"/>
      <c r="Z771" s="9"/>
    </row>
    <row r="772">
      <c r="C772" s="9"/>
      <c r="D772" s="9"/>
      <c r="E772" s="64"/>
      <c r="F772" s="9"/>
      <c r="G772" s="9"/>
      <c r="H772" s="9"/>
      <c r="I772" s="9"/>
      <c r="J772" s="65"/>
      <c r="K772" s="9"/>
      <c r="L772" s="66"/>
      <c r="M772" s="66"/>
      <c r="N772" s="9"/>
      <c r="O772" s="9"/>
      <c r="P772" s="9"/>
      <c r="S772" s="7"/>
      <c r="Y772" s="9"/>
      <c r="Z772" s="9"/>
    </row>
    <row r="773">
      <c r="C773" s="9"/>
      <c r="D773" s="9"/>
      <c r="E773" s="64"/>
      <c r="F773" s="9"/>
      <c r="G773" s="9"/>
      <c r="H773" s="9"/>
      <c r="I773" s="9"/>
      <c r="J773" s="65"/>
      <c r="K773" s="9"/>
      <c r="L773" s="66"/>
      <c r="M773" s="66"/>
      <c r="N773" s="9"/>
      <c r="O773" s="9"/>
      <c r="P773" s="9"/>
      <c r="S773" s="7"/>
      <c r="Y773" s="9"/>
      <c r="Z773" s="9"/>
    </row>
    <row r="774">
      <c r="C774" s="9"/>
      <c r="D774" s="9"/>
      <c r="E774" s="64"/>
      <c r="F774" s="9"/>
      <c r="G774" s="9"/>
      <c r="H774" s="9"/>
      <c r="I774" s="9"/>
      <c r="J774" s="65"/>
      <c r="K774" s="9"/>
      <c r="L774" s="66"/>
      <c r="M774" s="66"/>
      <c r="N774" s="9"/>
      <c r="O774" s="9"/>
      <c r="P774" s="9"/>
      <c r="S774" s="7"/>
      <c r="Y774" s="9"/>
      <c r="Z774" s="9"/>
    </row>
    <row r="775">
      <c r="C775" s="9"/>
      <c r="D775" s="9"/>
      <c r="E775" s="64"/>
      <c r="F775" s="9"/>
      <c r="G775" s="9"/>
      <c r="H775" s="9"/>
      <c r="I775" s="9"/>
      <c r="J775" s="65"/>
      <c r="K775" s="9"/>
      <c r="L775" s="66"/>
      <c r="M775" s="66"/>
      <c r="N775" s="9"/>
      <c r="O775" s="9"/>
      <c r="P775" s="9"/>
      <c r="S775" s="7"/>
      <c r="Y775" s="9"/>
      <c r="Z775" s="9"/>
    </row>
    <row r="776">
      <c r="C776" s="9"/>
      <c r="D776" s="9"/>
      <c r="E776" s="64"/>
      <c r="F776" s="9"/>
      <c r="G776" s="9"/>
      <c r="H776" s="9"/>
      <c r="I776" s="9"/>
      <c r="J776" s="65"/>
      <c r="K776" s="9"/>
      <c r="L776" s="66"/>
      <c r="M776" s="66"/>
      <c r="N776" s="9"/>
      <c r="O776" s="9"/>
      <c r="P776" s="9"/>
      <c r="S776" s="7"/>
      <c r="Y776" s="9"/>
      <c r="Z776" s="9"/>
    </row>
    <row r="777">
      <c r="C777" s="9"/>
      <c r="D777" s="9"/>
      <c r="E777" s="64"/>
      <c r="F777" s="9"/>
      <c r="G777" s="9"/>
      <c r="H777" s="9"/>
      <c r="I777" s="9"/>
      <c r="J777" s="65"/>
      <c r="K777" s="9"/>
      <c r="L777" s="66"/>
      <c r="M777" s="66"/>
      <c r="N777" s="9"/>
      <c r="O777" s="9"/>
      <c r="P777" s="9"/>
      <c r="S777" s="7"/>
      <c r="Y777" s="9"/>
      <c r="Z777" s="9"/>
    </row>
    <row r="778">
      <c r="C778" s="9"/>
      <c r="D778" s="9"/>
      <c r="E778" s="64"/>
      <c r="F778" s="9"/>
      <c r="G778" s="9"/>
      <c r="H778" s="9"/>
      <c r="I778" s="9"/>
      <c r="J778" s="65"/>
      <c r="K778" s="9"/>
      <c r="L778" s="66"/>
      <c r="M778" s="66"/>
      <c r="N778" s="9"/>
      <c r="O778" s="9"/>
      <c r="P778" s="9"/>
      <c r="S778" s="7"/>
      <c r="Y778" s="9"/>
      <c r="Z778" s="9"/>
    </row>
    <row r="779">
      <c r="C779" s="9"/>
      <c r="D779" s="9"/>
      <c r="E779" s="64"/>
      <c r="F779" s="9"/>
      <c r="G779" s="9"/>
      <c r="H779" s="9"/>
      <c r="I779" s="9"/>
      <c r="J779" s="65"/>
      <c r="K779" s="9"/>
      <c r="L779" s="66"/>
      <c r="M779" s="66"/>
      <c r="N779" s="9"/>
      <c r="O779" s="9"/>
      <c r="P779" s="9"/>
      <c r="S779" s="7"/>
      <c r="Y779" s="9"/>
      <c r="Z779" s="9"/>
    </row>
    <row r="780">
      <c r="C780" s="9"/>
      <c r="D780" s="9"/>
      <c r="E780" s="64"/>
      <c r="F780" s="9"/>
      <c r="G780" s="9"/>
      <c r="H780" s="9"/>
      <c r="I780" s="9"/>
      <c r="J780" s="65"/>
      <c r="K780" s="9"/>
      <c r="L780" s="66"/>
      <c r="M780" s="66"/>
      <c r="N780" s="9"/>
      <c r="O780" s="9"/>
      <c r="P780" s="9"/>
      <c r="S780" s="7"/>
      <c r="Y780" s="9"/>
      <c r="Z780" s="9"/>
    </row>
    <row r="781">
      <c r="C781" s="9"/>
      <c r="D781" s="9"/>
      <c r="E781" s="64"/>
      <c r="F781" s="9"/>
      <c r="G781" s="9"/>
      <c r="H781" s="9"/>
      <c r="I781" s="9"/>
      <c r="J781" s="65"/>
      <c r="K781" s="9"/>
      <c r="L781" s="66"/>
      <c r="M781" s="66"/>
      <c r="N781" s="9"/>
      <c r="O781" s="9"/>
      <c r="P781" s="9"/>
      <c r="S781" s="7"/>
      <c r="Y781" s="9"/>
      <c r="Z781" s="9"/>
    </row>
    <row r="782">
      <c r="C782" s="9"/>
      <c r="D782" s="9"/>
      <c r="E782" s="64"/>
      <c r="F782" s="9"/>
      <c r="G782" s="9"/>
      <c r="H782" s="9"/>
      <c r="I782" s="9"/>
      <c r="J782" s="65"/>
      <c r="K782" s="9"/>
      <c r="L782" s="66"/>
      <c r="M782" s="66"/>
      <c r="N782" s="9"/>
      <c r="O782" s="9"/>
      <c r="P782" s="9"/>
      <c r="S782" s="7"/>
      <c r="Y782" s="9"/>
      <c r="Z782" s="9"/>
    </row>
    <row r="783">
      <c r="C783" s="9"/>
      <c r="D783" s="9"/>
      <c r="E783" s="64"/>
      <c r="F783" s="9"/>
      <c r="G783" s="9"/>
      <c r="H783" s="9"/>
      <c r="I783" s="9"/>
      <c r="J783" s="65"/>
      <c r="K783" s="9"/>
      <c r="L783" s="66"/>
      <c r="M783" s="66"/>
      <c r="N783" s="9"/>
      <c r="O783" s="9"/>
      <c r="P783" s="9"/>
      <c r="S783" s="7"/>
      <c r="Y783" s="9"/>
      <c r="Z783" s="9"/>
    </row>
    <row r="784">
      <c r="C784" s="9"/>
      <c r="D784" s="9"/>
      <c r="E784" s="64"/>
      <c r="F784" s="9"/>
      <c r="G784" s="9"/>
      <c r="H784" s="9"/>
      <c r="I784" s="9"/>
      <c r="J784" s="65"/>
      <c r="K784" s="9"/>
      <c r="L784" s="66"/>
      <c r="M784" s="66"/>
      <c r="N784" s="9"/>
      <c r="O784" s="9"/>
      <c r="P784" s="9"/>
      <c r="S784" s="7"/>
      <c r="Y784" s="9"/>
      <c r="Z784" s="9"/>
    </row>
    <row r="785">
      <c r="C785" s="9"/>
      <c r="D785" s="9"/>
      <c r="E785" s="64"/>
      <c r="F785" s="9"/>
      <c r="G785" s="9"/>
      <c r="H785" s="9"/>
      <c r="I785" s="9"/>
      <c r="J785" s="65"/>
      <c r="K785" s="9"/>
      <c r="L785" s="66"/>
      <c r="M785" s="66"/>
      <c r="N785" s="9"/>
      <c r="O785" s="9"/>
      <c r="P785" s="9"/>
      <c r="S785" s="7"/>
      <c r="Y785" s="9"/>
      <c r="Z785" s="9"/>
    </row>
    <row r="786">
      <c r="C786" s="9"/>
      <c r="D786" s="9"/>
      <c r="E786" s="64"/>
      <c r="F786" s="9"/>
      <c r="G786" s="9"/>
      <c r="H786" s="9"/>
      <c r="I786" s="9"/>
      <c r="J786" s="65"/>
      <c r="K786" s="9"/>
      <c r="L786" s="66"/>
      <c r="M786" s="66"/>
      <c r="N786" s="9"/>
      <c r="O786" s="9"/>
      <c r="P786" s="9"/>
      <c r="S786" s="7"/>
      <c r="Y786" s="9"/>
      <c r="Z786" s="9"/>
    </row>
    <row r="787">
      <c r="C787" s="9"/>
      <c r="D787" s="9"/>
      <c r="E787" s="64"/>
      <c r="F787" s="9"/>
      <c r="G787" s="9"/>
      <c r="H787" s="9"/>
      <c r="I787" s="9"/>
      <c r="J787" s="65"/>
      <c r="K787" s="9"/>
      <c r="L787" s="66"/>
      <c r="M787" s="66"/>
      <c r="N787" s="9"/>
      <c r="O787" s="9"/>
      <c r="P787" s="9"/>
      <c r="S787" s="7"/>
      <c r="Y787" s="9"/>
      <c r="Z787" s="9"/>
    </row>
    <row r="788">
      <c r="C788" s="9"/>
      <c r="D788" s="9"/>
      <c r="E788" s="64"/>
      <c r="F788" s="9"/>
      <c r="G788" s="9"/>
      <c r="H788" s="9"/>
      <c r="I788" s="9"/>
      <c r="J788" s="65"/>
      <c r="K788" s="9"/>
      <c r="L788" s="66"/>
      <c r="M788" s="66"/>
      <c r="N788" s="9"/>
      <c r="O788" s="9"/>
      <c r="P788" s="9"/>
      <c r="S788" s="7"/>
      <c r="Y788" s="9"/>
      <c r="Z788" s="9"/>
    </row>
    <row r="789">
      <c r="C789" s="9"/>
      <c r="D789" s="9"/>
      <c r="E789" s="64"/>
      <c r="F789" s="9"/>
      <c r="G789" s="9"/>
      <c r="H789" s="9"/>
      <c r="I789" s="9"/>
      <c r="J789" s="65"/>
      <c r="K789" s="9"/>
      <c r="L789" s="66"/>
      <c r="M789" s="66"/>
      <c r="N789" s="9"/>
      <c r="O789" s="9"/>
      <c r="P789" s="9"/>
      <c r="S789" s="7"/>
      <c r="Y789" s="9"/>
      <c r="Z789" s="9"/>
    </row>
    <row r="790">
      <c r="C790" s="9"/>
      <c r="D790" s="9"/>
      <c r="E790" s="64"/>
      <c r="F790" s="9"/>
      <c r="G790" s="9"/>
      <c r="H790" s="9"/>
      <c r="I790" s="9"/>
      <c r="J790" s="65"/>
      <c r="K790" s="9"/>
      <c r="L790" s="66"/>
      <c r="M790" s="66"/>
      <c r="N790" s="9"/>
      <c r="O790" s="9"/>
      <c r="P790" s="9"/>
      <c r="S790" s="7"/>
      <c r="Y790" s="9"/>
      <c r="Z790" s="9"/>
    </row>
    <row r="791">
      <c r="C791" s="9"/>
      <c r="D791" s="9"/>
      <c r="E791" s="64"/>
      <c r="F791" s="9"/>
      <c r="G791" s="9"/>
      <c r="H791" s="9"/>
      <c r="I791" s="9"/>
      <c r="J791" s="65"/>
      <c r="K791" s="9"/>
      <c r="L791" s="66"/>
      <c r="M791" s="66"/>
      <c r="N791" s="9"/>
      <c r="O791" s="9"/>
      <c r="P791" s="9"/>
      <c r="S791" s="7"/>
      <c r="Y791" s="9"/>
      <c r="Z791" s="9"/>
    </row>
    <row r="792">
      <c r="C792" s="9"/>
      <c r="D792" s="9"/>
      <c r="E792" s="64"/>
      <c r="F792" s="9"/>
      <c r="G792" s="9"/>
      <c r="H792" s="9"/>
      <c r="I792" s="9"/>
      <c r="J792" s="65"/>
      <c r="K792" s="9"/>
      <c r="L792" s="66"/>
      <c r="M792" s="66"/>
      <c r="N792" s="9"/>
      <c r="O792" s="9"/>
      <c r="P792" s="9"/>
      <c r="S792" s="7"/>
      <c r="Y792" s="9"/>
      <c r="Z792" s="9"/>
    </row>
    <row r="793">
      <c r="C793" s="9"/>
      <c r="D793" s="9"/>
      <c r="E793" s="64"/>
      <c r="F793" s="9"/>
      <c r="G793" s="9"/>
      <c r="H793" s="9"/>
      <c r="I793" s="9"/>
      <c r="J793" s="65"/>
      <c r="K793" s="9"/>
      <c r="L793" s="66"/>
      <c r="M793" s="66"/>
      <c r="N793" s="9"/>
      <c r="O793" s="9"/>
      <c r="P793" s="9"/>
      <c r="S793" s="7"/>
      <c r="Y793" s="9"/>
      <c r="Z793" s="9"/>
    </row>
    <row r="794">
      <c r="C794" s="9"/>
      <c r="D794" s="9"/>
      <c r="E794" s="64"/>
      <c r="F794" s="9"/>
      <c r="G794" s="9"/>
      <c r="H794" s="9"/>
      <c r="I794" s="9"/>
      <c r="J794" s="65"/>
      <c r="K794" s="9"/>
      <c r="L794" s="66"/>
      <c r="M794" s="66"/>
      <c r="N794" s="9"/>
      <c r="O794" s="9"/>
      <c r="P794" s="9"/>
      <c r="S794" s="7"/>
      <c r="Y794" s="9"/>
      <c r="Z794" s="9"/>
    </row>
    <row r="795">
      <c r="C795" s="9"/>
      <c r="D795" s="9"/>
      <c r="E795" s="64"/>
      <c r="F795" s="9"/>
      <c r="G795" s="9"/>
      <c r="H795" s="9"/>
      <c r="I795" s="9"/>
      <c r="J795" s="65"/>
      <c r="K795" s="9"/>
      <c r="L795" s="66"/>
      <c r="M795" s="66"/>
      <c r="N795" s="9"/>
      <c r="O795" s="9"/>
      <c r="P795" s="9"/>
      <c r="S795" s="7"/>
      <c r="Y795" s="9"/>
      <c r="Z795" s="9"/>
    </row>
    <row r="796">
      <c r="C796" s="9"/>
      <c r="D796" s="9"/>
      <c r="E796" s="64"/>
      <c r="F796" s="9"/>
      <c r="G796" s="9"/>
      <c r="H796" s="9"/>
      <c r="I796" s="9"/>
      <c r="J796" s="65"/>
      <c r="K796" s="9"/>
      <c r="L796" s="66"/>
      <c r="M796" s="66"/>
      <c r="N796" s="9"/>
      <c r="O796" s="9"/>
      <c r="P796" s="9"/>
      <c r="S796" s="7"/>
      <c r="Y796" s="9"/>
      <c r="Z796" s="9"/>
    </row>
    <row r="797">
      <c r="C797" s="9"/>
      <c r="D797" s="9"/>
      <c r="E797" s="64"/>
      <c r="F797" s="9"/>
      <c r="G797" s="9"/>
      <c r="H797" s="9"/>
      <c r="I797" s="9"/>
      <c r="J797" s="65"/>
      <c r="K797" s="9"/>
      <c r="L797" s="66"/>
      <c r="M797" s="66"/>
      <c r="N797" s="9"/>
      <c r="O797" s="9"/>
      <c r="P797" s="9"/>
      <c r="S797" s="7"/>
      <c r="Y797" s="9"/>
      <c r="Z797" s="9"/>
    </row>
    <row r="798">
      <c r="C798" s="9"/>
      <c r="D798" s="9"/>
      <c r="E798" s="64"/>
      <c r="F798" s="9"/>
      <c r="G798" s="9"/>
      <c r="H798" s="9"/>
      <c r="I798" s="9"/>
      <c r="J798" s="65"/>
      <c r="K798" s="9"/>
      <c r="L798" s="66"/>
      <c r="M798" s="66"/>
      <c r="N798" s="9"/>
      <c r="O798" s="9"/>
      <c r="P798" s="9"/>
      <c r="S798" s="7"/>
      <c r="Y798" s="9"/>
      <c r="Z798" s="9"/>
    </row>
    <row r="799">
      <c r="C799" s="9"/>
      <c r="D799" s="9"/>
      <c r="E799" s="64"/>
      <c r="F799" s="9"/>
      <c r="G799" s="9"/>
      <c r="H799" s="9"/>
      <c r="I799" s="9"/>
      <c r="J799" s="65"/>
      <c r="K799" s="9"/>
      <c r="L799" s="66"/>
      <c r="M799" s="66"/>
      <c r="N799" s="9"/>
      <c r="O799" s="9"/>
      <c r="P799" s="9"/>
      <c r="S799" s="7"/>
      <c r="Y799" s="9"/>
      <c r="Z799" s="9"/>
    </row>
    <row r="800">
      <c r="C800" s="9"/>
      <c r="D800" s="9"/>
      <c r="E800" s="64"/>
      <c r="F800" s="9"/>
      <c r="G800" s="9"/>
      <c r="H800" s="9"/>
      <c r="I800" s="9"/>
      <c r="J800" s="65"/>
      <c r="K800" s="9"/>
      <c r="L800" s="66"/>
      <c r="M800" s="66"/>
      <c r="N800" s="9"/>
      <c r="O800" s="9"/>
      <c r="P800" s="9"/>
      <c r="S800" s="7"/>
      <c r="Y800" s="9"/>
      <c r="Z800" s="9"/>
    </row>
    <row r="801">
      <c r="C801" s="9"/>
      <c r="D801" s="9"/>
      <c r="E801" s="64"/>
      <c r="F801" s="9"/>
      <c r="G801" s="9"/>
      <c r="H801" s="9"/>
      <c r="I801" s="9"/>
      <c r="J801" s="65"/>
      <c r="K801" s="9"/>
      <c r="L801" s="66"/>
      <c r="M801" s="66"/>
      <c r="N801" s="9"/>
      <c r="O801" s="9"/>
      <c r="P801" s="9"/>
      <c r="S801" s="7"/>
      <c r="Y801" s="9"/>
      <c r="Z801" s="9"/>
    </row>
    <row r="802">
      <c r="C802" s="9"/>
      <c r="D802" s="9"/>
      <c r="E802" s="64"/>
      <c r="F802" s="9"/>
      <c r="G802" s="9"/>
      <c r="H802" s="9"/>
      <c r="I802" s="9"/>
      <c r="J802" s="65"/>
      <c r="K802" s="9"/>
      <c r="L802" s="66"/>
      <c r="M802" s="66"/>
      <c r="N802" s="9"/>
      <c r="O802" s="9"/>
      <c r="P802" s="9"/>
      <c r="S802" s="7"/>
      <c r="Y802" s="9"/>
      <c r="Z802" s="9"/>
    </row>
    <row r="803">
      <c r="C803" s="9"/>
      <c r="D803" s="9"/>
      <c r="E803" s="64"/>
      <c r="F803" s="9"/>
      <c r="G803" s="9"/>
      <c r="H803" s="9"/>
      <c r="I803" s="9"/>
      <c r="J803" s="65"/>
      <c r="K803" s="9"/>
      <c r="L803" s="66"/>
      <c r="M803" s="66"/>
      <c r="N803" s="9"/>
      <c r="O803" s="9"/>
      <c r="P803" s="9"/>
      <c r="S803" s="7"/>
      <c r="Y803" s="9"/>
      <c r="Z803" s="9"/>
    </row>
    <row r="804">
      <c r="C804" s="9"/>
      <c r="D804" s="9"/>
      <c r="E804" s="64"/>
      <c r="F804" s="9"/>
      <c r="G804" s="9"/>
      <c r="H804" s="9"/>
      <c r="I804" s="9"/>
      <c r="J804" s="65"/>
      <c r="K804" s="9"/>
      <c r="L804" s="66"/>
      <c r="M804" s="66"/>
      <c r="N804" s="9"/>
      <c r="O804" s="9"/>
      <c r="P804" s="9"/>
      <c r="S804" s="7"/>
      <c r="Y804" s="9"/>
      <c r="Z804" s="9"/>
    </row>
    <row r="805">
      <c r="C805" s="9"/>
      <c r="D805" s="9"/>
      <c r="E805" s="64"/>
      <c r="F805" s="9"/>
      <c r="G805" s="9"/>
      <c r="H805" s="9"/>
      <c r="I805" s="9"/>
      <c r="J805" s="65"/>
      <c r="K805" s="9"/>
      <c r="L805" s="66"/>
      <c r="M805" s="66"/>
      <c r="N805" s="9"/>
      <c r="O805" s="9"/>
      <c r="P805" s="9"/>
      <c r="S805" s="7"/>
      <c r="Y805" s="9"/>
      <c r="Z805" s="9"/>
    </row>
    <row r="806">
      <c r="C806" s="9"/>
      <c r="D806" s="9"/>
      <c r="E806" s="64"/>
      <c r="F806" s="9"/>
      <c r="G806" s="9"/>
      <c r="H806" s="9"/>
      <c r="I806" s="9"/>
      <c r="J806" s="65"/>
      <c r="K806" s="9"/>
      <c r="L806" s="66"/>
      <c r="M806" s="66"/>
      <c r="N806" s="9"/>
      <c r="O806" s="9"/>
      <c r="P806" s="9"/>
      <c r="S806" s="7"/>
      <c r="Y806" s="9"/>
      <c r="Z806" s="9"/>
    </row>
    <row r="807">
      <c r="C807" s="9"/>
      <c r="D807" s="9"/>
      <c r="E807" s="64"/>
      <c r="F807" s="9"/>
      <c r="G807" s="9"/>
      <c r="H807" s="9"/>
      <c r="I807" s="9"/>
      <c r="J807" s="65"/>
      <c r="K807" s="9"/>
      <c r="L807" s="66"/>
      <c r="M807" s="66"/>
      <c r="N807" s="9"/>
      <c r="O807" s="9"/>
      <c r="P807" s="9"/>
      <c r="S807" s="7"/>
      <c r="Y807" s="9"/>
      <c r="Z807" s="9"/>
    </row>
    <row r="808">
      <c r="C808" s="9"/>
      <c r="D808" s="9"/>
      <c r="E808" s="64"/>
      <c r="F808" s="9"/>
      <c r="G808" s="9"/>
      <c r="H808" s="9"/>
      <c r="I808" s="9"/>
      <c r="J808" s="65"/>
      <c r="K808" s="9"/>
      <c r="L808" s="66"/>
      <c r="M808" s="66"/>
      <c r="N808" s="9"/>
      <c r="O808" s="9"/>
      <c r="P808" s="9"/>
      <c r="S808" s="7"/>
      <c r="Y808" s="9"/>
      <c r="Z808" s="9"/>
    </row>
    <row r="809">
      <c r="C809" s="9"/>
      <c r="D809" s="9"/>
      <c r="E809" s="64"/>
      <c r="F809" s="9"/>
      <c r="G809" s="9"/>
      <c r="H809" s="9"/>
      <c r="I809" s="9"/>
      <c r="J809" s="65"/>
      <c r="K809" s="9"/>
      <c r="L809" s="66"/>
      <c r="M809" s="66"/>
      <c r="N809" s="9"/>
      <c r="O809" s="9"/>
      <c r="P809" s="9"/>
      <c r="S809" s="7"/>
      <c r="Y809" s="9"/>
      <c r="Z809" s="9"/>
    </row>
    <row r="810">
      <c r="C810" s="9"/>
      <c r="D810" s="9"/>
      <c r="E810" s="64"/>
      <c r="F810" s="9"/>
      <c r="G810" s="9"/>
      <c r="H810" s="9"/>
      <c r="I810" s="9"/>
      <c r="J810" s="65"/>
      <c r="K810" s="9"/>
      <c r="L810" s="66"/>
      <c r="M810" s="66"/>
      <c r="N810" s="9"/>
      <c r="O810" s="9"/>
      <c r="P810" s="9"/>
      <c r="S810" s="7"/>
      <c r="Y810" s="9"/>
      <c r="Z810" s="9"/>
    </row>
    <row r="811">
      <c r="C811" s="9"/>
      <c r="D811" s="9"/>
      <c r="E811" s="64"/>
      <c r="F811" s="9"/>
      <c r="G811" s="9"/>
      <c r="H811" s="9"/>
      <c r="I811" s="9"/>
      <c r="J811" s="65"/>
      <c r="K811" s="9"/>
      <c r="L811" s="66"/>
      <c r="M811" s="66"/>
      <c r="N811" s="9"/>
      <c r="O811" s="9"/>
      <c r="P811" s="9"/>
      <c r="S811" s="7"/>
      <c r="Y811" s="9"/>
      <c r="Z811" s="9"/>
    </row>
    <row r="812">
      <c r="C812" s="9"/>
      <c r="D812" s="9"/>
      <c r="E812" s="64"/>
      <c r="F812" s="9"/>
      <c r="G812" s="9"/>
      <c r="H812" s="9"/>
      <c r="I812" s="9"/>
      <c r="J812" s="65"/>
      <c r="K812" s="9"/>
      <c r="L812" s="66"/>
      <c r="M812" s="66"/>
      <c r="N812" s="9"/>
      <c r="O812" s="9"/>
      <c r="P812" s="9"/>
      <c r="S812" s="7"/>
      <c r="Y812" s="9"/>
      <c r="Z812" s="9"/>
    </row>
    <row r="813">
      <c r="C813" s="9"/>
      <c r="D813" s="9"/>
      <c r="E813" s="64"/>
      <c r="F813" s="9"/>
      <c r="G813" s="9"/>
      <c r="H813" s="9"/>
      <c r="I813" s="9"/>
      <c r="J813" s="65"/>
      <c r="K813" s="9"/>
      <c r="L813" s="66"/>
      <c r="M813" s="66"/>
      <c r="N813" s="9"/>
      <c r="O813" s="9"/>
      <c r="P813" s="9"/>
      <c r="S813" s="7"/>
      <c r="Y813" s="9"/>
      <c r="Z813" s="9"/>
    </row>
    <row r="814">
      <c r="C814" s="9"/>
      <c r="D814" s="9"/>
      <c r="E814" s="64"/>
      <c r="F814" s="9"/>
      <c r="G814" s="9"/>
      <c r="H814" s="9"/>
      <c r="I814" s="9"/>
      <c r="J814" s="65"/>
      <c r="K814" s="9"/>
      <c r="L814" s="66"/>
      <c r="M814" s="66"/>
      <c r="N814" s="9"/>
      <c r="O814" s="9"/>
      <c r="P814" s="9"/>
      <c r="S814" s="7"/>
      <c r="Y814" s="9"/>
      <c r="Z814" s="9"/>
    </row>
    <row r="815">
      <c r="C815" s="9"/>
      <c r="D815" s="9"/>
      <c r="E815" s="64"/>
      <c r="F815" s="9"/>
      <c r="G815" s="9"/>
      <c r="H815" s="9"/>
      <c r="I815" s="9"/>
      <c r="J815" s="65"/>
      <c r="K815" s="9"/>
      <c r="L815" s="66"/>
      <c r="M815" s="66"/>
      <c r="N815" s="9"/>
      <c r="O815" s="9"/>
      <c r="P815" s="9"/>
      <c r="S815" s="7"/>
      <c r="Y815" s="9"/>
      <c r="Z815" s="9"/>
    </row>
    <row r="816">
      <c r="C816" s="9"/>
      <c r="D816" s="9"/>
      <c r="E816" s="64"/>
      <c r="F816" s="9"/>
      <c r="G816" s="9"/>
      <c r="H816" s="9"/>
      <c r="I816" s="9"/>
      <c r="J816" s="65"/>
      <c r="K816" s="9"/>
      <c r="L816" s="66"/>
      <c r="M816" s="66"/>
      <c r="N816" s="9"/>
      <c r="O816" s="9"/>
      <c r="P816" s="9"/>
      <c r="S816" s="7"/>
      <c r="Y816" s="9"/>
      <c r="Z816" s="9"/>
    </row>
    <row r="817">
      <c r="C817" s="9"/>
      <c r="D817" s="9"/>
      <c r="E817" s="64"/>
      <c r="F817" s="9"/>
      <c r="G817" s="9"/>
      <c r="H817" s="9"/>
      <c r="I817" s="9"/>
      <c r="J817" s="65"/>
      <c r="K817" s="9"/>
      <c r="L817" s="66"/>
      <c r="M817" s="66"/>
      <c r="N817" s="9"/>
      <c r="O817" s="9"/>
      <c r="P817" s="9"/>
      <c r="S817" s="7"/>
      <c r="Y817" s="9"/>
      <c r="Z817" s="9"/>
    </row>
    <row r="818">
      <c r="C818" s="9"/>
      <c r="D818" s="9"/>
      <c r="E818" s="64"/>
      <c r="F818" s="9"/>
      <c r="G818" s="9"/>
      <c r="H818" s="9"/>
      <c r="I818" s="9"/>
      <c r="J818" s="65"/>
      <c r="K818" s="9"/>
      <c r="L818" s="66"/>
      <c r="M818" s="66"/>
      <c r="N818" s="9"/>
      <c r="O818" s="9"/>
      <c r="P818" s="9"/>
      <c r="S818" s="7"/>
      <c r="Y818" s="9"/>
      <c r="Z818" s="9"/>
    </row>
    <row r="819">
      <c r="C819" s="9"/>
      <c r="D819" s="9"/>
      <c r="E819" s="64"/>
      <c r="F819" s="9"/>
      <c r="G819" s="9"/>
      <c r="H819" s="9"/>
      <c r="I819" s="9"/>
      <c r="J819" s="65"/>
      <c r="K819" s="9"/>
      <c r="L819" s="66"/>
      <c r="M819" s="66"/>
      <c r="N819" s="9"/>
      <c r="O819" s="9"/>
      <c r="P819" s="9"/>
      <c r="S819" s="7"/>
      <c r="Y819" s="9"/>
      <c r="Z819" s="9"/>
    </row>
    <row r="820">
      <c r="C820" s="9"/>
      <c r="D820" s="9"/>
      <c r="E820" s="64"/>
      <c r="F820" s="9"/>
      <c r="G820" s="9"/>
      <c r="H820" s="9"/>
      <c r="I820" s="9"/>
      <c r="J820" s="65"/>
      <c r="K820" s="9"/>
      <c r="L820" s="66"/>
      <c r="M820" s="66"/>
      <c r="N820" s="9"/>
      <c r="O820" s="9"/>
      <c r="P820" s="9"/>
      <c r="S820" s="7"/>
      <c r="Y820" s="9"/>
      <c r="Z820" s="9"/>
    </row>
    <row r="821">
      <c r="C821" s="9"/>
      <c r="D821" s="9"/>
      <c r="E821" s="64"/>
      <c r="F821" s="9"/>
      <c r="G821" s="9"/>
      <c r="H821" s="9"/>
      <c r="I821" s="9"/>
      <c r="J821" s="65"/>
      <c r="K821" s="9"/>
      <c r="L821" s="66"/>
      <c r="M821" s="66"/>
      <c r="N821" s="9"/>
      <c r="O821" s="9"/>
      <c r="P821" s="9"/>
      <c r="S821" s="7"/>
      <c r="Y821" s="9"/>
      <c r="Z821" s="9"/>
    </row>
    <row r="822">
      <c r="C822" s="9"/>
      <c r="D822" s="9"/>
      <c r="E822" s="64"/>
      <c r="F822" s="9"/>
      <c r="G822" s="9"/>
      <c r="H822" s="9"/>
      <c r="I822" s="9"/>
      <c r="J822" s="65"/>
      <c r="K822" s="9"/>
      <c r="L822" s="66"/>
      <c r="M822" s="66"/>
      <c r="N822" s="9"/>
      <c r="O822" s="9"/>
      <c r="P822" s="9"/>
      <c r="S822" s="7"/>
      <c r="Y822" s="9"/>
      <c r="Z822" s="9"/>
    </row>
    <row r="823">
      <c r="C823" s="9"/>
      <c r="D823" s="9"/>
      <c r="E823" s="64"/>
      <c r="F823" s="9"/>
      <c r="G823" s="9"/>
      <c r="H823" s="9"/>
      <c r="I823" s="9"/>
      <c r="J823" s="65"/>
      <c r="K823" s="9"/>
      <c r="L823" s="66"/>
      <c r="M823" s="66"/>
      <c r="N823" s="9"/>
      <c r="O823" s="9"/>
      <c r="P823" s="9"/>
      <c r="S823" s="7"/>
      <c r="Y823" s="9"/>
      <c r="Z823" s="9"/>
    </row>
    <row r="824">
      <c r="C824" s="9"/>
      <c r="D824" s="9"/>
      <c r="E824" s="64"/>
      <c r="F824" s="9"/>
      <c r="G824" s="9"/>
      <c r="H824" s="9"/>
      <c r="I824" s="9"/>
      <c r="J824" s="65"/>
      <c r="K824" s="9"/>
      <c r="L824" s="66"/>
      <c r="M824" s="66"/>
      <c r="N824" s="9"/>
      <c r="O824" s="9"/>
      <c r="P824" s="9"/>
      <c r="S824" s="7"/>
      <c r="Y824" s="9"/>
      <c r="Z824" s="9"/>
    </row>
    <row r="825">
      <c r="C825" s="9"/>
      <c r="D825" s="9"/>
      <c r="E825" s="64"/>
      <c r="F825" s="9"/>
      <c r="G825" s="9"/>
      <c r="H825" s="9"/>
      <c r="I825" s="9"/>
      <c r="J825" s="65"/>
      <c r="K825" s="9"/>
      <c r="L825" s="66"/>
      <c r="M825" s="66"/>
      <c r="N825" s="9"/>
      <c r="O825" s="9"/>
      <c r="P825" s="9"/>
      <c r="S825" s="7"/>
      <c r="Y825" s="9"/>
      <c r="Z825" s="9"/>
    </row>
    <row r="826">
      <c r="C826" s="9"/>
      <c r="D826" s="9"/>
      <c r="E826" s="64"/>
      <c r="F826" s="9"/>
      <c r="G826" s="9"/>
      <c r="H826" s="9"/>
      <c r="I826" s="9"/>
      <c r="J826" s="65"/>
      <c r="K826" s="9"/>
      <c r="L826" s="66"/>
      <c r="M826" s="66"/>
      <c r="N826" s="9"/>
      <c r="O826" s="9"/>
      <c r="P826" s="9"/>
      <c r="S826" s="7"/>
      <c r="Y826" s="9"/>
      <c r="Z826" s="9"/>
    </row>
    <row r="827">
      <c r="C827" s="9"/>
      <c r="D827" s="9"/>
      <c r="E827" s="64"/>
      <c r="F827" s="9"/>
      <c r="G827" s="9"/>
      <c r="H827" s="9"/>
      <c r="I827" s="9"/>
      <c r="J827" s="65"/>
      <c r="K827" s="9"/>
      <c r="L827" s="66"/>
      <c r="M827" s="66"/>
      <c r="N827" s="9"/>
      <c r="O827" s="9"/>
      <c r="P827" s="9"/>
      <c r="S827" s="7"/>
      <c r="Y827" s="9"/>
      <c r="Z827" s="9"/>
    </row>
    <row r="828">
      <c r="C828" s="9"/>
      <c r="D828" s="9"/>
      <c r="E828" s="64"/>
      <c r="F828" s="9"/>
      <c r="G828" s="9"/>
      <c r="H828" s="9"/>
      <c r="I828" s="9"/>
      <c r="J828" s="65"/>
      <c r="K828" s="9"/>
      <c r="L828" s="66"/>
      <c r="M828" s="66"/>
      <c r="N828" s="9"/>
      <c r="O828" s="9"/>
      <c r="P828" s="9"/>
      <c r="S828" s="7"/>
      <c r="Y828" s="9"/>
      <c r="Z828" s="9"/>
    </row>
    <row r="829">
      <c r="C829" s="9"/>
      <c r="D829" s="9"/>
      <c r="E829" s="64"/>
      <c r="F829" s="9"/>
      <c r="G829" s="9"/>
      <c r="H829" s="9"/>
      <c r="I829" s="9"/>
      <c r="J829" s="65"/>
      <c r="K829" s="9"/>
      <c r="L829" s="66"/>
      <c r="M829" s="66"/>
      <c r="N829" s="9"/>
      <c r="O829" s="9"/>
      <c r="P829" s="9"/>
      <c r="S829" s="7"/>
      <c r="Y829" s="9"/>
      <c r="Z829" s="9"/>
    </row>
    <row r="830">
      <c r="C830" s="9"/>
      <c r="D830" s="9"/>
      <c r="E830" s="64"/>
      <c r="F830" s="9"/>
      <c r="G830" s="9"/>
      <c r="H830" s="9"/>
      <c r="I830" s="9"/>
      <c r="J830" s="65"/>
      <c r="K830" s="9"/>
      <c r="L830" s="66"/>
      <c r="M830" s="66"/>
      <c r="N830" s="9"/>
      <c r="O830" s="9"/>
      <c r="P830" s="9"/>
      <c r="S830" s="7"/>
      <c r="Y830" s="9"/>
      <c r="Z830" s="9"/>
    </row>
    <row r="831">
      <c r="C831" s="9"/>
      <c r="D831" s="9"/>
      <c r="E831" s="64"/>
      <c r="F831" s="9"/>
      <c r="G831" s="9"/>
      <c r="H831" s="9"/>
      <c r="I831" s="9"/>
      <c r="J831" s="65"/>
      <c r="K831" s="9"/>
      <c r="L831" s="66"/>
      <c r="M831" s="66"/>
      <c r="N831" s="9"/>
      <c r="O831" s="9"/>
      <c r="P831" s="9"/>
      <c r="S831" s="7"/>
      <c r="Y831" s="9"/>
      <c r="Z831" s="9"/>
    </row>
    <row r="832">
      <c r="C832" s="9"/>
      <c r="D832" s="9"/>
      <c r="E832" s="64"/>
      <c r="F832" s="9"/>
      <c r="G832" s="9"/>
      <c r="H832" s="9"/>
      <c r="I832" s="9"/>
      <c r="J832" s="65"/>
      <c r="K832" s="9"/>
      <c r="L832" s="66"/>
      <c r="M832" s="66"/>
      <c r="N832" s="9"/>
      <c r="O832" s="9"/>
      <c r="P832" s="9"/>
      <c r="S832" s="7"/>
      <c r="Y832" s="9"/>
      <c r="Z832" s="9"/>
    </row>
    <row r="833">
      <c r="C833" s="9"/>
      <c r="D833" s="9"/>
      <c r="E833" s="64"/>
      <c r="F833" s="9"/>
      <c r="G833" s="9"/>
      <c r="H833" s="9"/>
      <c r="I833" s="9"/>
      <c r="J833" s="65"/>
      <c r="K833" s="9"/>
      <c r="L833" s="66"/>
      <c r="M833" s="66"/>
      <c r="N833" s="9"/>
      <c r="O833" s="9"/>
      <c r="P833" s="9"/>
      <c r="S833" s="7"/>
      <c r="Y833" s="9"/>
      <c r="Z833" s="9"/>
    </row>
    <row r="834">
      <c r="C834" s="9"/>
      <c r="D834" s="9"/>
      <c r="E834" s="64"/>
      <c r="F834" s="9"/>
      <c r="G834" s="9"/>
      <c r="H834" s="9"/>
      <c r="I834" s="9"/>
      <c r="J834" s="65"/>
      <c r="K834" s="9"/>
      <c r="L834" s="66"/>
      <c r="M834" s="66"/>
      <c r="N834" s="9"/>
      <c r="O834" s="9"/>
      <c r="P834" s="9"/>
      <c r="S834" s="7"/>
      <c r="Y834" s="9"/>
      <c r="Z834" s="9"/>
    </row>
    <row r="835">
      <c r="C835" s="9"/>
      <c r="D835" s="9"/>
      <c r="E835" s="64"/>
      <c r="F835" s="9"/>
      <c r="G835" s="9"/>
      <c r="H835" s="9"/>
      <c r="I835" s="9"/>
      <c r="J835" s="65"/>
      <c r="K835" s="9"/>
      <c r="L835" s="66"/>
      <c r="M835" s="66"/>
      <c r="N835" s="9"/>
      <c r="O835" s="9"/>
      <c r="P835" s="9"/>
      <c r="S835" s="7"/>
      <c r="Y835" s="9"/>
      <c r="Z835" s="9"/>
    </row>
    <row r="836">
      <c r="C836" s="9"/>
      <c r="D836" s="9"/>
      <c r="E836" s="64"/>
      <c r="F836" s="9"/>
      <c r="G836" s="9"/>
      <c r="H836" s="9"/>
      <c r="I836" s="9"/>
      <c r="J836" s="65"/>
      <c r="K836" s="9"/>
      <c r="L836" s="66"/>
      <c r="M836" s="66"/>
      <c r="N836" s="9"/>
      <c r="O836" s="9"/>
      <c r="P836" s="9"/>
      <c r="S836" s="7"/>
      <c r="Y836" s="9"/>
      <c r="Z836" s="9"/>
    </row>
    <row r="837">
      <c r="C837" s="9"/>
      <c r="D837" s="9"/>
      <c r="E837" s="64"/>
      <c r="F837" s="9"/>
      <c r="G837" s="9"/>
      <c r="H837" s="9"/>
      <c r="I837" s="9"/>
      <c r="J837" s="65"/>
      <c r="K837" s="9"/>
      <c r="L837" s="66"/>
      <c r="M837" s="66"/>
      <c r="N837" s="9"/>
      <c r="O837" s="9"/>
      <c r="P837" s="9"/>
      <c r="S837" s="7"/>
      <c r="Y837" s="9"/>
      <c r="Z837" s="9"/>
    </row>
    <row r="838">
      <c r="C838" s="9"/>
      <c r="D838" s="9"/>
      <c r="E838" s="64"/>
      <c r="F838" s="9"/>
      <c r="G838" s="9"/>
      <c r="H838" s="9"/>
      <c r="I838" s="9"/>
      <c r="J838" s="65"/>
      <c r="K838" s="9"/>
      <c r="L838" s="66"/>
      <c r="M838" s="66"/>
      <c r="N838" s="9"/>
      <c r="O838" s="9"/>
      <c r="P838" s="9"/>
      <c r="S838" s="7"/>
      <c r="Y838" s="9"/>
      <c r="Z838" s="9"/>
    </row>
    <row r="839">
      <c r="C839" s="9"/>
      <c r="D839" s="9"/>
      <c r="E839" s="64"/>
      <c r="F839" s="9"/>
      <c r="G839" s="9"/>
      <c r="H839" s="9"/>
      <c r="I839" s="9"/>
      <c r="J839" s="65"/>
      <c r="K839" s="9"/>
      <c r="L839" s="66"/>
      <c r="M839" s="66"/>
      <c r="N839" s="9"/>
      <c r="O839" s="9"/>
      <c r="P839" s="9"/>
      <c r="S839" s="7"/>
      <c r="Y839" s="9"/>
      <c r="Z839" s="9"/>
    </row>
    <row r="840">
      <c r="C840" s="9"/>
      <c r="D840" s="9"/>
      <c r="E840" s="64"/>
      <c r="F840" s="9"/>
      <c r="G840" s="9"/>
      <c r="H840" s="9"/>
      <c r="I840" s="9"/>
      <c r="J840" s="65"/>
      <c r="K840" s="9"/>
      <c r="L840" s="66"/>
      <c r="M840" s="66"/>
      <c r="N840" s="9"/>
      <c r="O840" s="9"/>
      <c r="P840" s="9"/>
      <c r="S840" s="7"/>
      <c r="Y840" s="9"/>
      <c r="Z840" s="9"/>
    </row>
    <row r="841">
      <c r="C841" s="9"/>
      <c r="D841" s="9"/>
      <c r="E841" s="64"/>
      <c r="F841" s="9"/>
      <c r="G841" s="9"/>
      <c r="H841" s="9"/>
      <c r="I841" s="9"/>
      <c r="J841" s="65"/>
      <c r="K841" s="9"/>
      <c r="L841" s="66"/>
      <c r="M841" s="66"/>
      <c r="N841" s="9"/>
      <c r="O841" s="9"/>
      <c r="P841" s="9"/>
      <c r="S841" s="7"/>
      <c r="Y841" s="9"/>
      <c r="Z841" s="9"/>
    </row>
    <row r="842">
      <c r="C842" s="9"/>
      <c r="D842" s="9"/>
      <c r="E842" s="64"/>
      <c r="F842" s="9"/>
      <c r="G842" s="9"/>
      <c r="H842" s="9"/>
      <c r="I842" s="9"/>
      <c r="J842" s="65"/>
      <c r="K842" s="9"/>
      <c r="L842" s="66"/>
      <c r="M842" s="66"/>
      <c r="N842" s="9"/>
      <c r="O842" s="9"/>
      <c r="P842" s="9"/>
      <c r="S842" s="7"/>
      <c r="Y842" s="9"/>
      <c r="Z842" s="9"/>
    </row>
    <row r="843">
      <c r="C843" s="9"/>
      <c r="D843" s="9"/>
      <c r="E843" s="64"/>
      <c r="F843" s="9"/>
      <c r="G843" s="9"/>
      <c r="H843" s="9"/>
      <c r="I843" s="9"/>
      <c r="J843" s="65"/>
      <c r="K843" s="9"/>
      <c r="L843" s="66"/>
      <c r="M843" s="66"/>
      <c r="N843" s="9"/>
      <c r="O843" s="9"/>
      <c r="P843" s="9"/>
      <c r="S843" s="7"/>
      <c r="Y843" s="9"/>
      <c r="Z843" s="9"/>
    </row>
    <row r="844">
      <c r="C844" s="9"/>
      <c r="D844" s="9"/>
      <c r="E844" s="64"/>
      <c r="F844" s="9"/>
      <c r="G844" s="9"/>
      <c r="H844" s="9"/>
      <c r="I844" s="9"/>
      <c r="J844" s="65"/>
      <c r="K844" s="9"/>
      <c r="L844" s="66"/>
      <c r="M844" s="66"/>
      <c r="N844" s="9"/>
      <c r="O844" s="9"/>
      <c r="P844" s="9"/>
      <c r="S844" s="7"/>
      <c r="Y844" s="9"/>
      <c r="Z844" s="9"/>
    </row>
    <row r="845">
      <c r="C845" s="9"/>
      <c r="D845" s="9"/>
      <c r="E845" s="64"/>
      <c r="F845" s="9"/>
      <c r="G845" s="9"/>
      <c r="H845" s="9"/>
      <c r="I845" s="9"/>
      <c r="J845" s="65"/>
      <c r="K845" s="9"/>
      <c r="L845" s="66"/>
      <c r="M845" s="66"/>
      <c r="N845" s="9"/>
      <c r="O845" s="9"/>
      <c r="P845" s="9"/>
      <c r="S845" s="7"/>
      <c r="Y845" s="9"/>
      <c r="Z845" s="9"/>
    </row>
    <row r="846">
      <c r="C846" s="9"/>
      <c r="D846" s="9"/>
      <c r="E846" s="64"/>
      <c r="F846" s="9"/>
      <c r="G846" s="9"/>
      <c r="H846" s="9"/>
      <c r="I846" s="9"/>
      <c r="J846" s="65"/>
      <c r="K846" s="9"/>
      <c r="L846" s="66"/>
      <c r="M846" s="66"/>
      <c r="N846" s="9"/>
      <c r="O846" s="9"/>
      <c r="P846" s="9"/>
      <c r="S846" s="7"/>
      <c r="Y846" s="9"/>
      <c r="Z846" s="9"/>
    </row>
    <row r="847">
      <c r="C847" s="9"/>
      <c r="D847" s="9"/>
      <c r="E847" s="64"/>
      <c r="F847" s="9"/>
      <c r="G847" s="9"/>
      <c r="H847" s="9"/>
      <c r="I847" s="9"/>
      <c r="J847" s="65"/>
      <c r="K847" s="9"/>
      <c r="L847" s="66"/>
      <c r="M847" s="66"/>
      <c r="N847" s="9"/>
      <c r="O847" s="9"/>
      <c r="P847" s="9"/>
      <c r="S847" s="7"/>
      <c r="Y847" s="9"/>
      <c r="Z847" s="9"/>
    </row>
    <row r="848">
      <c r="C848" s="9"/>
      <c r="D848" s="9"/>
      <c r="E848" s="64"/>
      <c r="F848" s="9"/>
      <c r="G848" s="9"/>
      <c r="H848" s="9"/>
      <c r="I848" s="9"/>
      <c r="J848" s="65"/>
      <c r="K848" s="9"/>
      <c r="L848" s="66"/>
      <c r="M848" s="66"/>
      <c r="N848" s="9"/>
      <c r="O848" s="9"/>
      <c r="P848" s="9"/>
      <c r="S848" s="7"/>
      <c r="Y848" s="9"/>
      <c r="Z848" s="9"/>
    </row>
    <row r="849">
      <c r="C849" s="9"/>
      <c r="D849" s="9"/>
      <c r="E849" s="64"/>
      <c r="F849" s="9"/>
      <c r="G849" s="9"/>
      <c r="H849" s="9"/>
      <c r="I849" s="9"/>
      <c r="J849" s="65"/>
      <c r="K849" s="9"/>
      <c r="L849" s="66"/>
      <c r="M849" s="66"/>
      <c r="N849" s="9"/>
      <c r="O849" s="9"/>
      <c r="P849" s="9"/>
      <c r="S849" s="7"/>
      <c r="Y849" s="9"/>
      <c r="Z849" s="9"/>
    </row>
    <row r="850">
      <c r="C850" s="9"/>
      <c r="D850" s="9"/>
      <c r="E850" s="64"/>
      <c r="F850" s="9"/>
      <c r="G850" s="9"/>
      <c r="H850" s="9"/>
      <c r="I850" s="9"/>
      <c r="J850" s="65"/>
      <c r="K850" s="9"/>
      <c r="L850" s="66"/>
      <c r="M850" s="66"/>
      <c r="N850" s="9"/>
      <c r="O850" s="9"/>
      <c r="P850" s="9"/>
      <c r="S850" s="7"/>
      <c r="Y850" s="9"/>
      <c r="Z850" s="9"/>
    </row>
    <row r="851">
      <c r="C851" s="9"/>
      <c r="D851" s="9"/>
      <c r="E851" s="64"/>
      <c r="F851" s="9"/>
      <c r="G851" s="9"/>
      <c r="H851" s="9"/>
      <c r="I851" s="9"/>
      <c r="J851" s="65"/>
      <c r="K851" s="9"/>
      <c r="L851" s="66"/>
      <c r="M851" s="66"/>
      <c r="N851" s="9"/>
      <c r="O851" s="9"/>
      <c r="P851" s="9"/>
      <c r="S851" s="7"/>
      <c r="Y851" s="9"/>
      <c r="Z851" s="9"/>
    </row>
    <row r="852">
      <c r="C852" s="9"/>
      <c r="D852" s="9"/>
      <c r="E852" s="64"/>
      <c r="F852" s="9"/>
      <c r="G852" s="9"/>
      <c r="H852" s="9"/>
      <c r="I852" s="9"/>
      <c r="J852" s="65"/>
      <c r="K852" s="9"/>
      <c r="L852" s="66"/>
      <c r="M852" s="66"/>
      <c r="N852" s="9"/>
      <c r="O852" s="9"/>
      <c r="P852" s="9"/>
      <c r="S852" s="7"/>
      <c r="Y852" s="9"/>
      <c r="Z852" s="9"/>
    </row>
    <row r="853">
      <c r="C853" s="9"/>
      <c r="D853" s="9"/>
      <c r="E853" s="64"/>
      <c r="F853" s="9"/>
      <c r="G853" s="9"/>
      <c r="H853" s="9"/>
      <c r="I853" s="9"/>
      <c r="J853" s="65"/>
      <c r="K853" s="9"/>
      <c r="L853" s="66"/>
      <c r="M853" s="66"/>
      <c r="N853" s="9"/>
      <c r="O853" s="9"/>
      <c r="P853" s="9"/>
      <c r="S853" s="7"/>
      <c r="Y853" s="9"/>
      <c r="Z853" s="9"/>
    </row>
    <row r="854">
      <c r="C854" s="9"/>
      <c r="D854" s="9"/>
      <c r="E854" s="64"/>
      <c r="F854" s="9"/>
      <c r="G854" s="9"/>
      <c r="H854" s="9"/>
      <c r="I854" s="9"/>
      <c r="J854" s="65"/>
      <c r="K854" s="9"/>
      <c r="L854" s="66"/>
      <c r="M854" s="66"/>
      <c r="N854" s="9"/>
      <c r="O854" s="9"/>
      <c r="P854" s="9"/>
      <c r="S854" s="7"/>
      <c r="Y854" s="9"/>
      <c r="Z854" s="9"/>
    </row>
    <row r="855">
      <c r="C855" s="9"/>
      <c r="D855" s="9"/>
      <c r="E855" s="64"/>
      <c r="F855" s="9"/>
      <c r="G855" s="9"/>
      <c r="H855" s="9"/>
      <c r="I855" s="9"/>
      <c r="J855" s="65"/>
      <c r="K855" s="9"/>
      <c r="L855" s="66"/>
      <c r="M855" s="66"/>
      <c r="N855" s="9"/>
      <c r="O855" s="9"/>
      <c r="P855" s="9"/>
      <c r="S855" s="7"/>
      <c r="Y855" s="9"/>
      <c r="Z855" s="9"/>
    </row>
    <row r="856">
      <c r="C856" s="9"/>
      <c r="D856" s="9"/>
      <c r="E856" s="64"/>
      <c r="F856" s="9"/>
      <c r="G856" s="9"/>
      <c r="H856" s="9"/>
      <c r="I856" s="9"/>
      <c r="J856" s="65"/>
      <c r="K856" s="9"/>
      <c r="L856" s="66"/>
      <c r="M856" s="66"/>
      <c r="N856" s="9"/>
      <c r="O856" s="9"/>
      <c r="P856" s="9"/>
      <c r="S856" s="7"/>
      <c r="Y856" s="9"/>
      <c r="Z856" s="9"/>
    </row>
    <row r="857">
      <c r="C857" s="9"/>
      <c r="D857" s="9"/>
      <c r="E857" s="64"/>
      <c r="F857" s="9"/>
      <c r="G857" s="9"/>
      <c r="H857" s="9"/>
      <c r="I857" s="9"/>
      <c r="J857" s="65"/>
      <c r="K857" s="9"/>
      <c r="L857" s="66"/>
      <c r="M857" s="66"/>
      <c r="N857" s="9"/>
      <c r="O857" s="9"/>
      <c r="P857" s="9"/>
      <c r="S857" s="7"/>
      <c r="Y857" s="9"/>
      <c r="Z857" s="9"/>
    </row>
    <row r="858">
      <c r="C858" s="9"/>
      <c r="D858" s="9"/>
      <c r="E858" s="64"/>
      <c r="F858" s="9"/>
      <c r="G858" s="9"/>
      <c r="H858" s="9"/>
      <c r="I858" s="9"/>
      <c r="J858" s="65"/>
      <c r="K858" s="9"/>
      <c r="L858" s="66"/>
      <c r="M858" s="66"/>
      <c r="N858" s="9"/>
      <c r="O858" s="9"/>
      <c r="P858" s="9"/>
      <c r="S858" s="7"/>
      <c r="Y858" s="9"/>
      <c r="Z858" s="9"/>
    </row>
    <row r="859">
      <c r="C859" s="9"/>
      <c r="D859" s="9"/>
      <c r="E859" s="64"/>
      <c r="F859" s="9"/>
      <c r="G859" s="9"/>
      <c r="H859" s="9"/>
      <c r="I859" s="9"/>
      <c r="J859" s="65"/>
      <c r="K859" s="9"/>
      <c r="L859" s="66"/>
      <c r="M859" s="66"/>
      <c r="N859" s="9"/>
      <c r="O859" s="9"/>
      <c r="P859" s="9"/>
      <c r="S859" s="7"/>
      <c r="Y859" s="9"/>
      <c r="Z859" s="9"/>
    </row>
    <row r="860">
      <c r="C860" s="9"/>
      <c r="D860" s="9"/>
      <c r="E860" s="64"/>
      <c r="F860" s="9"/>
      <c r="G860" s="9"/>
      <c r="H860" s="9"/>
      <c r="I860" s="9"/>
      <c r="J860" s="65"/>
      <c r="K860" s="9"/>
      <c r="L860" s="66"/>
      <c r="M860" s="66"/>
      <c r="N860" s="9"/>
      <c r="O860" s="9"/>
      <c r="P860" s="9"/>
      <c r="S860" s="7"/>
      <c r="Y860" s="9"/>
      <c r="Z860" s="9"/>
    </row>
    <row r="861">
      <c r="C861" s="9"/>
      <c r="D861" s="9"/>
      <c r="E861" s="64"/>
      <c r="F861" s="9"/>
      <c r="G861" s="9"/>
      <c r="H861" s="9"/>
      <c r="I861" s="9"/>
      <c r="J861" s="65"/>
      <c r="K861" s="9"/>
      <c r="L861" s="66"/>
      <c r="M861" s="66"/>
      <c r="N861" s="9"/>
      <c r="O861" s="9"/>
      <c r="P861" s="9"/>
      <c r="S861" s="7"/>
      <c r="Y861" s="9"/>
      <c r="Z861" s="9"/>
    </row>
    <row r="862">
      <c r="C862" s="9"/>
      <c r="D862" s="9"/>
      <c r="E862" s="64"/>
      <c r="F862" s="9"/>
      <c r="G862" s="9"/>
      <c r="H862" s="9"/>
      <c r="I862" s="9"/>
      <c r="J862" s="65"/>
      <c r="K862" s="9"/>
      <c r="L862" s="66"/>
      <c r="M862" s="66"/>
      <c r="N862" s="9"/>
      <c r="O862" s="9"/>
      <c r="P862" s="9"/>
      <c r="S862" s="7"/>
      <c r="Y862" s="9"/>
      <c r="Z862" s="9"/>
    </row>
    <row r="863">
      <c r="C863" s="9"/>
      <c r="D863" s="9"/>
      <c r="E863" s="64"/>
      <c r="F863" s="9"/>
      <c r="G863" s="9"/>
      <c r="H863" s="9"/>
      <c r="I863" s="9"/>
      <c r="J863" s="65"/>
      <c r="K863" s="9"/>
      <c r="L863" s="66"/>
      <c r="M863" s="66"/>
      <c r="N863" s="9"/>
      <c r="O863" s="9"/>
      <c r="P863" s="9"/>
      <c r="S863" s="7"/>
      <c r="Y863" s="9"/>
      <c r="Z863" s="9"/>
    </row>
    <row r="864">
      <c r="C864" s="9"/>
      <c r="D864" s="9"/>
      <c r="E864" s="64"/>
      <c r="F864" s="9"/>
      <c r="G864" s="9"/>
      <c r="H864" s="9"/>
      <c r="I864" s="9"/>
      <c r="J864" s="65"/>
      <c r="K864" s="9"/>
      <c r="L864" s="66"/>
      <c r="M864" s="66"/>
      <c r="N864" s="9"/>
      <c r="O864" s="9"/>
      <c r="P864" s="9"/>
      <c r="S864" s="7"/>
      <c r="Y864" s="9"/>
      <c r="Z864" s="9"/>
    </row>
    <row r="865">
      <c r="C865" s="9"/>
      <c r="D865" s="9"/>
      <c r="E865" s="64"/>
      <c r="F865" s="9"/>
      <c r="G865" s="9"/>
      <c r="H865" s="9"/>
      <c r="I865" s="9"/>
      <c r="J865" s="65"/>
      <c r="K865" s="9"/>
      <c r="L865" s="66"/>
      <c r="M865" s="66"/>
      <c r="N865" s="9"/>
      <c r="O865" s="9"/>
      <c r="P865" s="9"/>
      <c r="S865" s="7"/>
      <c r="Y865" s="9"/>
      <c r="Z865" s="9"/>
    </row>
    <row r="866">
      <c r="C866" s="9"/>
      <c r="D866" s="9"/>
      <c r="E866" s="64"/>
      <c r="F866" s="9"/>
      <c r="G866" s="9"/>
      <c r="H866" s="9"/>
      <c r="I866" s="9"/>
      <c r="J866" s="65"/>
      <c r="K866" s="9"/>
      <c r="L866" s="66"/>
      <c r="M866" s="66"/>
      <c r="N866" s="9"/>
      <c r="O866" s="9"/>
      <c r="P866" s="9"/>
      <c r="S866" s="7"/>
      <c r="Y866" s="9"/>
      <c r="Z866" s="9"/>
    </row>
    <row r="867">
      <c r="C867" s="9"/>
      <c r="D867" s="9"/>
      <c r="E867" s="64"/>
      <c r="F867" s="9"/>
      <c r="G867" s="9"/>
      <c r="H867" s="9"/>
      <c r="I867" s="9"/>
      <c r="J867" s="65"/>
      <c r="K867" s="9"/>
      <c r="L867" s="66"/>
      <c r="M867" s="66"/>
      <c r="N867" s="9"/>
      <c r="O867" s="9"/>
      <c r="P867" s="9"/>
      <c r="S867" s="7"/>
      <c r="Y867" s="9"/>
      <c r="Z867" s="9"/>
    </row>
    <row r="868">
      <c r="C868" s="9"/>
      <c r="D868" s="9"/>
      <c r="E868" s="64"/>
      <c r="F868" s="9"/>
      <c r="G868" s="9"/>
      <c r="H868" s="9"/>
      <c r="I868" s="9"/>
      <c r="J868" s="65"/>
      <c r="K868" s="9"/>
      <c r="L868" s="66"/>
      <c r="M868" s="66"/>
      <c r="N868" s="9"/>
      <c r="O868" s="9"/>
      <c r="P868" s="9"/>
      <c r="S868" s="7"/>
      <c r="Y868" s="9"/>
      <c r="Z868" s="9"/>
    </row>
    <row r="869">
      <c r="C869" s="9"/>
      <c r="D869" s="9"/>
      <c r="E869" s="64"/>
      <c r="F869" s="9"/>
      <c r="G869" s="9"/>
      <c r="H869" s="9"/>
      <c r="I869" s="9"/>
      <c r="J869" s="65"/>
      <c r="K869" s="9"/>
      <c r="L869" s="66"/>
      <c r="M869" s="66"/>
      <c r="N869" s="9"/>
      <c r="O869" s="9"/>
      <c r="P869" s="9"/>
      <c r="S869" s="7"/>
      <c r="Y869" s="9"/>
      <c r="Z869" s="9"/>
    </row>
    <row r="870">
      <c r="C870" s="9"/>
      <c r="D870" s="9"/>
      <c r="E870" s="64"/>
      <c r="F870" s="9"/>
      <c r="G870" s="9"/>
      <c r="H870" s="9"/>
      <c r="I870" s="9"/>
      <c r="J870" s="65"/>
      <c r="K870" s="9"/>
      <c r="L870" s="66"/>
      <c r="M870" s="66"/>
      <c r="N870" s="9"/>
      <c r="O870" s="9"/>
      <c r="P870" s="9"/>
      <c r="S870" s="7"/>
      <c r="Y870" s="9"/>
      <c r="Z870" s="9"/>
    </row>
    <row r="871">
      <c r="C871" s="9"/>
      <c r="D871" s="9"/>
      <c r="E871" s="64"/>
      <c r="F871" s="9"/>
      <c r="G871" s="9"/>
      <c r="H871" s="9"/>
      <c r="I871" s="9"/>
      <c r="J871" s="65"/>
      <c r="K871" s="9"/>
      <c r="L871" s="66"/>
      <c r="M871" s="66"/>
      <c r="N871" s="9"/>
      <c r="O871" s="9"/>
      <c r="P871" s="9"/>
      <c r="S871" s="7"/>
      <c r="Y871" s="9"/>
      <c r="Z871" s="9"/>
    </row>
    <row r="872">
      <c r="C872" s="9"/>
      <c r="D872" s="9"/>
      <c r="E872" s="64"/>
      <c r="F872" s="9"/>
      <c r="G872" s="9"/>
      <c r="H872" s="9"/>
      <c r="I872" s="9"/>
      <c r="J872" s="65"/>
      <c r="K872" s="9"/>
      <c r="L872" s="66"/>
      <c r="M872" s="66"/>
      <c r="N872" s="9"/>
      <c r="O872" s="9"/>
      <c r="P872" s="9"/>
      <c r="S872" s="7"/>
      <c r="Y872" s="9"/>
      <c r="Z872" s="9"/>
    </row>
    <row r="873">
      <c r="C873" s="9"/>
      <c r="D873" s="9"/>
      <c r="E873" s="64"/>
      <c r="F873" s="9"/>
      <c r="G873" s="9"/>
      <c r="H873" s="9"/>
      <c r="I873" s="9"/>
      <c r="J873" s="65"/>
      <c r="K873" s="9"/>
      <c r="L873" s="66"/>
      <c r="M873" s="66"/>
      <c r="N873" s="9"/>
      <c r="O873" s="9"/>
      <c r="P873" s="9"/>
      <c r="S873" s="7"/>
      <c r="Y873" s="9"/>
      <c r="Z873" s="9"/>
    </row>
    <row r="874">
      <c r="C874" s="9"/>
      <c r="D874" s="9"/>
      <c r="E874" s="64"/>
      <c r="F874" s="9"/>
      <c r="G874" s="9"/>
      <c r="H874" s="9"/>
      <c r="I874" s="9"/>
      <c r="J874" s="65"/>
      <c r="K874" s="9"/>
      <c r="L874" s="66"/>
      <c r="M874" s="66"/>
      <c r="N874" s="9"/>
      <c r="O874" s="9"/>
      <c r="P874" s="9"/>
      <c r="S874" s="7"/>
      <c r="Y874" s="9"/>
      <c r="Z874" s="9"/>
    </row>
    <row r="875">
      <c r="C875" s="9"/>
      <c r="D875" s="9"/>
      <c r="E875" s="64"/>
      <c r="F875" s="9"/>
      <c r="G875" s="9"/>
      <c r="H875" s="9"/>
      <c r="I875" s="9"/>
      <c r="J875" s="65"/>
      <c r="K875" s="9"/>
      <c r="L875" s="66"/>
      <c r="M875" s="66"/>
      <c r="N875" s="9"/>
      <c r="O875" s="9"/>
      <c r="P875" s="9"/>
      <c r="S875" s="7"/>
      <c r="Y875" s="9"/>
      <c r="Z875" s="9"/>
    </row>
    <row r="876">
      <c r="C876" s="9"/>
      <c r="D876" s="9"/>
      <c r="E876" s="64"/>
      <c r="F876" s="9"/>
      <c r="G876" s="9"/>
      <c r="H876" s="9"/>
      <c r="I876" s="9"/>
      <c r="J876" s="65"/>
      <c r="K876" s="9"/>
      <c r="L876" s="66"/>
      <c r="M876" s="66"/>
      <c r="N876" s="9"/>
      <c r="O876" s="9"/>
      <c r="P876" s="9"/>
      <c r="S876" s="7"/>
      <c r="Y876" s="9"/>
      <c r="Z876" s="9"/>
    </row>
    <row r="877">
      <c r="C877" s="9"/>
      <c r="D877" s="9"/>
      <c r="E877" s="64"/>
      <c r="F877" s="9"/>
      <c r="G877" s="9"/>
      <c r="H877" s="9"/>
      <c r="I877" s="9"/>
      <c r="J877" s="65"/>
      <c r="K877" s="9"/>
      <c r="L877" s="66"/>
      <c r="M877" s="66"/>
      <c r="N877" s="9"/>
      <c r="O877" s="9"/>
      <c r="P877" s="9"/>
      <c r="S877" s="7"/>
      <c r="Y877" s="9"/>
      <c r="Z877" s="9"/>
    </row>
    <row r="878">
      <c r="C878" s="9"/>
      <c r="D878" s="9"/>
      <c r="E878" s="64"/>
      <c r="F878" s="9"/>
      <c r="G878" s="9"/>
      <c r="H878" s="9"/>
      <c r="I878" s="9"/>
      <c r="J878" s="65"/>
      <c r="K878" s="9"/>
      <c r="L878" s="66"/>
      <c r="M878" s="66"/>
      <c r="N878" s="9"/>
      <c r="O878" s="9"/>
      <c r="P878" s="9"/>
      <c r="S878" s="7"/>
      <c r="Y878" s="9"/>
      <c r="Z878" s="9"/>
    </row>
    <row r="879">
      <c r="C879" s="9"/>
      <c r="D879" s="9"/>
      <c r="E879" s="64"/>
      <c r="F879" s="9"/>
      <c r="G879" s="9"/>
      <c r="H879" s="9"/>
      <c r="I879" s="9"/>
      <c r="J879" s="65"/>
      <c r="K879" s="9"/>
      <c r="L879" s="66"/>
      <c r="M879" s="66"/>
      <c r="N879" s="9"/>
      <c r="O879" s="9"/>
      <c r="P879" s="9"/>
      <c r="S879" s="7"/>
      <c r="Y879" s="9"/>
      <c r="Z879" s="9"/>
    </row>
    <row r="880">
      <c r="C880" s="9"/>
      <c r="D880" s="9"/>
      <c r="E880" s="64"/>
      <c r="F880" s="9"/>
      <c r="G880" s="9"/>
      <c r="H880" s="9"/>
      <c r="I880" s="9"/>
      <c r="J880" s="65"/>
      <c r="K880" s="9"/>
      <c r="L880" s="66"/>
      <c r="M880" s="66"/>
      <c r="N880" s="9"/>
      <c r="O880" s="9"/>
      <c r="P880" s="9"/>
      <c r="S880" s="7"/>
      <c r="Y880" s="9"/>
      <c r="Z880" s="9"/>
    </row>
    <row r="881">
      <c r="C881" s="9"/>
      <c r="D881" s="9"/>
      <c r="E881" s="64"/>
      <c r="F881" s="9"/>
      <c r="G881" s="9"/>
      <c r="H881" s="9"/>
      <c r="I881" s="9"/>
      <c r="J881" s="65"/>
      <c r="K881" s="9"/>
      <c r="L881" s="66"/>
      <c r="M881" s="66"/>
      <c r="N881" s="9"/>
      <c r="O881" s="9"/>
      <c r="P881" s="9"/>
      <c r="S881" s="7"/>
      <c r="Y881" s="9"/>
      <c r="Z881" s="9"/>
    </row>
    <row r="882">
      <c r="C882" s="9"/>
      <c r="D882" s="9"/>
      <c r="E882" s="64"/>
      <c r="F882" s="9"/>
      <c r="G882" s="9"/>
      <c r="H882" s="9"/>
      <c r="I882" s="9"/>
      <c r="J882" s="65"/>
      <c r="K882" s="9"/>
      <c r="L882" s="66"/>
      <c r="M882" s="66"/>
      <c r="N882" s="9"/>
      <c r="O882" s="9"/>
      <c r="P882" s="9"/>
      <c r="S882" s="7"/>
      <c r="Y882" s="9"/>
      <c r="Z882" s="9"/>
    </row>
    <row r="883">
      <c r="C883" s="9"/>
      <c r="D883" s="9"/>
      <c r="E883" s="64"/>
      <c r="F883" s="9"/>
      <c r="G883" s="9"/>
      <c r="H883" s="9"/>
      <c r="I883" s="9"/>
      <c r="J883" s="65"/>
      <c r="K883" s="9"/>
      <c r="L883" s="66"/>
      <c r="M883" s="66"/>
      <c r="N883" s="9"/>
      <c r="O883" s="9"/>
      <c r="P883" s="9"/>
      <c r="S883" s="7"/>
      <c r="Y883" s="9"/>
      <c r="Z883" s="9"/>
    </row>
    <row r="884">
      <c r="C884" s="9"/>
      <c r="D884" s="9"/>
      <c r="E884" s="64"/>
      <c r="F884" s="9"/>
      <c r="G884" s="9"/>
      <c r="H884" s="9"/>
      <c r="I884" s="9"/>
      <c r="J884" s="65"/>
      <c r="K884" s="9"/>
      <c r="L884" s="66"/>
      <c r="M884" s="66"/>
      <c r="N884" s="9"/>
      <c r="O884" s="9"/>
      <c r="P884" s="9"/>
      <c r="S884" s="7"/>
      <c r="Y884" s="9"/>
      <c r="Z884" s="9"/>
    </row>
    <row r="885">
      <c r="C885" s="9"/>
      <c r="D885" s="9"/>
      <c r="E885" s="64"/>
      <c r="F885" s="9"/>
      <c r="G885" s="9"/>
      <c r="H885" s="9"/>
      <c r="I885" s="9"/>
      <c r="J885" s="65"/>
      <c r="K885" s="9"/>
      <c r="L885" s="66"/>
      <c r="M885" s="66"/>
      <c r="N885" s="9"/>
      <c r="O885" s="9"/>
      <c r="P885" s="9"/>
      <c r="S885" s="7"/>
      <c r="Y885" s="9"/>
      <c r="Z885" s="9"/>
    </row>
    <row r="886">
      <c r="C886" s="9"/>
      <c r="D886" s="9"/>
      <c r="E886" s="64"/>
      <c r="F886" s="9"/>
      <c r="G886" s="9"/>
      <c r="H886" s="9"/>
      <c r="I886" s="9"/>
      <c r="J886" s="65"/>
      <c r="K886" s="9"/>
      <c r="L886" s="66"/>
      <c r="M886" s="66"/>
      <c r="N886" s="9"/>
      <c r="O886" s="9"/>
      <c r="P886" s="9"/>
      <c r="S886" s="7"/>
      <c r="Y886" s="9"/>
      <c r="Z886" s="9"/>
    </row>
    <row r="887">
      <c r="C887" s="9"/>
      <c r="D887" s="9"/>
      <c r="E887" s="64"/>
      <c r="F887" s="9"/>
      <c r="G887" s="9"/>
      <c r="H887" s="9"/>
      <c r="I887" s="9"/>
      <c r="J887" s="65"/>
      <c r="K887" s="9"/>
      <c r="L887" s="66"/>
      <c r="M887" s="66"/>
      <c r="N887" s="9"/>
      <c r="O887" s="9"/>
      <c r="P887" s="9"/>
      <c r="S887" s="7"/>
      <c r="Y887" s="9"/>
      <c r="Z887" s="9"/>
    </row>
    <row r="888">
      <c r="C888" s="9"/>
      <c r="D888" s="9"/>
      <c r="E888" s="64"/>
      <c r="F888" s="9"/>
      <c r="G888" s="9"/>
      <c r="H888" s="9"/>
      <c r="I888" s="9"/>
      <c r="J888" s="65"/>
      <c r="K888" s="9"/>
      <c r="L888" s="66"/>
      <c r="M888" s="66"/>
      <c r="N888" s="9"/>
      <c r="O888" s="9"/>
      <c r="P888" s="9"/>
      <c r="S888" s="7"/>
      <c r="Y888" s="9"/>
      <c r="Z888" s="9"/>
    </row>
    <row r="889">
      <c r="C889" s="9"/>
      <c r="D889" s="9"/>
      <c r="E889" s="64"/>
      <c r="F889" s="9"/>
      <c r="G889" s="9"/>
      <c r="H889" s="9"/>
      <c r="I889" s="9"/>
      <c r="J889" s="65"/>
      <c r="K889" s="9"/>
      <c r="L889" s="66"/>
      <c r="M889" s="66"/>
      <c r="N889" s="9"/>
      <c r="O889" s="9"/>
      <c r="P889" s="9"/>
      <c r="S889" s="7"/>
      <c r="Y889" s="9"/>
      <c r="Z889" s="9"/>
    </row>
    <row r="890">
      <c r="C890" s="9"/>
      <c r="D890" s="9"/>
      <c r="E890" s="64"/>
      <c r="F890" s="9"/>
      <c r="G890" s="9"/>
      <c r="H890" s="9"/>
      <c r="I890" s="9"/>
      <c r="J890" s="65"/>
      <c r="K890" s="9"/>
      <c r="L890" s="66"/>
      <c r="M890" s="66"/>
      <c r="N890" s="9"/>
      <c r="O890" s="9"/>
      <c r="P890" s="9"/>
      <c r="S890" s="7"/>
      <c r="Y890" s="9"/>
      <c r="Z890" s="9"/>
    </row>
    <row r="891">
      <c r="C891" s="9"/>
      <c r="D891" s="9"/>
      <c r="E891" s="64"/>
      <c r="F891" s="9"/>
      <c r="G891" s="9"/>
      <c r="H891" s="9"/>
      <c r="I891" s="9"/>
      <c r="J891" s="65"/>
      <c r="K891" s="9"/>
      <c r="L891" s="66"/>
      <c r="M891" s="66"/>
      <c r="N891" s="9"/>
      <c r="O891" s="9"/>
      <c r="P891" s="9"/>
      <c r="S891" s="7"/>
      <c r="Y891" s="9"/>
      <c r="Z891" s="9"/>
    </row>
    <row r="892">
      <c r="C892" s="9"/>
      <c r="D892" s="9"/>
      <c r="E892" s="64"/>
      <c r="F892" s="9"/>
      <c r="G892" s="9"/>
      <c r="H892" s="9"/>
      <c r="I892" s="9"/>
      <c r="J892" s="65"/>
      <c r="K892" s="9"/>
      <c r="L892" s="66"/>
      <c r="M892" s="66"/>
      <c r="N892" s="9"/>
      <c r="O892" s="9"/>
      <c r="P892" s="9"/>
      <c r="S892" s="7"/>
      <c r="Y892" s="9"/>
      <c r="Z892" s="9"/>
    </row>
    <row r="893">
      <c r="C893" s="9"/>
      <c r="D893" s="9"/>
      <c r="E893" s="64"/>
      <c r="F893" s="9"/>
      <c r="G893" s="9"/>
      <c r="H893" s="9"/>
      <c r="I893" s="9"/>
      <c r="J893" s="65"/>
      <c r="K893" s="9"/>
      <c r="L893" s="66"/>
      <c r="M893" s="66"/>
      <c r="N893" s="9"/>
      <c r="O893" s="9"/>
      <c r="P893" s="9"/>
      <c r="S893" s="7"/>
      <c r="Y893" s="9"/>
      <c r="Z893" s="9"/>
    </row>
    <row r="894">
      <c r="C894" s="9"/>
      <c r="D894" s="9"/>
      <c r="E894" s="64"/>
      <c r="F894" s="9"/>
      <c r="G894" s="9"/>
      <c r="H894" s="9"/>
      <c r="I894" s="9"/>
      <c r="J894" s="65"/>
      <c r="K894" s="9"/>
      <c r="L894" s="66"/>
      <c r="M894" s="66"/>
      <c r="N894" s="9"/>
      <c r="O894" s="9"/>
      <c r="P894" s="9"/>
      <c r="S894" s="7"/>
      <c r="Y894" s="9"/>
      <c r="Z894" s="9"/>
    </row>
    <row r="895">
      <c r="C895" s="9"/>
      <c r="D895" s="9"/>
      <c r="E895" s="64"/>
      <c r="F895" s="9"/>
      <c r="G895" s="9"/>
      <c r="H895" s="9"/>
      <c r="I895" s="9"/>
      <c r="J895" s="65"/>
      <c r="K895" s="9"/>
      <c r="L895" s="66"/>
      <c r="M895" s="66"/>
      <c r="N895" s="9"/>
      <c r="O895" s="9"/>
      <c r="P895" s="9"/>
      <c r="S895" s="7"/>
      <c r="Y895" s="9"/>
      <c r="Z895" s="9"/>
    </row>
    <row r="896">
      <c r="C896" s="9"/>
      <c r="D896" s="9"/>
      <c r="E896" s="64"/>
      <c r="F896" s="9"/>
      <c r="G896" s="9"/>
      <c r="H896" s="9"/>
      <c r="I896" s="9"/>
      <c r="J896" s="65"/>
      <c r="K896" s="9"/>
      <c r="L896" s="66"/>
      <c r="M896" s="66"/>
      <c r="N896" s="9"/>
      <c r="O896" s="9"/>
      <c r="P896" s="9"/>
      <c r="S896" s="7"/>
      <c r="Y896" s="9"/>
      <c r="Z896" s="9"/>
    </row>
    <row r="897">
      <c r="C897" s="9"/>
      <c r="D897" s="9"/>
      <c r="E897" s="64"/>
      <c r="F897" s="9"/>
      <c r="G897" s="9"/>
      <c r="H897" s="9"/>
      <c r="I897" s="9"/>
      <c r="J897" s="65"/>
      <c r="K897" s="9"/>
      <c r="L897" s="66"/>
      <c r="M897" s="66"/>
      <c r="N897" s="9"/>
      <c r="O897" s="9"/>
      <c r="P897" s="9"/>
      <c r="S897" s="7"/>
      <c r="Y897" s="9"/>
      <c r="Z897" s="9"/>
    </row>
    <row r="898">
      <c r="C898" s="9"/>
      <c r="D898" s="9"/>
      <c r="E898" s="64"/>
      <c r="F898" s="9"/>
      <c r="G898" s="9"/>
      <c r="H898" s="9"/>
      <c r="I898" s="9"/>
      <c r="J898" s="65"/>
      <c r="K898" s="9"/>
      <c r="L898" s="66"/>
      <c r="M898" s="66"/>
      <c r="N898" s="9"/>
      <c r="O898" s="9"/>
      <c r="P898" s="9"/>
      <c r="S898" s="7"/>
      <c r="Y898" s="9"/>
      <c r="Z898" s="9"/>
    </row>
    <row r="899">
      <c r="C899" s="9"/>
      <c r="D899" s="9"/>
      <c r="E899" s="64"/>
      <c r="F899" s="9"/>
      <c r="G899" s="9"/>
      <c r="H899" s="9"/>
      <c r="I899" s="9"/>
      <c r="J899" s="65"/>
      <c r="K899" s="9"/>
      <c r="L899" s="66"/>
      <c r="M899" s="66"/>
      <c r="N899" s="9"/>
      <c r="O899" s="9"/>
      <c r="P899" s="9"/>
      <c r="S899" s="7"/>
      <c r="Y899" s="9"/>
      <c r="Z899" s="9"/>
    </row>
    <row r="900">
      <c r="C900" s="9"/>
      <c r="D900" s="9"/>
      <c r="E900" s="64"/>
      <c r="F900" s="9"/>
      <c r="G900" s="9"/>
      <c r="H900" s="9"/>
      <c r="I900" s="9"/>
      <c r="J900" s="65"/>
      <c r="K900" s="9"/>
      <c r="L900" s="66"/>
      <c r="M900" s="66"/>
      <c r="N900" s="9"/>
      <c r="O900" s="9"/>
      <c r="P900" s="9"/>
      <c r="S900" s="7"/>
      <c r="Y900" s="9"/>
      <c r="Z900" s="9"/>
    </row>
    <row r="901">
      <c r="C901" s="9"/>
      <c r="D901" s="9"/>
      <c r="E901" s="64"/>
      <c r="F901" s="9"/>
      <c r="G901" s="9"/>
      <c r="H901" s="9"/>
      <c r="I901" s="9"/>
      <c r="J901" s="65"/>
      <c r="K901" s="9"/>
      <c r="L901" s="66"/>
      <c r="M901" s="66"/>
      <c r="N901" s="9"/>
      <c r="O901" s="9"/>
      <c r="P901" s="9"/>
      <c r="S901" s="7"/>
      <c r="Y901" s="9"/>
      <c r="Z901" s="9"/>
    </row>
    <row r="902">
      <c r="C902" s="9"/>
      <c r="D902" s="9"/>
      <c r="E902" s="64"/>
      <c r="F902" s="9"/>
      <c r="G902" s="9"/>
      <c r="H902" s="9"/>
      <c r="I902" s="9"/>
      <c r="J902" s="65"/>
      <c r="K902" s="9"/>
      <c r="L902" s="66"/>
      <c r="M902" s="66"/>
      <c r="N902" s="9"/>
      <c r="O902" s="9"/>
      <c r="P902" s="9"/>
      <c r="S902" s="7"/>
      <c r="Y902" s="9"/>
      <c r="Z902" s="9"/>
    </row>
    <row r="903">
      <c r="C903" s="9"/>
      <c r="D903" s="9"/>
      <c r="E903" s="64"/>
      <c r="F903" s="9"/>
      <c r="G903" s="9"/>
      <c r="H903" s="9"/>
      <c r="I903" s="9"/>
      <c r="J903" s="65"/>
      <c r="K903" s="9"/>
      <c r="L903" s="66"/>
      <c r="M903" s="66"/>
      <c r="N903" s="9"/>
      <c r="O903" s="9"/>
      <c r="P903" s="9"/>
      <c r="S903" s="7"/>
      <c r="Y903" s="9"/>
      <c r="Z903" s="9"/>
    </row>
    <row r="904">
      <c r="C904" s="9"/>
      <c r="D904" s="9"/>
      <c r="E904" s="64"/>
      <c r="F904" s="9"/>
      <c r="G904" s="9"/>
      <c r="H904" s="9"/>
      <c r="I904" s="9"/>
      <c r="J904" s="65"/>
      <c r="K904" s="9"/>
      <c r="L904" s="66"/>
      <c r="M904" s="66"/>
      <c r="N904" s="9"/>
      <c r="O904" s="9"/>
      <c r="P904" s="9"/>
      <c r="S904" s="7"/>
      <c r="Y904" s="9"/>
      <c r="Z904" s="9"/>
    </row>
    <row r="905">
      <c r="C905" s="9"/>
      <c r="D905" s="9"/>
      <c r="E905" s="64"/>
      <c r="F905" s="9"/>
      <c r="G905" s="9"/>
      <c r="H905" s="9"/>
      <c r="I905" s="9"/>
      <c r="J905" s="65"/>
      <c r="K905" s="9"/>
      <c r="L905" s="66"/>
      <c r="M905" s="66"/>
      <c r="N905" s="9"/>
      <c r="O905" s="9"/>
      <c r="P905" s="9"/>
      <c r="S905" s="7"/>
      <c r="Y905" s="9"/>
      <c r="Z905" s="9"/>
    </row>
    <row r="906">
      <c r="C906" s="9"/>
      <c r="D906" s="9"/>
      <c r="E906" s="64"/>
      <c r="F906" s="9"/>
      <c r="G906" s="9"/>
      <c r="H906" s="9"/>
      <c r="I906" s="9"/>
      <c r="J906" s="65"/>
      <c r="K906" s="9"/>
      <c r="L906" s="66"/>
      <c r="M906" s="66"/>
      <c r="N906" s="9"/>
      <c r="O906" s="9"/>
      <c r="P906" s="9"/>
      <c r="S906" s="7"/>
      <c r="Y906" s="9"/>
      <c r="Z906" s="9"/>
    </row>
    <row r="907">
      <c r="C907" s="9"/>
      <c r="D907" s="9"/>
      <c r="E907" s="64"/>
      <c r="F907" s="9"/>
      <c r="G907" s="9"/>
      <c r="H907" s="9"/>
      <c r="I907" s="9"/>
      <c r="J907" s="65"/>
      <c r="K907" s="9"/>
      <c r="L907" s="66"/>
      <c r="M907" s="66"/>
      <c r="N907" s="9"/>
      <c r="O907" s="9"/>
      <c r="P907" s="9"/>
      <c r="S907" s="7"/>
      <c r="Y907" s="9"/>
      <c r="Z907" s="9"/>
    </row>
    <row r="908">
      <c r="C908" s="9"/>
      <c r="D908" s="9"/>
      <c r="E908" s="64"/>
      <c r="F908" s="9"/>
      <c r="G908" s="9"/>
      <c r="H908" s="9"/>
      <c r="I908" s="9"/>
      <c r="J908" s="65"/>
      <c r="K908" s="9"/>
      <c r="L908" s="66"/>
      <c r="M908" s="66"/>
      <c r="N908" s="9"/>
      <c r="O908" s="9"/>
      <c r="P908" s="9"/>
      <c r="S908" s="7"/>
      <c r="Y908" s="9"/>
      <c r="Z908" s="9"/>
    </row>
    <row r="909">
      <c r="C909" s="9"/>
      <c r="D909" s="9"/>
      <c r="E909" s="64"/>
      <c r="F909" s="9"/>
      <c r="G909" s="9"/>
      <c r="H909" s="9"/>
      <c r="I909" s="9"/>
      <c r="J909" s="65"/>
      <c r="K909" s="9"/>
      <c r="L909" s="66"/>
      <c r="M909" s="66"/>
      <c r="N909" s="9"/>
      <c r="O909" s="9"/>
      <c r="P909" s="9"/>
      <c r="S909" s="7"/>
      <c r="Y909" s="9"/>
      <c r="Z909" s="9"/>
    </row>
    <row r="910">
      <c r="C910" s="9"/>
      <c r="D910" s="9"/>
      <c r="E910" s="64"/>
      <c r="F910" s="9"/>
      <c r="G910" s="9"/>
      <c r="H910" s="9"/>
      <c r="I910" s="9"/>
      <c r="J910" s="65"/>
      <c r="K910" s="9"/>
      <c r="L910" s="66"/>
      <c r="M910" s="66"/>
      <c r="N910" s="9"/>
      <c r="O910" s="9"/>
      <c r="P910" s="9"/>
      <c r="S910" s="7"/>
      <c r="Y910" s="9"/>
      <c r="Z910" s="9"/>
    </row>
    <row r="911">
      <c r="C911" s="9"/>
      <c r="D911" s="9"/>
      <c r="E911" s="64"/>
      <c r="F911" s="9"/>
      <c r="G911" s="9"/>
      <c r="H911" s="9"/>
      <c r="I911" s="9"/>
      <c r="J911" s="65"/>
      <c r="K911" s="9"/>
      <c r="L911" s="66"/>
      <c r="M911" s="66"/>
      <c r="N911" s="9"/>
      <c r="O911" s="9"/>
      <c r="P911" s="9"/>
      <c r="S911" s="7"/>
      <c r="Y911" s="9"/>
      <c r="Z911" s="9"/>
    </row>
    <row r="912">
      <c r="C912" s="9"/>
      <c r="D912" s="9"/>
      <c r="E912" s="64"/>
      <c r="F912" s="9"/>
      <c r="G912" s="9"/>
      <c r="H912" s="9"/>
      <c r="I912" s="9"/>
      <c r="J912" s="65"/>
      <c r="K912" s="9"/>
      <c r="L912" s="66"/>
      <c r="M912" s="66"/>
      <c r="N912" s="9"/>
      <c r="O912" s="9"/>
      <c r="P912" s="9"/>
      <c r="S912" s="7"/>
      <c r="Y912" s="9"/>
      <c r="Z912" s="9"/>
    </row>
    <row r="913">
      <c r="C913" s="9"/>
      <c r="D913" s="9"/>
      <c r="E913" s="64"/>
      <c r="F913" s="9"/>
      <c r="G913" s="9"/>
      <c r="H913" s="9"/>
      <c r="I913" s="9"/>
      <c r="J913" s="65"/>
      <c r="K913" s="9"/>
      <c r="L913" s="66"/>
      <c r="M913" s="66"/>
      <c r="N913" s="9"/>
      <c r="O913" s="9"/>
      <c r="P913" s="9"/>
      <c r="S913" s="7"/>
      <c r="Y913" s="9"/>
      <c r="Z913" s="9"/>
    </row>
    <row r="914">
      <c r="C914" s="9"/>
      <c r="D914" s="9"/>
      <c r="E914" s="64"/>
      <c r="F914" s="9"/>
      <c r="G914" s="9"/>
      <c r="H914" s="9"/>
      <c r="I914" s="9"/>
      <c r="J914" s="65"/>
      <c r="K914" s="9"/>
      <c r="L914" s="66"/>
      <c r="M914" s="66"/>
      <c r="N914" s="9"/>
      <c r="O914" s="9"/>
      <c r="P914" s="9"/>
      <c r="S914" s="7"/>
      <c r="Y914" s="9"/>
      <c r="Z914" s="9"/>
    </row>
    <row r="915">
      <c r="C915" s="9"/>
      <c r="D915" s="9"/>
      <c r="E915" s="64"/>
      <c r="F915" s="9"/>
      <c r="G915" s="9"/>
      <c r="H915" s="9"/>
      <c r="I915" s="9"/>
      <c r="J915" s="65"/>
      <c r="K915" s="9"/>
      <c r="L915" s="66"/>
      <c r="M915" s="66"/>
      <c r="N915" s="9"/>
      <c r="O915" s="9"/>
      <c r="P915" s="9"/>
      <c r="S915" s="7"/>
      <c r="Y915" s="9"/>
      <c r="Z915" s="9"/>
    </row>
    <row r="916">
      <c r="C916" s="9"/>
      <c r="D916" s="9"/>
      <c r="E916" s="64"/>
      <c r="F916" s="9"/>
      <c r="G916" s="9"/>
      <c r="H916" s="9"/>
      <c r="I916" s="9"/>
      <c r="J916" s="65"/>
      <c r="K916" s="9"/>
      <c r="L916" s="66"/>
      <c r="M916" s="66"/>
      <c r="N916" s="9"/>
      <c r="O916" s="9"/>
      <c r="P916" s="9"/>
      <c r="S916" s="7"/>
      <c r="Y916" s="9"/>
      <c r="Z916" s="9"/>
    </row>
    <row r="917">
      <c r="C917" s="9"/>
      <c r="D917" s="9"/>
      <c r="E917" s="64"/>
      <c r="F917" s="9"/>
      <c r="G917" s="9"/>
      <c r="H917" s="9"/>
      <c r="I917" s="9"/>
      <c r="J917" s="65"/>
      <c r="K917" s="9"/>
      <c r="L917" s="66"/>
      <c r="M917" s="66"/>
      <c r="N917" s="9"/>
      <c r="O917" s="9"/>
      <c r="P917" s="9"/>
      <c r="S917" s="7"/>
      <c r="Y917" s="9"/>
      <c r="Z917" s="9"/>
    </row>
    <row r="918">
      <c r="C918" s="9"/>
      <c r="D918" s="9"/>
      <c r="E918" s="64"/>
      <c r="F918" s="9"/>
      <c r="G918" s="9"/>
      <c r="H918" s="9"/>
      <c r="I918" s="9"/>
      <c r="J918" s="65"/>
      <c r="K918" s="9"/>
      <c r="L918" s="66"/>
      <c r="M918" s="66"/>
      <c r="N918" s="9"/>
      <c r="O918" s="9"/>
      <c r="P918" s="9"/>
      <c r="S918" s="7"/>
      <c r="Y918" s="9"/>
      <c r="Z918" s="9"/>
    </row>
    <row r="919">
      <c r="C919" s="9"/>
      <c r="D919" s="9"/>
      <c r="E919" s="64"/>
      <c r="F919" s="9"/>
      <c r="G919" s="9"/>
      <c r="H919" s="9"/>
      <c r="I919" s="9"/>
      <c r="J919" s="65"/>
      <c r="K919" s="9"/>
      <c r="L919" s="66"/>
      <c r="M919" s="66"/>
      <c r="N919" s="9"/>
      <c r="O919" s="9"/>
      <c r="P919" s="9"/>
      <c r="S919" s="7"/>
      <c r="Y919" s="9"/>
      <c r="Z919" s="9"/>
    </row>
    <row r="920">
      <c r="C920" s="9"/>
      <c r="D920" s="9"/>
      <c r="E920" s="64"/>
      <c r="F920" s="9"/>
      <c r="G920" s="9"/>
      <c r="H920" s="9"/>
      <c r="I920" s="9"/>
      <c r="J920" s="65"/>
      <c r="K920" s="9"/>
      <c r="L920" s="66"/>
      <c r="M920" s="66"/>
      <c r="N920" s="9"/>
      <c r="O920" s="9"/>
      <c r="P920" s="9"/>
      <c r="S920" s="7"/>
      <c r="Y920" s="9"/>
      <c r="Z920" s="9"/>
    </row>
    <row r="921">
      <c r="C921" s="9"/>
      <c r="D921" s="9"/>
      <c r="E921" s="64"/>
      <c r="F921" s="9"/>
      <c r="G921" s="9"/>
      <c r="H921" s="9"/>
      <c r="I921" s="9"/>
      <c r="J921" s="65"/>
      <c r="K921" s="9"/>
      <c r="L921" s="66"/>
      <c r="M921" s="66"/>
      <c r="N921" s="9"/>
      <c r="O921" s="9"/>
      <c r="P921" s="9"/>
      <c r="S921" s="7"/>
      <c r="Y921" s="9"/>
      <c r="Z921" s="9"/>
    </row>
    <row r="922">
      <c r="C922" s="9"/>
      <c r="D922" s="9"/>
      <c r="E922" s="64"/>
      <c r="F922" s="9"/>
      <c r="G922" s="9"/>
      <c r="H922" s="9"/>
      <c r="I922" s="9"/>
      <c r="J922" s="65"/>
      <c r="K922" s="9"/>
      <c r="L922" s="66"/>
      <c r="M922" s="66"/>
      <c r="N922" s="9"/>
      <c r="O922" s="9"/>
      <c r="P922" s="9"/>
      <c r="S922" s="7"/>
      <c r="Y922" s="9"/>
      <c r="Z922" s="9"/>
    </row>
    <row r="923">
      <c r="C923" s="9"/>
      <c r="D923" s="9"/>
      <c r="E923" s="64"/>
      <c r="F923" s="9"/>
      <c r="G923" s="9"/>
      <c r="H923" s="9"/>
      <c r="I923" s="9"/>
      <c r="J923" s="65"/>
      <c r="K923" s="9"/>
      <c r="L923" s="66"/>
      <c r="M923" s="66"/>
      <c r="N923" s="9"/>
      <c r="O923" s="9"/>
      <c r="P923" s="9"/>
      <c r="S923" s="7"/>
      <c r="Y923" s="9"/>
      <c r="Z923" s="9"/>
    </row>
    <row r="924">
      <c r="C924" s="9"/>
      <c r="D924" s="9"/>
      <c r="E924" s="64"/>
      <c r="F924" s="9"/>
      <c r="G924" s="9"/>
      <c r="H924" s="9"/>
      <c r="I924" s="9"/>
      <c r="J924" s="65"/>
      <c r="K924" s="9"/>
      <c r="L924" s="66"/>
      <c r="M924" s="66"/>
      <c r="N924" s="9"/>
      <c r="O924" s="9"/>
      <c r="P924" s="9"/>
      <c r="S924" s="7"/>
      <c r="Y924" s="9"/>
      <c r="Z924" s="9"/>
    </row>
    <row r="925">
      <c r="C925" s="9"/>
      <c r="D925" s="9"/>
      <c r="E925" s="64"/>
      <c r="F925" s="9"/>
      <c r="G925" s="9"/>
      <c r="H925" s="9"/>
      <c r="I925" s="9"/>
      <c r="J925" s="65"/>
      <c r="K925" s="9"/>
      <c r="L925" s="66"/>
      <c r="M925" s="66"/>
      <c r="N925" s="9"/>
      <c r="O925" s="9"/>
      <c r="P925" s="9"/>
      <c r="S925" s="7"/>
      <c r="Y925" s="9"/>
      <c r="Z925" s="9"/>
    </row>
    <row r="926">
      <c r="C926" s="9"/>
      <c r="D926" s="9"/>
      <c r="E926" s="64"/>
      <c r="F926" s="9"/>
      <c r="G926" s="9"/>
      <c r="H926" s="9"/>
      <c r="I926" s="9"/>
      <c r="J926" s="65"/>
      <c r="K926" s="9"/>
      <c r="L926" s="66"/>
      <c r="M926" s="66"/>
      <c r="N926" s="9"/>
      <c r="O926" s="9"/>
      <c r="P926" s="9"/>
      <c r="S926" s="7"/>
      <c r="Y926" s="9"/>
      <c r="Z926" s="9"/>
    </row>
    <row r="927">
      <c r="C927" s="9"/>
      <c r="D927" s="9"/>
      <c r="E927" s="64"/>
      <c r="F927" s="9"/>
      <c r="G927" s="9"/>
      <c r="H927" s="9"/>
      <c r="I927" s="9"/>
      <c r="J927" s="65"/>
      <c r="K927" s="9"/>
      <c r="L927" s="66"/>
      <c r="M927" s="66"/>
      <c r="N927" s="9"/>
      <c r="O927" s="9"/>
      <c r="P927" s="9"/>
      <c r="S927" s="7"/>
      <c r="Y927" s="9"/>
      <c r="Z927" s="9"/>
    </row>
    <row r="928">
      <c r="C928" s="9"/>
      <c r="D928" s="9"/>
      <c r="E928" s="64"/>
      <c r="F928" s="9"/>
      <c r="G928" s="9"/>
      <c r="H928" s="9"/>
      <c r="I928" s="9"/>
      <c r="J928" s="65"/>
      <c r="K928" s="9"/>
      <c r="L928" s="66"/>
      <c r="M928" s="66"/>
      <c r="N928" s="9"/>
      <c r="O928" s="9"/>
      <c r="P928" s="9"/>
      <c r="S928" s="7"/>
      <c r="Y928" s="9"/>
      <c r="Z928" s="9"/>
    </row>
    <row r="929">
      <c r="C929" s="9"/>
      <c r="D929" s="9"/>
      <c r="E929" s="64"/>
      <c r="F929" s="9"/>
      <c r="G929" s="9"/>
      <c r="H929" s="9"/>
      <c r="I929" s="9"/>
      <c r="J929" s="65"/>
      <c r="K929" s="9"/>
      <c r="L929" s="66"/>
      <c r="M929" s="66"/>
      <c r="N929" s="9"/>
      <c r="O929" s="9"/>
      <c r="P929" s="9"/>
      <c r="S929" s="7"/>
      <c r="Y929" s="9"/>
      <c r="Z929" s="9"/>
    </row>
    <row r="930">
      <c r="C930" s="9"/>
      <c r="D930" s="9"/>
      <c r="E930" s="64"/>
      <c r="F930" s="9"/>
      <c r="G930" s="9"/>
      <c r="H930" s="9"/>
      <c r="I930" s="9"/>
      <c r="J930" s="65"/>
      <c r="K930" s="9"/>
      <c r="L930" s="66"/>
      <c r="M930" s="66"/>
      <c r="N930" s="9"/>
      <c r="O930" s="9"/>
      <c r="P930" s="9"/>
      <c r="S930" s="7"/>
      <c r="Y930" s="9"/>
      <c r="Z930" s="9"/>
    </row>
    <row r="931">
      <c r="C931" s="9"/>
      <c r="D931" s="9"/>
      <c r="E931" s="64"/>
      <c r="F931" s="9"/>
      <c r="G931" s="9"/>
      <c r="H931" s="9"/>
      <c r="I931" s="9"/>
      <c r="J931" s="65"/>
      <c r="K931" s="9"/>
      <c r="L931" s="66"/>
      <c r="M931" s="66"/>
      <c r="N931" s="9"/>
      <c r="O931" s="9"/>
      <c r="P931" s="9"/>
      <c r="S931" s="7"/>
      <c r="Y931" s="9"/>
      <c r="Z931" s="9"/>
    </row>
    <row r="932">
      <c r="C932" s="9"/>
      <c r="D932" s="9"/>
      <c r="E932" s="64"/>
      <c r="F932" s="9"/>
      <c r="G932" s="9"/>
      <c r="H932" s="9"/>
      <c r="I932" s="9"/>
      <c r="J932" s="65"/>
      <c r="K932" s="9"/>
      <c r="L932" s="66"/>
      <c r="M932" s="66"/>
      <c r="N932" s="9"/>
      <c r="O932" s="9"/>
      <c r="P932" s="9"/>
      <c r="S932" s="7"/>
      <c r="Y932" s="9"/>
      <c r="Z932" s="9"/>
    </row>
    <row r="933">
      <c r="C933" s="9"/>
      <c r="D933" s="9"/>
      <c r="E933" s="64"/>
      <c r="F933" s="9"/>
      <c r="G933" s="9"/>
      <c r="H933" s="9"/>
      <c r="I933" s="9"/>
      <c r="J933" s="65"/>
      <c r="K933" s="9"/>
      <c r="L933" s="66"/>
      <c r="M933" s="66"/>
      <c r="N933" s="9"/>
      <c r="O933" s="9"/>
      <c r="P933" s="9"/>
      <c r="S933" s="7"/>
      <c r="Y933" s="9"/>
      <c r="Z933" s="9"/>
    </row>
    <row r="934">
      <c r="C934" s="9"/>
      <c r="D934" s="9"/>
      <c r="E934" s="64"/>
      <c r="F934" s="9"/>
      <c r="G934" s="9"/>
      <c r="H934" s="9"/>
      <c r="I934" s="9"/>
      <c r="J934" s="65"/>
      <c r="K934" s="9"/>
      <c r="L934" s="66"/>
      <c r="M934" s="66"/>
      <c r="N934" s="9"/>
      <c r="O934" s="9"/>
      <c r="P934" s="9"/>
      <c r="S934" s="7"/>
      <c r="Y934" s="9"/>
      <c r="Z934" s="9"/>
    </row>
    <row r="935">
      <c r="C935" s="9"/>
      <c r="D935" s="9"/>
      <c r="E935" s="64"/>
      <c r="F935" s="9"/>
      <c r="G935" s="9"/>
      <c r="H935" s="9"/>
      <c r="I935" s="9"/>
      <c r="J935" s="65"/>
      <c r="K935" s="9"/>
      <c r="L935" s="66"/>
      <c r="M935" s="66"/>
      <c r="N935" s="9"/>
      <c r="O935" s="9"/>
      <c r="P935" s="9"/>
      <c r="S935" s="7"/>
      <c r="Y935" s="9"/>
      <c r="Z935" s="9"/>
    </row>
    <row r="936">
      <c r="C936" s="9"/>
      <c r="D936" s="9"/>
      <c r="E936" s="64"/>
      <c r="F936" s="9"/>
      <c r="G936" s="9"/>
      <c r="H936" s="9"/>
      <c r="I936" s="9"/>
      <c r="J936" s="65"/>
      <c r="K936" s="9"/>
      <c r="L936" s="66"/>
      <c r="M936" s="66"/>
      <c r="N936" s="9"/>
      <c r="O936" s="9"/>
      <c r="P936" s="9"/>
      <c r="S936" s="7"/>
      <c r="Y936" s="9"/>
      <c r="Z936" s="9"/>
    </row>
    <row r="937">
      <c r="C937" s="9"/>
      <c r="D937" s="9"/>
      <c r="E937" s="64"/>
      <c r="F937" s="9"/>
      <c r="G937" s="9"/>
      <c r="H937" s="9"/>
      <c r="I937" s="9"/>
      <c r="J937" s="65"/>
      <c r="K937" s="9"/>
      <c r="L937" s="66"/>
      <c r="M937" s="66"/>
      <c r="N937" s="9"/>
      <c r="O937" s="9"/>
      <c r="P937" s="9"/>
      <c r="S937" s="7"/>
      <c r="Y937" s="9"/>
      <c r="Z937" s="9"/>
    </row>
    <row r="938">
      <c r="C938" s="9"/>
      <c r="D938" s="9"/>
      <c r="E938" s="64"/>
      <c r="F938" s="9"/>
      <c r="G938" s="9"/>
      <c r="H938" s="9"/>
      <c r="I938" s="9"/>
      <c r="J938" s="65"/>
      <c r="K938" s="9"/>
      <c r="L938" s="66"/>
      <c r="M938" s="66"/>
      <c r="N938" s="9"/>
      <c r="O938" s="9"/>
      <c r="P938" s="9"/>
      <c r="S938" s="7"/>
      <c r="Y938" s="9"/>
      <c r="Z938" s="9"/>
    </row>
    <row r="939">
      <c r="C939" s="9"/>
      <c r="D939" s="9"/>
      <c r="E939" s="64"/>
      <c r="F939" s="9"/>
      <c r="G939" s="9"/>
      <c r="H939" s="9"/>
      <c r="I939" s="9"/>
      <c r="J939" s="65"/>
      <c r="K939" s="9"/>
      <c r="L939" s="66"/>
      <c r="M939" s="66"/>
      <c r="N939" s="9"/>
      <c r="O939" s="9"/>
      <c r="P939" s="9"/>
      <c r="S939" s="7"/>
      <c r="Y939" s="9"/>
      <c r="Z939" s="9"/>
    </row>
    <row r="940">
      <c r="C940" s="9"/>
      <c r="D940" s="9"/>
      <c r="E940" s="64"/>
      <c r="F940" s="9"/>
      <c r="G940" s="9"/>
      <c r="H940" s="9"/>
      <c r="I940" s="9"/>
      <c r="J940" s="65"/>
      <c r="K940" s="9"/>
      <c r="L940" s="66"/>
      <c r="M940" s="66"/>
      <c r="N940" s="9"/>
      <c r="O940" s="9"/>
      <c r="P940" s="9"/>
      <c r="S940" s="7"/>
      <c r="Y940" s="9"/>
      <c r="Z940" s="9"/>
    </row>
    <row r="941">
      <c r="C941" s="9"/>
      <c r="D941" s="9"/>
      <c r="E941" s="64"/>
      <c r="F941" s="9"/>
      <c r="G941" s="9"/>
      <c r="H941" s="9"/>
      <c r="I941" s="9"/>
      <c r="J941" s="65"/>
      <c r="K941" s="9"/>
      <c r="L941" s="66"/>
      <c r="M941" s="66"/>
      <c r="N941" s="9"/>
      <c r="O941" s="9"/>
      <c r="P941" s="9"/>
      <c r="S941" s="7"/>
      <c r="Y941" s="9"/>
      <c r="Z941" s="9"/>
    </row>
    <row r="942">
      <c r="C942" s="9"/>
      <c r="D942" s="9"/>
      <c r="E942" s="64"/>
      <c r="F942" s="9"/>
      <c r="G942" s="9"/>
      <c r="H942" s="9"/>
      <c r="I942" s="9"/>
      <c r="J942" s="65"/>
      <c r="K942" s="9"/>
      <c r="L942" s="66"/>
      <c r="M942" s="66"/>
      <c r="N942" s="9"/>
      <c r="O942" s="9"/>
      <c r="P942" s="9"/>
      <c r="S942" s="7"/>
      <c r="Y942" s="9"/>
      <c r="Z942" s="9"/>
    </row>
    <row r="943">
      <c r="C943" s="9"/>
      <c r="D943" s="9"/>
      <c r="E943" s="64"/>
      <c r="F943" s="9"/>
      <c r="G943" s="9"/>
      <c r="H943" s="9"/>
      <c r="I943" s="9"/>
      <c r="J943" s="65"/>
      <c r="K943" s="9"/>
      <c r="L943" s="66"/>
      <c r="M943" s="66"/>
      <c r="N943" s="9"/>
      <c r="O943" s="9"/>
      <c r="P943" s="9"/>
      <c r="S943" s="7"/>
      <c r="Y943" s="9"/>
      <c r="Z943" s="9"/>
    </row>
    <row r="944">
      <c r="C944" s="9"/>
      <c r="D944" s="9"/>
      <c r="E944" s="64"/>
      <c r="F944" s="9"/>
      <c r="G944" s="9"/>
      <c r="H944" s="9"/>
      <c r="I944" s="9"/>
      <c r="J944" s="65"/>
      <c r="K944" s="9"/>
      <c r="L944" s="66"/>
      <c r="M944" s="66"/>
      <c r="N944" s="9"/>
      <c r="O944" s="9"/>
      <c r="P944" s="9"/>
      <c r="S944" s="7"/>
      <c r="Y944" s="9"/>
      <c r="Z944" s="9"/>
    </row>
    <row r="945">
      <c r="C945" s="9"/>
      <c r="D945" s="9"/>
      <c r="E945" s="64"/>
      <c r="F945" s="9"/>
      <c r="G945" s="9"/>
      <c r="H945" s="9"/>
      <c r="I945" s="9"/>
      <c r="J945" s="65"/>
      <c r="K945" s="9"/>
      <c r="L945" s="66"/>
      <c r="M945" s="66"/>
      <c r="N945" s="9"/>
      <c r="O945" s="9"/>
      <c r="P945" s="9"/>
      <c r="S945" s="7"/>
      <c r="Y945" s="9"/>
      <c r="Z945" s="9"/>
    </row>
    <row r="946">
      <c r="C946" s="9"/>
      <c r="D946" s="9"/>
      <c r="E946" s="64"/>
      <c r="F946" s="9"/>
      <c r="G946" s="9"/>
      <c r="H946" s="9"/>
      <c r="I946" s="9"/>
      <c r="J946" s="65"/>
      <c r="K946" s="9"/>
      <c r="L946" s="66"/>
      <c r="M946" s="66"/>
      <c r="N946" s="9"/>
      <c r="O946" s="9"/>
      <c r="P946" s="9"/>
      <c r="S946" s="7"/>
      <c r="Y946" s="9"/>
      <c r="Z946" s="9"/>
    </row>
    <row r="947">
      <c r="C947" s="9"/>
      <c r="D947" s="9"/>
      <c r="E947" s="64"/>
      <c r="F947" s="9"/>
      <c r="G947" s="9"/>
      <c r="H947" s="9"/>
      <c r="I947" s="9"/>
      <c r="J947" s="65"/>
      <c r="K947" s="9"/>
      <c r="L947" s="66"/>
      <c r="M947" s="66"/>
      <c r="N947" s="9"/>
      <c r="O947" s="9"/>
      <c r="P947" s="9"/>
      <c r="S947" s="7"/>
      <c r="Y947" s="9"/>
      <c r="Z947" s="9"/>
    </row>
    <row r="948">
      <c r="C948" s="9"/>
      <c r="D948" s="9"/>
      <c r="E948" s="64"/>
      <c r="F948" s="9"/>
      <c r="G948" s="9"/>
      <c r="H948" s="9"/>
      <c r="I948" s="9"/>
      <c r="J948" s="65"/>
      <c r="K948" s="9"/>
      <c r="L948" s="66"/>
      <c r="M948" s="66"/>
      <c r="N948" s="9"/>
      <c r="O948" s="9"/>
      <c r="P948" s="9"/>
      <c r="S948" s="7"/>
      <c r="Y948" s="9"/>
      <c r="Z948" s="9"/>
    </row>
    <row r="949">
      <c r="C949" s="9"/>
      <c r="D949" s="9"/>
      <c r="E949" s="64"/>
      <c r="F949" s="9"/>
      <c r="G949" s="9"/>
      <c r="H949" s="9"/>
      <c r="I949" s="9"/>
      <c r="J949" s="65"/>
      <c r="K949" s="9"/>
      <c r="L949" s="66"/>
      <c r="M949" s="66"/>
      <c r="N949" s="9"/>
      <c r="O949" s="9"/>
      <c r="P949" s="9"/>
      <c r="S949" s="7"/>
      <c r="Y949" s="9"/>
      <c r="Z949" s="9"/>
    </row>
    <row r="950">
      <c r="C950" s="9"/>
      <c r="D950" s="9"/>
      <c r="E950" s="64"/>
      <c r="F950" s="9"/>
      <c r="G950" s="9"/>
      <c r="H950" s="9"/>
      <c r="I950" s="9"/>
      <c r="J950" s="65"/>
      <c r="K950" s="9"/>
      <c r="L950" s="66"/>
      <c r="M950" s="66"/>
      <c r="N950" s="9"/>
      <c r="O950" s="9"/>
      <c r="P950" s="9"/>
      <c r="S950" s="7"/>
      <c r="Y950" s="9"/>
      <c r="Z950" s="9"/>
    </row>
    <row r="951">
      <c r="C951" s="9"/>
      <c r="D951" s="9"/>
      <c r="E951" s="64"/>
      <c r="F951" s="9"/>
      <c r="G951" s="9"/>
      <c r="H951" s="9"/>
      <c r="I951" s="9"/>
      <c r="J951" s="65"/>
      <c r="K951" s="9"/>
      <c r="L951" s="66"/>
      <c r="M951" s="66"/>
      <c r="N951" s="9"/>
      <c r="O951" s="9"/>
      <c r="P951" s="9"/>
      <c r="S951" s="7"/>
      <c r="Y951" s="9"/>
      <c r="Z951" s="9"/>
    </row>
    <row r="952">
      <c r="C952" s="9"/>
      <c r="D952" s="9"/>
      <c r="E952" s="64"/>
      <c r="F952" s="9"/>
      <c r="G952" s="9"/>
      <c r="H952" s="9"/>
      <c r="I952" s="9"/>
      <c r="J952" s="65"/>
      <c r="K952" s="9"/>
      <c r="L952" s="66"/>
      <c r="M952" s="66"/>
      <c r="N952" s="9"/>
      <c r="O952" s="9"/>
      <c r="P952" s="9"/>
      <c r="S952" s="7"/>
      <c r="Y952" s="9"/>
      <c r="Z952" s="9"/>
    </row>
    <row r="953">
      <c r="C953" s="9"/>
      <c r="D953" s="9"/>
      <c r="E953" s="64"/>
      <c r="F953" s="9"/>
      <c r="G953" s="9"/>
      <c r="H953" s="9"/>
      <c r="I953" s="9"/>
      <c r="J953" s="65"/>
      <c r="K953" s="9"/>
      <c r="L953" s="66"/>
      <c r="M953" s="66"/>
      <c r="N953" s="9"/>
      <c r="O953" s="9"/>
      <c r="P953" s="9"/>
      <c r="S953" s="7"/>
      <c r="Y953" s="9"/>
      <c r="Z953" s="9"/>
    </row>
    <row r="954">
      <c r="C954" s="9"/>
      <c r="D954" s="9"/>
      <c r="E954" s="64"/>
      <c r="F954" s="9"/>
      <c r="G954" s="9"/>
      <c r="H954" s="9"/>
      <c r="I954" s="9"/>
      <c r="J954" s="65"/>
      <c r="K954" s="9"/>
      <c r="L954" s="66"/>
      <c r="M954" s="66"/>
      <c r="N954" s="9"/>
      <c r="O954" s="9"/>
      <c r="P954" s="9"/>
      <c r="S954" s="7"/>
      <c r="Y954" s="9"/>
      <c r="Z954" s="9"/>
    </row>
    <row r="955">
      <c r="C955" s="9"/>
      <c r="D955" s="9"/>
      <c r="E955" s="64"/>
      <c r="F955" s="9"/>
      <c r="G955" s="9"/>
      <c r="H955" s="9"/>
      <c r="I955" s="9"/>
      <c r="J955" s="65"/>
      <c r="K955" s="9"/>
      <c r="L955" s="66"/>
      <c r="M955" s="66"/>
      <c r="N955" s="9"/>
      <c r="O955" s="9"/>
      <c r="P955" s="9"/>
      <c r="S955" s="7"/>
      <c r="Y955" s="9"/>
      <c r="Z955" s="9"/>
    </row>
    <row r="956">
      <c r="C956" s="9"/>
      <c r="D956" s="9"/>
      <c r="E956" s="64"/>
      <c r="F956" s="9"/>
      <c r="G956" s="9"/>
      <c r="H956" s="9"/>
      <c r="I956" s="9"/>
      <c r="J956" s="65"/>
      <c r="K956" s="9"/>
      <c r="L956" s="66"/>
      <c r="M956" s="66"/>
      <c r="N956" s="9"/>
      <c r="O956" s="9"/>
      <c r="P956" s="9"/>
      <c r="S956" s="7"/>
      <c r="Y956" s="9"/>
      <c r="Z956" s="9"/>
    </row>
    <row r="957">
      <c r="C957" s="9"/>
      <c r="D957" s="9"/>
      <c r="E957" s="64"/>
      <c r="F957" s="9"/>
      <c r="G957" s="9"/>
      <c r="H957" s="9"/>
      <c r="I957" s="9"/>
      <c r="J957" s="65"/>
      <c r="K957" s="9"/>
      <c r="L957" s="66"/>
      <c r="M957" s="66"/>
      <c r="N957" s="9"/>
      <c r="O957" s="9"/>
      <c r="P957" s="9"/>
      <c r="S957" s="7"/>
      <c r="Y957" s="9"/>
      <c r="Z957" s="9"/>
    </row>
    <row r="958">
      <c r="C958" s="9"/>
      <c r="D958" s="9"/>
      <c r="E958" s="64"/>
      <c r="F958" s="9"/>
      <c r="G958" s="9"/>
      <c r="H958" s="9"/>
      <c r="I958" s="9"/>
      <c r="J958" s="65"/>
      <c r="K958" s="9"/>
      <c r="L958" s="66"/>
      <c r="M958" s="66"/>
      <c r="N958" s="9"/>
      <c r="O958" s="9"/>
      <c r="P958" s="9"/>
      <c r="S958" s="7"/>
      <c r="Y958" s="9"/>
      <c r="Z958" s="9"/>
    </row>
    <row r="959">
      <c r="C959" s="9"/>
      <c r="D959" s="9"/>
      <c r="E959" s="64"/>
      <c r="F959" s="9"/>
      <c r="G959" s="9"/>
      <c r="H959" s="9"/>
      <c r="I959" s="9"/>
      <c r="J959" s="65"/>
      <c r="K959" s="9"/>
      <c r="L959" s="66"/>
      <c r="M959" s="66"/>
      <c r="N959" s="9"/>
      <c r="O959" s="9"/>
      <c r="P959" s="9"/>
      <c r="S959" s="7"/>
      <c r="Y959" s="9"/>
      <c r="Z959" s="9"/>
    </row>
    <row r="960">
      <c r="C960" s="9"/>
      <c r="D960" s="9"/>
      <c r="E960" s="64"/>
      <c r="F960" s="9"/>
      <c r="G960" s="9"/>
      <c r="H960" s="9"/>
      <c r="I960" s="9"/>
      <c r="J960" s="65"/>
      <c r="K960" s="9"/>
      <c r="L960" s="66"/>
      <c r="M960" s="66"/>
      <c r="N960" s="9"/>
      <c r="O960" s="9"/>
      <c r="P960" s="9"/>
      <c r="S960" s="7"/>
      <c r="Y960" s="9"/>
      <c r="Z960" s="9"/>
    </row>
    <row r="961">
      <c r="C961" s="9"/>
      <c r="D961" s="9"/>
      <c r="E961" s="64"/>
      <c r="F961" s="9"/>
      <c r="G961" s="9"/>
      <c r="H961" s="9"/>
      <c r="I961" s="9"/>
      <c r="J961" s="65"/>
      <c r="K961" s="9"/>
      <c r="L961" s="66"/>
      <c r="M961" s="66"/>
      <c r="N961" s="9"/>
      <c r="O961" s="9"/>
      <c r="P961" s="9"/>
      <c r="S961" s="7"/>
      <c r="Y961" s="9"/>
      <c r="Z961" s="9"/>
    </row>
    <row r="962">
      <c r="C962" s="9"/>
      <c r="D962" s="9"/>
      <c r="E962" s="64"/>
      <c r="F962" s="9"/>
      <c r="G962" s="9"/>
      <c r="H962" s="9"/>
      <c r="I962" s="9"/>
      <c r="J962" s="65"/>
      <c r="K962" s="9"/>
      <c r="L962" s="66"/>
      <c r="M962" s="66"/>
      <c r="N962" s="9"/>
      <c r="O962" s="9"/>
      <c r="P962" s="9"/>
      <c r="S962" s="7"/>
      <c r="Y962" s="9"/>
      <c r="Z962" s="9"/>
    </row>
    <row r="963">
      <c r="C963" s="9"/>
      <c r="D963" s="9"/>
      <c r="E963" s="64"/>
      <c r="F963" s="9"/>
      <c r="G963" s="9"/>
      <c r="H963" s="9"/>
      <c r="I963" s="9"/>
      <c r="J963" s="65"/>
      <c r="K963" s="9"/>
      <c r="L963" s="66"/>
      <c r="M963" s="66"/>
      <c r="N963" s="9"/>
      <c r="O963" s="9"/>
      <c r="P963" s="9"/>
      <c r="S963" s="7"/>
      <c r="Y963" s="9"/>
      <c r="Z963" s="9"/>
    </row>
    <row r="964">
      <c r="C964" s="9"/>
      <c r="D964" s="9"/>
      <c r="E964" s="64"/>
      <c r="F964" s="9"/>
      <c r="G964" s="9"/>
      <c r="H964" s="9"/>
      <c r="I964" s="9"/>
      <c r="J964" s="65"/>
      <c r="K964" s="9"/>
      <c r="L964" s="66"/>
      <c r="M964" s="66"/>
      <c r="N964" s="9"/>
      <c r="O964" s="9"/>
      <c r="P964" s="9"/>
      <c r="S964" s="7"/>
      <c r="Y964" s="9"/>
      <c r="Z964" s="9"/>
    </row>
    <row r="965">
      <c r="C965" s="9"/>
      <c r="D965" s="9"/>
      <c r="E965" s="64"/>
      <c r="F965" s="9"/>
      <c r="G965" s="9"/>
      <c r="H965" s="9"/>
      <c r="I965" s="9"/>
      <c r="J965" s="65"/>
      <c r="K965" s="9"/>
      <c r="L965" s="66"/>
      <c r="M965" s="66"/>
      <c r="N965" s="9"/>
      <c r="O965" s="9"/>
      <c r="P965" s="9"/>
      <c r="S965" s="7"/>
      <c r="Y965" s="9"/>
      <c r="Z965" s="9"/>
    </row>
    <row r="966">
      <c r="C966" s="9"/>
      <c r="D966" s="9"/>
      <c r="E966" s="64"/>
      <c r="F966" s="9"/>
      <c r="G966" s="9"/>
      <c r="H966" s="9"/>
      <c r="I966" s="9"/>
      <c r="J966" s="65"/>
      <c r="K966" s="9"/>
      <c r="L966" s="66"/>
      <c r="M966" s="66"/>
      <c r="N966" s="9"/>
      <c r="O966" s="9"/>
      <c r="P966" s="9"/>
      <c r="S966" s="7"/>
      <c r="Y966" s="9"/>
      <c r="Z966" s="9"/>
    </row>
    <row r="967">
      <c r="C967" s="9"/>
      <c r="D967" s="9"/>
      <c r="E967" s="64"/>
      <c r="F967" s="9"/>
      <c r="G967" s="9"/>
      <c r="H967" s="9"/>
      <c r="I967" s="9"/>
      <c r="J967" s="65"/>
      <c r="K967" s="9"/>
      <c r="L967" s="66"/>
      <c r="M967" s="66"/>
      <c r="N967" s="9"/>
      <c r="O967" s="9"/>
      <c r="P967" s="9"/>
      <c r="S967" s="7"/>
      <c r="Y967" s="9"/>
      <c r="Z967" s="9"/>
    </row>
    <row r="968">
      <c r="C968" s="9"/>
      <c r="D968" s="9"/>
      <c r="E968" s="64"/>
      <c r="F968" s="9"/>
      <c r="G968" s="9"/>
      <c r="H968" s="9"/>
      <c r="I968" s="9"/>
      <c r="J968" s="65"/>
      <c r="K968" s="9"/>
      <c r="L968" s="66"/>
      <c r="M968" s="66"/>
      <c r="N968" s="9"/>
      <c r="O968" s="9"/>
      <c r="P968" s="9"/>
      <c r="S968" s="7"/>
      <c r="Y968" s="9"/>
      <c r="Z968" s="9"/>
    </row>
    <row r="969">
      <c r="C969" s="9"/>
      <c r="D969" s="9"/>
      <c r="E969" s="64"/>
      <c r="F969" s="9"/>
      <c r="G969" s="9"/>
      <c r="H969" s="9"/>
      <c r="I969" s="9"/>
      <c r="J969" s="65"/>
      <c r="K969" s="9"/>
      <c r="L969" s="66"/>
      <c r="M969" s="66"/>
      <c r="N969" s="9"/>
      <c r="O969" s="9"/>
      <c r="P969" s="9"/>
      <c r="S969" s="7"/>
      <c r="Y969" s="9"/>
      <c r="Z969" s="9"/>
    </row>
    <row r="970">
      <c r="C970" s="9"/>
      <c r="D970" s="9"/>
      <c r="E970" s="64"/>
      <c r="F970" s="9"/>
      <c r="G970" s="9"/>
      <c r="H970" s="9"/>
      <c r="I970" s="9"/>
      <c r="J970" s="65"/>
      <c r="K970" s="9"/>
      <c r="L970" s="66"/>
      <c r="M970" s="66"/>
      <c r="N970" s="9"/>
      <c r="O970" s="9"/>
      <c r="P970" s="9"/>
      <c r="S970" s="7"/>
      <c r="Y970" s="9"/>
      <c r="Z970" s="9"/>
    </row>
    <row r="971">
      <c r="C971" s="9"/>
      <c r="D971" s="9"/>
      <c r="E971" s="64"/>
      <c r="F971" s="9"/>
      <c r="G971" s="9"/>
      <c r="H971" s="9"/>
      <c r="I971" s="9"/>
      <c r="J971" s="65"/>
      <c r="K971" s="9"/>
      <c r="L971" s="66"/>
      <c r="M971" s="66"/>
      <c r="N971" s="9"/>
      <c r="O971" s="9"/>
      <c r="P971" s="9"/>
      <c r="S971" s="7"/>
      <c r="Y971" s="9"/>
      <c r="Z971" s="9"/>
    </row>
    <row r="972">
      <c r="C972" s="9"/>
      <c r="D972" s="9"/>
      <c r="E972" s="64"/>
      <c r="F972" s="9"/>
      <c r="G972" s="9"/>
      <c r="H972" s="9"/>
      <c r="I972" s="9"/>
      <c r="J972" s="65"/>
      <c r="K972" s="9"/>
      <c r="L972" s="66"/>
      <c r="M972" s="66"/>
      <c r="N972" s="9"/>
      <c r="O972" s="9"/>
      <c r="P972" s="9"/>
      <c r="S972" s="7"/>
      <c r="Y972" s="9"/>
      <c r="Z972" s="9"/>
    </row>
    <row r="973">
      <c r="C973" s="9"/>
      <c r="D973" s="9"/>
      <c r="E973" s="64"/>
      <c r="F973" s="9"/>
      <c r="G973" s="9"/>
      <c r="H973" s="9"/>
      <c r="I973" s="9"/>
      <c r="J973" s="65"/>
      <c r="K973" s="9"/>
      <c r="L973" s="66"/>
      <c r="M973" s="66"/>
      <c r="N973" s="9"/>
      <c r="O973" s="9"/>
      <c r="P973" s="9"/>
      <c r="S973" s="7"/>
      <c r="Y973" s="9"/>
      <c r="Z973" s="9"/>
    </row>
    <row r="974">
      <c r="C974" s="9"/>
      <c r="D974" s="9"/>
      <c r="E974" s="64"/>
      <c r="F974" s="9"/>
      <c r="G974" s="9"/>
      <c r="H974" s="9"/>
      <c r="I974" s="9"/>
      <c r="J974" s="65"/>
      <c r="K974" s="9"/>
      <c r="L974" s="66"/>
      <c r="M974" s="66"/>
      <c r="N974" s="9"/>
      <c r="O974" s="9"/>
      <c r="P974" s="9"/>
      <c r="S974" s="7"/>
      <c r="Y974" s="9"/>
      <c r="Z974" s="9"/>
    </row>
    <row r="975">
      <c r="C975" s="9"/>
      <c r="D975" s="9"/>
      <c r="E975" s="64"/>
      <c r="F975" s="9"/>
      <c r="G975" s="9"/>
      <c r="H975" s="9"/>
      <c r="I975" s="9"/>
      <c r="J975" s="65"/>
      <c r="K975" s="9"/>
      <c r="L975" s="66"/>
      <c r="M975" s="66"/>
      <c r="N975" s="9"/>
      <c r="O975" s="9"/>
      <c r="P975" s="9"/>
      <c r="S975" s="7"/>
      <c r="Y975" s="9"/>
      <c r="Z975" s="9"/>
    </row>
    <row r="976">
      <c r="C976" s="9"/>
      <c r="D976" s="9"/>
      <c r="E976" s="64"/>
      <c r="F976" s="9"/>
      <c r="G976" s="9"/>
      <c r="H976" s="9"/>
      <c r="I976" s="9"/>
      <c r="J976" s="65"/>
      <c r="K976" s="9"/>
      <c r="L976" s="66"/>
      <c r="M976" s="66"/>
      <c r="N976" s="9"/>
      <c r="O976" s="9"/>
      <c r="P976" s="9"/>
      <c r="S976" s="7"/>
      <c r="Y976" s="9"/>
      <c r="Z976" s="9"/>
    </row>
    <row r="977">
      <c r="C977" s="9"/>
      <c r="D977" s="9"/>
      <c r="E977" s="64"/>
      <c r="F977" s="9"/>
      <c r="G977" s="9"/>
      <c r="H977" s="9"/>
      <c r="I977" s="9"/>
      <c r="J977" s="65"/>
      <c r="K977" s="9"/>
      <c r="L977" s="66"/>
      <c r="M977" s="66"/>
      <c r="N977" s="9"/>
      <c r="O977" s="9"/>
      <c r="P977" s="9"/>
      <c r="S977" s="7"/>
      <c r="Y977" s="9"/>
      <c r="Z977" s="9"/>
    </row>
    <row r="978">
      <c r="C978" s="9"/>
      <c r="D978" s="9"/>
      <c r="E978" s="64"/>
      <c r="F978" s="9"/>
      <c r="G978" s="9"/>
      <c r="H978" s="9"/>
      <c r="I978" s="9"/>
      <c r="J978" s="65"/>
      <c r="K978" s="9"/>
      <c r="L978" s="66"/>
      <c r="M978" s="66"/>
      <c r="N978" s="9"/>
      <c r="O978" s="9"/>
      <c r="P978" s="9"/>
      <c r="S978" s="7"/>
      <c r="Y978" s="9"/>
      <c r="Z978" s="9"/>
    </row>
    <row r="979">
      <c r="C979" s="9"/>
      <c r="D979" s="9"/>
      <c r="E979" s="64"/>
      <c r="F979" s="9"/>
      <c r="G979" s="9"/>
      <c r="H979" s="9"/>
      <c r="I979" s="9"/>
      <c r="J979" s="65"/>
      <c r="K979" s="9"/>
      <c r="L979" s="66"/>
      <c r="M979" s="66"/>
      <c r="N979" s="9"/>
      <c r="O979" s="9"/>
      <c r="P979" s="9"/>
      <c r="S979" s="7"/>
      <c r="Y979" s="9"/>
      <c r="Z979" s="9"/>
    </row>
    <row r="980">
      <c r="C980" s="9"/>
      <c r="D980" s="9"/>
      <c r="E980" s="64"/>
      <c r="F980" s="9"/>
      <c r="G980" s="9"/>
      <c r="H980" s="9"/>
      <c r="I980" s="9"/>
      <c r="J980" s="65"/>
      <c r="K980" s="9"/>
      <c r="L980" s="66"/>
      <c r="M980" s="66"/>
      <c r="N980" s="9"/>
      <c r="O980" s="9"/>
      <c r="P980" s="9"/>
      <c r="S980" s="7"/>
      <c r="Y980" s="9"/>
      <c r="Z980" s="9"/>
    </row>
    <row r="981">
      <c r="C981" s="9"/>
      <c r="D981" s="9"/>
      <c r="E981" s="64"/>
      <c r="F981" s="9"/>
      <c r="G981" s="9"/>
      <c r="H981" s="9"/>
      <c r="I981" s="9"/>
      <c r="J981" s="65"/>
      <c r="K981" s="9"/>
      <c r="L981" s="66"/>
      <c r="M981" s="66"/>
      <c r="N981" s="9"/>
      <c r="O981" s="9"/>
      <c r="P981" s="9"/>
      <c r="S981" s="7"/>
      <c r="Y981" s="9"/>
      <c r="Z981" s="9"/>
    </row>
    <row r="982">
      <c r="C982" s="9"/>
      <c r="D982" s="9"/>
      <c r="E982" s="64"/>
      <c r="F982" s="9"/>
      <c r="G982" s="9"/>
      <c r="H982" s="9"/>
      <c r="I982" s="9"/>
      <c r="J982" s="65"/>
      <c r="K982" s="9"/>
      <c r="L982" s="66"/>
      <c r="M982" s="66"/>
      <c r="N982" s="9"/>
      <c r="O982" s="9"/>
      <c r="P982" s="9"/>
      <c r="S982" s="7"/>
      <c r="Y982" s="9"/>
      <c r="Z982" s="9"/>
    </row>
    <row r="983">
      <c r="C983" s="9"/>
      <c r="D983" s="9"/>
      <c r="E983" s="64"/>
      <c r="F983" s="9"/>
      <c r="G983" s="9"/>
      <c r="H983" s="9"/>
      <c r="I983" s="9"/>
      <c r="J983" s="65"/>
      <c r="K983" s="9"/>
      <c r="L983" s="66"/>
      <c r="M983" s="66"/>
      <c r="N983" s="9"/>
      <c r="O983" s="9"/>
      <c r="P983" s="9"/>
      <c r="S983" s="7"/>
      <c r="Y983" s="9"/>
      <c r="Z983" s="9"/>
    </row>
    <row r="984">
      <c r="C984" s="9"/>
      <c r="D984" s="9"/>
      <c r="E984" s="64"/>
      <c r="F984" s="9"/>
      <c r="G984" s="9"/>
      <c r="H984" s="9"/>
      <c r="I984" s="9"/>
      <c r="J984" s="65"/>
      <c r="K984" s="9"/>
      <c r="L984" s="66"/>
      <c r="M984" s="66"/>
      <c r="N984" s="9"/>
      <c r="O984" s="9"/>
      <c r="P984" s="9"/>
      <c r="S984" s="7"/>
      <c r="Y984" s="9"/>
      <c r="Z984" s="9"/>
    </row>
    <row r="985">
      <c r="C985" s="9"/>
      <c r="D985" s="9"/>
      <c r="E985" s="64"/>
      <c r="F985" s="9"/>
      <c r="G985" s="9"/>
      <c r="H985" s="9"/>
      <c r="I985" s="9"/>
      <c r="J985" s="65"/>
      <c r="K985" s="9"/>
      <c r="L985" s="66"/>
      <c r="M985" s="66"/>
      <c r="N985" s="9"/>
      <c r="O985" s="9"/>
      <c r="P985" s="9"/>
      <c r="S985" s="7"/>
      <c r="Y985" s="9"/>
      <c r="Z985" s="9"/>
    </row>
    <row r="986">
      <c r="C986" s="9"/>
      <c r="D986" s="9"/>
      <c r="E986" s="64"/>
      <c r="F986" s="9"/>
      <c r="G986" s="9"/>
      <c r="H986" s="9"/>
      <c r="I986" s="9"/>
      <c r="J986" s="65"/>
      <c r="K986" s="9"/>
      <c r="L986" s="66"/>
      <c r="M986" s="66"/>
      <c r="N986" s="9"/>
      <c r="O986" s="9"/>
      <c r="P986" s="9"/>
      <c r="S986" s="7"/>
      <c r="Y986" s="9"/>
      <c r="Z986" s="9"/>
    </row>
    <row r="987">
      <c r="C987" s="9"/>
      <c r="D987" s="9"/>
      <c r="E987" s="64"/>
      <c r="F987" s="9"/>
      <c r="G987" s="9"/>
      <c r="H987" s="9"/>
      <c r="I987" s="9"/>
      <c r="J987" s="65"/>
      <c r="K987" s="9"/>
      <c r="L987" s="66"/>
      <c r="M987" s="66"/>
      <c r="N987" s="9"/>
      <c r="O987" s="9"/>
      <c r="P987" s="9"/>
      <c r="S987" s="7"/>
      <c r="Y987" s="9"/>
      <c r="Z987" s="9"/>
    </row>
    <row r="988">
      <c r="C988" s="9"/>
      <c r="D988" s="9"/>
      <c r="E988" s="64"/>
      <c r="F988" s="9"/>
      <c r="G988" s="9"/>
      <c r="H988" s="9"/>
      <c r="I988" s="9"/>
      <c r="J988" s="65"/>
      <c r="K988" s="9"/>
      <c r="L988" s="66"/>
      <c r="M988" s="66"/>
      <c r="N988" s="9"/>
      <c r="O988" s="9"/>
      <c r="P988" s="9"/>
      <c r="S988" s="7"/>
      <c r="Y988" s="9"/>
      <c r="Z988" s="9"/>
    </row>
    <row r="989">
      <c r="C989" s="9"/>
      <c r="D989" s="9"/>
      <c r="E989" s="64"/>
      <c r="F989" s="9"/>
      <c r="G989" s="9"/>
      <c r="H989" s="9"/>
      <c r="I989" s="9"/>
      <c r="J989" s="65"/>
      <c r="K989" s="9"/>
      <c r="L989" s="66"/>
      <c r="M989" s="66"/>
      <c r="N989" s="9"/>
      <c r="O989" s="9"/>
      <c r="P989" s="9"/>
      <c r="S989" s="7"/>
      <c r="Y989" s="9"/>
      <c r="Z989" s="9"/>
    </row>
    <row r="990">
      <c r="C990" s="9"/>
      <c r="D990" s="9"/>
      <c r="E990" s="64"/>
      <c r="F990" s="9"/>
      <c r="G990" s="9"/>
      <c r="H990" s="9"/>
      <c r="I990" s="9"/>
      <c r="J990" s="65"/>
      <c r="K990" s="9"/>
      <c r="L990" s="66"/>
      <c r="M990" s="66"/>
      <c r="N990" s="9"/>
      <c r="O990" s="9"/>
      <c r="P990" s="9"/>
      <c r="S990" s="7"/>
      <c r="Y990" s="9"/>
      <c r="Z990" s="9"/>
    </row>
    <row r="991">
      <c r="C991" s="9"/>
      <c r="D991" s="9"/>
      <c r="E991" s="64"/>
      <c r="F991" s="9"/>
      <c r="G991" s="9"/>
      <c r="H991" s="9"/>
      <c r="I991" s="9"/>
      <c r="J991" s="65"/>
      <c r="K991" s="9"/>
      <c r="L991" s="66"/>
      <c r="M991" s="66"/>
      <c r="N991" s="9"/>
      <c r="O991" s="9"/>
      <c r="P991" s="9"/>
      <c r="S991" s="7"/>
      <c r="Y991" s="9"/>
      <c r="Z991" s="9"/>
    </row>
    <row r="992">
      <c r="C992" s="9"/>
      <c r="D992" s="9"/>
      <c r="E992" s="64"/>
      <c r="F992" s="9"/>
      <c r="G992" s="9"/>
      <c r="H992" s="9"/>
      <c r="I992" s="9"/>
      <c r="J992" s="65"/>
      <c r="K992" s="9"/>
      <c r="L992" s="66"/>
      <c r="M992" s="66"/>
      <c r="N992" s="9"/>
      <c r="O992" s="9"/>
      <c r="P992" s="9"/>
      <c r="S992" s="7"/>
      <c r="Y992" s="9"/>
      <c r="Z992" s="9"/>
    </row>
    <row r="993">
      <c r="C993" s="9"/>
      <c r="D993" s="9"/>
      <c r="E993" s="64"/>
      <c r="F993" s="9"/>
      <c r="G993" s="9"/>
      <c r="H993" s="9"/>
      <c r="I993" s="9"/>
      <c r="J993" s="65"/>
      <c r="K993" s="9"/>
      <c r="L993" s="66"/>
      <c r="M993" s="66"/>
      <c r="N993" s="9"/>
      <c r="O993" s="9"/>
      <c r="P993" s="9"/>
      <c r="S993" s="7"/>
      <c r="Y993" s="9"/>
      <c r="Z993" s="9"/>
    </row>
    <row r="994">
      <c r="C994" s="9"/>
      <c r="D994" s="9"/>
      <c r="E994" s="64"/>
      <c r="F994" s="9"/>
      <c r="G994" s="9"/>
      <c r="H994" s="9"/>
      <c r="I994" s="9"/>
      <c r="J994" s="65"/>
      <c r="K994" s="9"/>
      <c r="L994" s="66"/>
      <c r="M994" s="66"/>
      <c r="N994" s="9"/>
      <c r="O994" s="9"/>
      <c r="P994" s="9"/>
      <c r="S994" s="7"/>
      <c r="Y994" s="9"/>
      <c r="Z994" s="9"/>
    </row>
    <row r="995">
      <c r="C995" s="9"/>
      <c r="D995" s="9"/>
      <c r="E995" s="64"/>
      <c r="F995" s="9"/>
      <c r="G995" s="9"/>
      <c r="H995" s="9"/>
      <c r="I995" s="9"/>
      <c r="J995" s="65"/>
      <c r="K995" s="9"/>
      <c r="L995" s="66"/>
      <c r="M995" s="66"/>
      <c r="N995" s="9"/>
      <c r="O995" s="9"/>
      <c r="P995" s="9"/>
      <c r="S995" s="7"/>
      <c r="Y995" s="9"/>
      <c r="Z995" s="9"/>
    </row>
    <row r="996">
      <c r="C996" s="9"/>
      <c r="D996" s="9"/>
      <c r="E996" s="64"/>
      <c r="F996" s="9"/>
      <c r="G996" s="9"/>
      <c r="H996" s="9"/>
      <c r="I996" s="9"/>
      <c r="J996" s="65"/>
      <c r="K996" s="9"/>
      <c r="L996" s="66"/>
      <c r="M996" s="66"/>
      <c r="N996" s="9"/>
      <c r="O996" s="9"/>
      <c r="P996" s="9"/>
      <c r="S996" s="7"/>
      <c r="Y996" s="9"/>
      <c r="Z996" s="9"/>
    </row>
    <row r="997">
      <c r="C997" s="9"/>
      <c r="D997" s="9"/>
      <c r="E997" s="64"/>
      <c r="F997" s="9"/>
      <c r="G997" s="9"/>
      <c r="H997" s="9"/>
      <c r="I997" s="9"/>
      <c r="J997" s="65"/>
      <c r="K997" s="9"/>
      <c r="L997" s="66"/>
      <c r="M997" s="66"/>
      <c r="N997" s="9"/>
      <c r="O997" s="9"/>
      <c r="P997" s="9"/>
      <c r="S997" s="7"/>
      <c r="Y997" s="9"/>
      <c r="Z997" s="9"/>
    </row>
    <row r="998">
      <c r="C998" s="9"/>
      <c r="D998" s="9"/>
      <c r="E998" s="64"/>
      <c r="F998" s="9"/>
      <c r="G998" s="9"/>
      <c r="H998" s="9"/>
      <c r="I998" s="9"/>
      <c r="J998" s="65"/>
      <c r="K998" s="9"/>
      <c r="L998" s="66"/>
      <c r="M998" s="66"/>
      <c r="N998" s="9"/>
      <c r="O998" s="9"/>
      <c r="P998" s="9"/>
      <c r="S998" s="7"/>
      <c r="Y998" s="9"/>
      <c r="Z998" s="9"/>
    </row>
    <row r="999">
      <c r="C999" s="9"/>
      <c r="D999" s="9"/>
      <c r="E999" s="64"/>
      <c r="F999" s="9"/>
      <c r="G999" s="9"/>
      <c r="H999" s="9"/>
      <c r="I999" s="9"/>
      <c r="J999" s="65"/>
      <c r="K999" s="9"/>
      <c r="L999" s="66"/>
      <c r="M999" s="66"/>
      <c r="N999" s="9"/>
      <c r="O999" s="9"/>
      <c r="P999" s="9"/>
      <c r="S999" s="7"/>
      <c r="Y999" s="9"/>
      <c r="Z999" s="9"/>
    </row>
    <row r="1000">
      <c r="C1000" s="9"/>
      <c r="D1000" s="9"/>
      <c r="E1000" s="64"/>
      <c r="F1000" s="9"/>
      <c r="G1000" s="9"/>
      <c r="H1000" s="9"/>
      <c r="I1000" s="9"/>
      <c r="J1000" s="65"/>
      <c r="K1000" s="9"/>
      <c r="L1000" s="66"/>
      <c r="M1000" s="66"/>
      <c r="N1000" s="9"/>
      <c r="O1000" s="9"/>
      <c r="P1000" s="9"/>
      <c r="S1000" s="7"/>
      <c r="Y1000" s="9"/>
      <c r="Z1000" s="9"/>
    </row>
    <row r="1001">
      <c r="C1001" s="9"/>
      <c r="D1001" s="9"/>
      <c r="E1001" s="64"/>
      <c r="F1001" s="9"/>
      <c r="G1001" s="9"/>
      <c r="H1001" s="9"/>
      <c r="I1001" s="9"/>
      <c r="J1001" s="65"/>
      <c r="K1001" s="9"/>
      <c r="L1001" s="66"/>
      <c r="M1001" s="66"/>
      <c r="N1001" s="9"/>
      <c r="O1001" s="9"/>
      <c r="P1001" s="9"/>
      <c r="S1001" s="7"/>
      <c r="Y1001" s="9"/>
      <c r="Z1001" s="9"/>
    </row>
    <row r="1002">
      <c r="C1002" s="9"/>
      <c r="D1002" s="9"/>
      <c r="E1002" s="64"/>
      <c r="F1002" s="9"/>
      <c r="G1002" s="9"/>
      <c r="H1002" s="9"/>
      <c r="I1002" s="9"/>
      <c r="J1002" s="65"/>
      <c r="K1002" s="9"/>
      <c r="L1002" s="66"/>
      <c r="M1002" s="66"/>
      <c r="N1002" s="9"/>
      <c r="O1002" s="9"/>
      <c r="P1002" s="9"/>
      <c r="S1002" s="7"/>
      <c r="Y1002" s="9"/>
      <c r="Z1002" s="9"/>
    </row>
    <row r="1003">
      <c r="C1003" s="9"/>
      <c r="D1003" s="9"/>
      <c r="E1003" s="64"/>
      <c r="F1003" s="9"/>
      <c r="G1003" s="9"/>
      <c r="H1003" s="9"/>
      <c r="I1003" s="9"/>
      <c r="J1003" s="65"/>
      <c r="K1003" s="9"/>
      <c r="L1003" s="66"/>
      <c r="M1003" s="66"/>
      <c r="N1003" s="9"/>
      <c r="O1003" s="9"/>
      <c r="P1003" s="9"/>
      <c r="S1003" s="7"/>
      <c r="Y1003" s="9"/>
      <c r="Z1003" s="9"/>
    </row>
    <row r="1004">
      <c r="C1004" s="9"/>
      <c r="D1004" s="9"/>
      <c r="E1004" s="64"/>
      <c r="F1004" s="9"/>
      <c r="G1004" s="9"/>
      <c r="H1004" s="9"/>
      <c r="I1004" s="9"/>
      <c r="J1004" s="65"/>
      <c r="K1004" s="9"/>
      <c r="L1004" s="66"/>
      <c r="M1004" s="66"/>
      <c r="N1004" s="9"/>
      <c r="O1004" s="9"/>
      <c r="P1004" s="9"/>
      <c r="S1004" s="7"/>
      <c r="Y1004" s="9"/>
      <c r="Z1004" s="9"/>
    </row>
    <row r="1005">
      <c r="C1005" s="9"/>
      <c r="D1005" s="9"/>
      <c r="E1005" s="64"/>
      <c r="F1005" s="9"/>
      <c r="G1005" s="9"/>
      <c r="H1005" s="9"/>
      <c r="I1005" s="9"/>
      <c r="J1005" s="65"/>
      <c r="K1005" s="9"/>
      <c r="L1005" s="66"/>
      <c r="M1005" s="66"/>
      <c r="N1005" s="9"/>
      <c r="O1005" s="9"/>
      <c r="P1005" s="9"/>
      <c r="S1005" s="7"/>
      <c r="Y1005" s="9"/>
      <c r="Z1005" s="9"/>
    </row>
    <row r="1006">
      <c r="C1006" s="9"/>
      <c r="D1006" s="9"/>
      <c r="E1006" s="64"/>
      <c r="F1006" s="9"/>
      <c r="G1006" s="9"/>
      <c r="H1006" s="9"/>
      <c r="I1006" s="9"/>
      <c r="J1006" s="65"/>
      <c r="K1006" s="9"/>
      <c r="L1006" s="66"/>
      <c r="M1006" s="66"/>
      <c r="N1006" s="9"/>
      <c r="O1006" s="9"/>
      <c r="P1006" s="9"/>
      <c r="S1006" s="7"/>
      <c r="Y1006" s="9"/>
      <c r="Z1006" s="9"/>
    </row>
    <row r="1007">
      <c r="C1007" s="9"/>
      <c r="D1007" s="9"/>
      <c r="E1007" s="64"/>
      <c r="F1007" s="9"/>
      <c r="G1007" s="9"/>
      <c r="H1007" s="9"/>
      <c r="I1007" s="9"/>
      <c r="J1007" s="65"/>
      <c r="K1007" s="9"/>
      <c r="L1007" s="66"/>
      <c r="M1007" s="66"/>
      <c r="N1007" s="9"/>
      <c r="O1007" s="9"/>
      <c r="P1007" s="9"/>
      <c r="S1007" s="7"/>
      <c r="Y1007" s="9"/>
      <c r="Z1007" s="9"/>
    </row>
    <row r="1008">
      <c r="C1008" s="9"/>
      <c r="D1008" s="9"/>
      <c r="E1008" s="64"/>
      <c r="F1008" s="9"/>
      <c r="G1008" s="9"/>
      <c r="H1008" s="9"/>
      <c r="I1008" s="9"/>
      <c r="J1008" s="65"/>
      <c r="K1008" s="9"/>
      <c r="L1008" s="66"/>
      <c r="M1008" s="66"/>
      <c r="N1008" s="9"/>
      <c r="O1008" s="9"/>
      <c r="P1008" s="9"/>
      <c r="S1008" s="7"/>
      <c r="Y1008" s="9"/>
      <c r="Z1008" s="9"/>
    </row>
    <row r="1009">
      <c r="C1009" s="9"/>
      <c r="D1009" s="9"/>
      <c r="E1009" s="64"/>
      <c r="F1009" s="9"/>
      <c r="G1009" s="9"/>
      <c r="H1009" s="9"/>
      <c r="I1009" s="9"/>
      <c r="J1009" s="65"/>
      <c r="K1009" s="9"/>
      <c r="L1009" s="66"/>
      <c r="M1009" s="66"/>
      <c r="N1009" s="9"/>
      <c r="O1009" s="9"/>
      <c r="P1009" s="9"/>
      <c r="S1009" s="7"/>
      <c r="Y1009" s="9"/>
      <c r="Z1009" s="9"/>
    </row>
    <row r="1010">
      <c r="C1010" s="9"/>
      <c r="D1010" s="9"/>
      <c r="E1010" s="64"/>
      <c r="F1010" s="9"/>
      <c r="G1010" s="9"/>
      <c r="H1010" s="9"/>
      <c r="I1010" s="9"/>
      <c r="J1010" s="65"/>
      <c r="K1010" s="9"/>
      <c r="L1010" s="66"/>
      <c r="M1010" s="66"/>
      <c r="N1010" s="9"/>
      <c r="O1010" s="9"/>
      <c r="P1010" s="9"/>
      <c r="S1010" s="7"/>
      <c r="Y1010" s="9"/>
      <c r="Z1010" s="9"/>
    </row>
    <row r="1011">
      <c r="C1011" s="9"/>
      <c r="D1011" s="9"/>
      <c r="E1011" s="64"/>
      <c r="F1011" s="9"/>
      <c r="G1011" s="9"/>
      <c r="H1011" s="9"/>
      <c r="I1011" s="9"/>
      <c r="J1011" s="65"/>
      <c r="K1011" s="9"/>
      <c r="L1011" s="66"/>
      <c r="M1011" s="66"/>
      <c r="N1011" s="9"/>
      <c r="O1011" s="9"/>
      <c r="P1011" s="9"/>
      <c r="S1011" s="7"/>
      <c r="Y1011" s="9"/>
      <c r="Z1011" s="9"/>
    </row>
    <row r="1012">
      <c r="C1012" s="9"/>
      <c r="D1012" s="9"/>
      <c r="E1012" s="64"/>
      <c r="F1012" s="9"/>
      <c r="G1012" s="9"/>
      <c r="H1012" s="9"/>
      <c r="I1012" s="9"/>
      <c r="J1012" s="65"/>
      <c r="K1012" s="9"/>
      <c r="L1012" s="66"/>
      <c r="M1012" s="66"/>
      <c r="N1012" s="9"/>
      <c r="O1012" s="9"/>
      <c r="P1012" s="9"/>
      <c r="S1012" s="7"/>
      <c r="Y1012" s="9"/>
      <c r="Z1012" s="9"/>
    </row>
    <row r="1013">
      <c r="C1013" s="9"/>
      <c r="D1013" s="9"/>
      <c r="E1013" s="64"/>
      <c r="F1013" s="9"/>
      <c r="G1013" s="9"/>
      <c r="H1013" s="9"/>
      <c r="I1013" s="9"/>
      <c r="J1013" s="65"/>
      <c r="K1013" s="9"/>
      <c r="L1013" s="66"/>
      <c r="M1013" s="66"/>
      <c r="N1013" s="9"/>
      <c r="O1013" s="9"/>
      <c r="P1013" s="9"/>
      <c r="S1013" s="7"/>
      <c r="Y1013" s="9"/>
      <c r="Z1013" s="9"/>
    </row>
    <row r="1014">
      <c r="C1014" s="9"/>
      <c r="D1014" s="9"/>
      <c r="E1014" s="64"/>
      <c r="F1014" s="9"/>
      <c r="G1014" s="9"/>
      <c r="H1014" s="9"/>
      <c r="I1014" s="9"/>
      <c r="J1014" s="65"/>
      <c r="K1014" s="9"/>
      <c r="L1014" s="66"/>
      <c r="M1014" s="66"/>
      <c r="N1014" s="9"/>
      <c r="O1014" s="9"/>
      <c r="P1014" s="9"/>
      <c r="S1014" s="7"/>
      <c r="Y1014" s="9"/>
      <c r="Z1014" s="9"/>
    </row>
    <row r="1015">
      <c r="C1015" s="9"/>
      <c r="D1015" s="9"/>
      <c r="E1015" s="64"/>
      <c r="F1015" s="9"/>
      <c r="G1015" s="9"/>
      <c r="H1015" s="9"/>
      <c r="I1015" s="9"/>
      <c r="J1015" s="65"/>
      <c r="K1015" s="9"/>
      <c r="L1015" s="66"/>
      <c r="M1015" s="66"/>
      <c r="N1015" s="9"/>
      <c r="O1015" s="9"/>
      <c r="P1015" s="9"/>
      <c r="S1015" s="7"/>
      <c r="Y1015" s="9"/>
      <c r="Z1015" s="9"/>
    </row>
    <row r="1016">
      <c r="C1016" s="9"/>
      <c r="D1016" s="9"/>
      <c r="E1016" s="64"/>
      <c r="F1016" s="9"/>
      <c r="G1016" s="9"/>
      <c r="H1016" s="9"/>
      <c r="I1016" s="9"/>
      <c r="J1016" s="65"/>
      <c r="K1016" s="9"/>
      <c r="L1016" s="66"/>
      <c r="M1016" s="66"/>
      <c r="N1016" s="9"/>
      <c r="O1016" s="9"/>
      <c r="P1016" s="9"/>
      <c r="S1016" s="7"/>
      <c r="Y1016" s="9"/>
      <c r="Z1016" s="9"/>
    </row>
    <row r="1017">
      <c r="C1017" s="9"/>
      <c r="D1017" s="9"/>
      <c r="E1017" s="64"/>
      <c r="F1017" s="9"/>
      <c r="G1017" s="9"/>
      <c r="H1017" s="9"/>
      <c r="I1017" s="9"/>
      <c r="J1017" s="65"/>
      <c r="K1017" s="9"/>
      <c r="L1017" s="66"/>
      <c r="M1017" s="66"/>
      <c r="N1017" s="9"/>
      <c r="O1017" s="9"/>
      <c r="P1017" s="9"/>
      <c r="S1017" s="7"/>
      <c r="Y1017" s="9"/>
      <c r="Z1017" s="9"/>
    </row>
    <row r="1018">
      <c r="C1018" s="9"/>
      <c r="D1018" s="9"/>
      <c r="E1018" s="64"/>
      <c r="F1018" s="9"/>
      <c r="G1018" s="9"/>
      <c r="H1018" s="9"/>
      <c r="I1018" s="9"/>
      <c r="J1018" s="65"/>
      <c r="K1018" s="9"/>
      <c r="L1018" s="66"/>
      <c r="M1018" s="66"/>
      <c r="N1018" s="9"/>
      <c r="O1018" s="9"/>
      <c r="P1018" s="9"/>
      <c r="S1018" s="7"/>
      <c r="Y1018" s="9"/>
      <c r="Z1018" s="9"/>
    </row>
    <row r="1019">
      <c r="C1019" s="9"/>
      <c r="D1019" s="9"/>
      <c r="E1019" s="64"/>
      <c r="F1019" s="9"/>
      <c r="G1019" s="9"/>
      <c r="H1019" s="9"/>
      <c r="I1019" s="9"/>
      <c r="J1019" s="65"/>
      <c r="K1019" s="9"/>
      <c r="L1019" s="66"/>
      <c r="M1019" s="66"/>
      <c r="N1019" s="9"/>
      <c r="O1019" s="9"/>
      <c r="P1019" s="9"/>
      <c r="S1019" s="7"/>
      <c r="Y1019" s="9"/>
      <c r="Z1019" s="9"/>
    </row>
    <row r="1020">
      <c r="C1020" s="9"/>
      <c r="D1020" s="9"/>
      <c r="E1020" s="64"/>
      <c r="F1020" s="9"/>
      <c r="G1020" s="9"/>
      <c r="H1020" s="9"/>
      <c r="I1020" s="9"/>
      <c r="J1020" s="65"/>
      <c r="K1020" s="9"/>
      <c r="L1020" s="66"/>
      <c r="M1020" s="66"/>
      <c r="N1020" s="9"/>
      <c r="O1020" s="9"/>
      <c r="P1020" s="9"/>
      <c r="S1020" s="7"/>
      <c r="Y1020" s="9"/>
      <c r="Z1020" s="9"/>
    </row>
    <row r="1021">
      <c r="C1021" s="9"/>
      <c r="D1021" s="9"/>
      <c r="E1021" s="64"/>
      <c r="F1021" s="9"/>
      <c r="G1021" s="9"/>
      <c r="H1021" s="9"/>
      <c r="I1021" s="9"/>
      <c r="J1021" s="65"/>
      <c r="K1021" s="9"/>
      <c r="L1021" s="66"/>
      <c r="M1021" s="66"/>
      <c r="N1021" s="9"/>
      <c r="O1021" s="9"/>
      <c r="P1021" s="9"/>
      <c r="S1021" s="7"/>
      <c r="Y1021" s="9"/>
      <c r="Z1021" s="9"/>
    </row>
    <row r="1022">
      <c r="C1022" s="9"/>
      <c r="D1022" s="9"/>
      <c r="E1022" s="64"/>
      <c r="F1022" s="9"/>
      <c r="G1022" s="9"/>
      <c r="H1022" s="9"/>
      <c r="I1022" s="9"/>
      <c r="J1022" s="65"/>
      <c r="K1022" s="9"/>
      <c r="L1022" s="66"/>
      <c r="M1022" s="66"/>
      <c r="N1022" s="9"/>
      <c r="O1022" s="9"/>
      <c r="P1022" s="9"/>
      <c r="S1022" s="7"/>
      <c r="Y1022" s="9"/>
      <c r="Z1022" s="9"/>
    </row>
    <row r="1023">
      <c r="C1023" s="9"/>
      <c r="D1023" s="9"/>
      <c r="E1023" s="64"/>
      <c r="F1023" s="9"/>
      <c r="G1023" s="9"/>
      <c r="H1023" s="9"/>
      <c r="I1023" s="9"/>
      <c r="J1023" s="65"/>
      <c r="K1023" s="9"/>
      <c r="L1023" s="66"/>
      <c r="M1023" s="66"/>
      <c r="N1023" s="9"/>
      <c r="O1023" s="9"/>
      <c r="P1023" s="9"/>
      <c r="S1023" s="7"/>
      <c r="Y1023" s="9"/>
      <c r="Z1023" s="9"/>
    </row>
    <row r="1024">
      <c r="C1024" s="9"/>
      <c r="D1024" s="9"/>
      <c r="E1024" s="64"/>
      <c r="F1024" s="9"/>
      <c r="G1024" s="9"/>
      <c r="H1024" s="9"/>
      <c r="I1024" s="9"/>
      <c r="J1024" s="65"/>
      <c r="K1024" s="9"/>
      <c r="L1024" s="66"/>
      <c r="M1024" s="66"/>
      <c r="N1024" s="9"/>
      <c r="O1024" s="9"/>
      <c r="P1024" s="9"/>
      <c r="S1024" s="7"/>
      <c r="Y1024" s="9"/>
      <c r="Z1024" s="9"/>
    </row>
    <row r="1025">
      <c r="C1025" s="9"/>
      <c r="D1025" s="9"/>
      <c r="E1025" s="64"/>
      <c r="F1025" s="9"/>
      <c r="G1025" s="9"/>
      <c r="H1025" s="9"/>
      <c r="I1025" s="9"/>
      <c r="J1025" s="65"/>
      <c r="K1025" s="9"/>
      <c r="L1025" s="66"/>
      <c r="M1025" s="66"/>
      <c r="N1025" s="9"/>
      <c r="O1025" s="9"/>
      <c r="P1025" s="9"/>
      <c r="S1025" s="7"/>
      <c r="Y1025" s="9"/>
      <c r="Z1025" s="9"/>
    </row>
    <row r="1026">
      <c r="C1026" s="9"/>
      <c r="D1026" s="9"/>
      <c r="E1026" s="64"/>
      <c r="F1026" s="9"/>
      <c r="G1026" s="9"/>
      <c r="H1026" s="9"/>
      <c r="I1026" s="9"/>
      <c r="J1026" s="65"/>
      <c r="K1026" s="9"/>
      <c r="L1026" s="66"/>
      <c r="M1026" s="66"/>
      <c r="N1026" s="9"/>
      <c r="O1026" s="9"/>
      <c r="P1026" s="9"/>
      <c r="S1026" s="7"/>
      <c r="Y1026" s="9"/>
      <c r="Z1026" s="9"/>
    </row>
    <row r="1027">
      <c r="C1027" s="9"/>
      <c r="D1027" s="9"/>
      <c r="E1027" s="64"/>
      <c r="F1027" s="9"/>
      <c r="G1027" s="9"/>
      <c r="H1027" s="9"/>
      <c r="I1027" s="9"/>
      <c r="J1027" s="65"/>
      <c r="K1027" s="9"/>
      <c r="L1027" s="66"/>
      <c r="M1027" s="66"/>
      <c r="N1027" s="9"/>
      <c r="O1027" s="9"/>
      <c r="P1027" s="9"/>
      <c r="S1027" s="7"/>
      <c r="Y1027" s="9"/>
      <c r="Z1027" s="9"/>
    </row>
    <row r="1028">
      <c r="C1028" s="9"/>
      <c r="D1028" s="9"/>
      <c r="E1028" s="64"/>
      <c r="F1028" s="9"/>
      <c r="G1028" s="9"/>
      <c r="H1028" s="9"/>
      <c r="I1028" s="9"/>
      <c r="J1028" s="65"/>
      <c r="K1028" s="9"/>
      <c r="L1028" s="66"/>
      <c r="M1028" s="66"/>
      <c r="N1028" s="9"/>
      <c r="O1028" s="9"/>
      <c r="P1028" s="9"/>
      <c r="S1028" s="7"/>
      <c r="Y1028" s="9"/>
      <c r="Z1028" s="9"/>
    </row>
    <row r="1029">
      <c r="C1029" s="9"/>
      <c r="D1029" s="9"/>
      <c r="E1029" s="64"/>
      <c r="F1029" s="9"/>
      <c r="G1029" s="9"/>
      <c r="H1029" s="9"/>
      <c r="I1029" s="9"/>
      <c r="J1029" s="65"/>
      <c r="K1029" s="9"/>
      <c r="L1029" s="66"/>
      <c r="M1029" s="66"/>
      <c r="N1029" s="9"/>
      <c r="O1029" s="9"/>
      <c r="P1029" s="9"/>
      <c r="S1029" s="7"/>
      <c r="Y1029" s="9"/>
      <c r="Z1029" s="9"/>
    </row>
    <row r="1030">
      <c r="C1030" s="9"/>
      <c r="D1030" s="9"/>
      <c r="E1030" s="64"/>
      <c r="F1030" s="9"/>
      <c r="G1030" s="9"/>
      <c r="H1030" s="9"/>
      <c r="I1030" s="9"/>
      <c r="J1030" s="65"/>
      <c r="K1030" s="9"/>
      <c r="L1030" s="66"/>
      <c r="M1030" s="66"/>
      <c r="N1030" s="9"/>
      <c r="O1030" s="9"/>
      <c r="P1030" s="9"/>
      <c r="S1030" s="7"/>
      <c r="Y1030" s="9"/>
      <c r="Z1030" s="9"/>
    </row>
    <row r="1031">
      <c r="C1031" s="9"/>
      <c r="D1031" s="9"/>
      <c r="E1031" s="64"/>
      <c r="F1031" s="9"/>
      <c r="G1031" s="9"/>
      <c r="H1031" s="9"/>
      <c r="I1031" s="9"/>
      <c r="J1031" s="65"/>
      <c r="K1031" s="9"/>
      <c r="L1031" s="66"/>
      <c r="M1031" s="66"/>
      <c r="N1031" s="9"/>
      <c r="O1031" s="9"/>
      <c r="P1031" s="9"/>
      <c r="S1031" s="7"/>
      <c r="Y1031" s="9"/>
      <c r="Z1031" s="9"/>
    </row>
    <row r="1032">
      <c r="C1032" s="9"/>
      <c r="D1032" s="9"/>
      <c r="E1032" s="64"/>
      <c r="F1032" s="9"/>
      <c r="G1032" s="9"/>
      <c r="H1032" s="9"/>
      <c r="I1032" s="9"/>
      <c r="J1032" s="65"/>
      <c r="K1032" s="9"/>
      <c r="L1032" s="66"/>
      <c r="M1032" s="66"/>
      <c r="N1032" s="9"/>
      <c r="O1032" s="9"/>
      <c r="P1032" s="9"/>
      <c r="S1032" s="7"/>
      <c r="Y1032" s="9"/>
      <c r="Z1032" s="9"/>
    </row>
    <row r="1033">
      <c r="C1033" s="9"/>
      <c r="D1033" s="9"/>
      <c r="E1033" s="64"/>
      <c r="F1033" s="9"/>
      <c r="G1033" s="9"/>
      <c r="H1033" s="9"/>
      <c r="I1033" s="9"/>
      <c r="J1033" s="65"/>
      <c r="K1033" s="9"/>
      <c r="L1033" s="66"/>
      <c r="M1033" s="66"/>
      <c r="N1033" s="9"/>
      <c r="O1033" s="9"/>
      <c r="P1033" s="9"/>
      <c r="S1033" s="7"/>
      <c r="Y1033" s="9"/>
      <c r="Z1033" s="9"/>
    </row>
  </sheetData>
  <conditionalFormatting sqref="N3:N48 I54:I59">
    <cfRule type="cellIs" dxfId="0" priority="1" operator="greaterThan">
      <formula>0</formula>
    </cfRule>
  </conditionalFormatting>
  <conditionalFormatting sqref="N3:N48 I54:I59">
    <cfRule type="cellIs" dxfId="1" priority="2" operator="lessThan">
      <formula>0</formula>
    </cfRule>
  </conditionalFormatting>
  <conditionalFormatting sqref="O3:O48">
    <cfRule type="cellIs" dxfId="1" priority="3" operator="greaterThanOrEqual">
      <formula>"25%"</formula>
    </cfRule>
  </conditionalFormatting>
  <conditionalFormatting sqref="O3:O48">
    <cfRule type="cellIs" dxfId="2" priority="4" operator="greaterThanOrEqual">
      <formula>"5%"</formula>
    </cfRule>
  </conditionalFormatting>
  <conditionalFormatting sqref="O3:O48">
    <cfRule type="cellIs" dxfId="0" priority="5" operator="greaterThanOrEqual">
      <formula>"4%"</formula>
    </cfRule>
  </conditionalFormatting>
  <conditionalFormatting sqref="I3:I48">
    <cfRule type="cellIs" dxfId="3" priority="6" operator="greaterThanOrEqual">
      <formula>1000</formula>
    </cfRule>
  </conditionalFormatting>
  <conditionalFormatting sqref="I3:I48">
    <cfRule type="cellIs" dxfId="0" priority="7" operator="greaterThan">
      <formula>0</formula>
    </cfRule>
  </conditionalFormatting>
  <hyperlinks>
    <hyperlink r:id="rId3" ref="A5"/>
    <hyperlink r:id="rId4" ref="A6"/>
    <hyperlink r:id="rId5" ref="A8"/>
    <hyperlink r:id="rId6" ref="A9"/>
    <hyperlink r:id="rId7" ref="A10"/>
    <hyperlink r:id="rId8" ref="A11"/>
    <hyperlink r:id="rId9" ref="A13"/>
    <hyperlink r:id="rId10" ref="A18"/>
    <hyperlink r:id="rId11" ref="A19"/>
    <hyperlink r:id="rId12" ref="A20"/>
    <hyperlink r:id="rId13" ref="A21"/>
    <hyperlink r:id="rId14" ref="A22"/>
    <hyperlink r:id="rId15" ref="A23"/>
    <hyperlink r:id="rId16" ref="A24"/>
    <hyperlink r:id="rId17" ref="A25"/>
    <hyperlink r:id="rId18" ref="A26"/>
    <hyperlink r:id="rId19" ref="A27"/>
    <hyperlink r:id="rId20" ref="A29"/>
    <hyperlink r:id="rId21" ref="U33"/>
    <hyperlink r:id="rId22" ref="A34"/>
    <hyperlink r:id="rId23" ref="A35"/>
    <hyperlink r:id="rId24" ref="A36"/>
    <hyperlink r:id="rId25" ref="A39"/>
    <hyperlink r:id="rId26" ref="A40"/>
    <hyperlink r:id="rId27" ref="A44"/>
    <hyperlink r:id="rId28" ref="A45"/>
    <hyperlink r:id="rId29" ref="A46"/>
    <hyperlink r:id="rId30" ref="A47"/>
  </hyperlinks>
  <drawing r:id="rId31"/>
  <legacyDrawing r:id="rId3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5.5"/>
    <col customWidth="1" min="2" max="2" width="13.13"/>
    <col customWidth="1" min="6" max="6" width="13.5"/>
    <col customWidth="1" min="7" max="7" width="18.88"/>
    <col customWidth="1" min="8" max="8" width="7.63"/>
    <col customWidth="1" min="9" max="9" width="10.0"/>
    <col customWidth="1" min="10" max="10" width="6.63"/>
    <col customWidth="1" min="11" max="11" width="8.0"/>
    <col customWidth="1" min="12" max="12" width="6.63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</row>
    <row r="2">
      <c r="A2" s="1" t="s">
        <v>84</v>
      </c>
      <c r="B2" s="106">
        <v>161.88</v>
      </c>
      <c r="C2" s="135">
        <v>45093.0</v>
      </c>
      <c r="D2" s="1">
        <f t="shared" ref="D2:E2" si="1">round(D3/10,0)*10</f>
        <v>130</v>
      </c>
      <c r="E2" s="1">
        <f t="shared" si="1"/>
        <v>150</v>
      </c>
      <c r="F2" s="1">
        <v>38526.0</v>
      </c>
      <c r="G2" s="1" t="s">
        <v>238</v>
      </c>
      <c r="H2" s="117">
        <v>45093.0</v>
      </c>
      <c r="I2" s="1">
        <v>150.0</v>
      </c>
      <c r="J2" s="2">
        <v>19.8</v>
      </c>
      <c r="K2" s="2">
        <v>20.15</v>
      </c>
      <c r="L2" s="2">
        <v>20.0</v>
      </c>
      <c r="M2" s="1" t="s">
        <v>239</v>
      </c>
      <c r="Q2" s="1" t="s">
        <v>156</v>
      </c>
    </row>
    <row r="3">
      <c r="B3" s="81">
        <v>0.8</v>
      </c>
      <c r="C3" s="118">
        <v>0.95</v>
      </c>
      <c r="D3" s="84">
        <f t="shared" ref="D3:E3" si="2">$B$2*B3</f>
        <v>129.504</v>
      </c>
      <c r="E3" s="84">
        <f t="shared" si="2"/>
        <v>153.786</v>
      </c>
      <c r="F3" s="44"/>
      <c r="G3" s="119" t="s">
        <v>240</v>
      </c>
      <c r="H3" s="120">
        <v>45093.0</v>
      </c>
      <c r="I3" s="82">
        <v>146.0</v>
      </c>
      <c r="J3" s="121">
        <v>21.4</v>
      </c>
      <c r="K3" s="121">
        <v>22.7</v>
      </c>
      <c r="L3" s="121">
        <v>23.45</v>
      </c>
      <c r="M3" s="119" t="s">
        <v>149</v>
      </c>
      <c r="Q3" s="1" t="s">
        <v>159</v>
      </c>
    </row>
    <row r="4">
      <c r="C4" s="44"/>
      <c r="G4" s="1" t="s">
        <v>241</v>
      </c>
      <c r="H4" s="117">
        <v>45093.0</v>
      </c>
      <c r="I4" s="1">
        <v>145.0</v>
      </c>
      <c r="J4" s="2">
        <v>22.95</v>
      </c>
      <c r="K4" s="2">
        <v>24.05</v>
      </c>
      <c r="L4" s="2">
        <v>23.15</v>
      </c>
      <c r="M4" s="1" t="s">
        <v>242</v>
      </c>
      <c r="Q4" s="1" t="s">
        <v>162</v>
      </c>
    </row>
    <row r="5">
      <c r="C5" s="77"/>
      <c r="G5" s="1" t="s">
        <v>243</v>
      </c>
      <c r="H5" s="117">
        <v>45093.0</v>
      </c>
      <c r="I5" s="1">
        <v>143.0</v>
      </c>
      <c r="J5" s="2">
        <v>23.9</v>
      </c>
      <c r="K5" s="2">
        <v>25.05</v>
      </c>
      <c r="L5" s="2">
        <v>25.41</v>
      </c>
      <c r="M5" s="1" t="s">
        <v>244</v>
      </c>
      <c r="Q5" s="77"/>
    </row>
    <row r="6">
      <c r="G6" s="1" t="s">
        <v>245</v>
      </c>
      <c r="H6" s="117">
        <v>45093.0</v>
      </c>
      <c r="I6" s="1">
        <v>140.0</v>
      </c>
      <c r="J6" s="2">
        <v>26.45</v>
      </c>
      <c r="K6" s="2">
        <v>27.75</v>
      </c>
      <c r="L6" s="2">
        <v>27.5</v>
      </c>
      <c r="M6" s="1" t="s">
        <v>246</v>
      </c>
      <c r="Q6" s="77"/>
    </row>
    <row r="7">
      <c r="G7" s="1" t="s">
        <v>247</v>
      </c>
      <c r="H7" s="117">
        <v>45093.0</v>
      </c>
      <c r="I7" s="1">
        <v>136.0</v>
      </c>
      <c r="J7" s="2">
        <v>29.3</v>
      </c>
      <c r="K7" s="2">
        <v>30.15</v>
      </c>
      <c r="L7" s="2">
        <v>28.0</v>
      </c>
      <c r="M7" s="1" t="s">
        <v>248</v>
      </c>
      <c r="Q7" s="77"/>
    </row>
    <row r="8">
      <c r="D8" s="122"/>
      <c r="E8" s="122"/>
      <c r="F8" s="122"/>
      <c r="G8" s="124" t="s">
        <v>249</v>
      </c>
      <c r="H8" s="117">
        <v>45093.0</v>
      </c>
      <c r="I8" s="1">
        <v>135.0</v>
      </c>
      <c r="J8" s="2">
        <v>30.65</v>
      </c>
      <c r="K8" s="2">
        <v>31.5</v>
      </c>
      <c r="L8" s="2">
        <v>32.2</v>
      </c>
      <c r="M8" s="1" t="s">
        <v>250</v>
      </c>
      <c r="Q8" s="77"/>
    </row>
    <row r="9">
      <c r="C9" s="122"/>
      <c r="D9" s="123"/>
      <c r="E9" s="123"/>
      <c r="F9" s="123"/>
      <c r="G9" s="1" t="s">
        <v>251</v>
      </c>
      <c r="H9" s="117">
        <v>45093.0</v>
      </c>
      <c r="I9" s="1">
        <v>133.0</v>
      </c>
      <c r="J9" s="2">
        <v>32.2</v>
      </c>
      <c r="K9" s="2">
        <v>33.25</v>
      </c>
      <c r="L9" s="2">
        <v>33.25</v>
      </c>
      <c r="M9" s="1" t="s">
        <v>149</v>
      </c>
      <c r="Q9" s="77"/>
    </row>
    <row r="10">
      <c r="C10" s="122"/>
      <c r="D10" s="123"/>
      <c r="E10" s="123"/>
      <c r="F10" s="123"/>
      <c r="G10" s="1" t="s">
        <v>252</v>
      </c>
      <c r="H10" s="117">
        <v>45093.0</v>
      </c>
      <c r="I10" s="124">
        <v>130.0</v>
      </c>
      <c r="J10" s="2">
        <v>34.55</v>
      </c>
      <c r="K10" s="2">
        <v>35.85</v>
      </c>
      <c r="L10" s="2">
        <v>35.3</v>
      </c>
      <c r="M10" s="1" t="s">
        <v>253</v>
      </c>
      <c r="Q10" s="77"/>
    </row>
    <row r="11">
      <c r="C11" s="122"/>
      <c r="D11" s="123"/>
      <c r="E11" s="123"/>
      <c r="F11" s="123"/>
      <c r="G11" s="123"/>
      <c r="H11" s="123"/>
      <c r="I11" s="123"/>
      <c r="J11" s="9"/>
      <c r="K11" s="9"/>
      <c r="L11" s="9"/>
      <c r="M11" s="77"/>
      <c r="Q11" s="77"/>
    </row>
    <row r="12">
      <c r="C12" s="122"/>
      <c r="D12" s="126">
        <v>146.0</v>
      </c>
      <c r="E12" s="126">
        <v>145.0</v>
      </c>
      <c r="F12" s="126">
        <v>143.0</v>
      </c>
      <c r="G12" s="126">
        <v>140.0</v>
      </c>
      <c r="H12" s="126">
        <v>136.0</v>
      </c>
      <c r="I12" s="126">
        <v>135.0</v>
      </c>
      <c r="J12" s="126">
        <v>133.0</v>
      </c>
      <c r="K12" s="126">
        <v>130.0</v>
      </c>
      <c r="L12" s="9"/>
      <c r="M12" s="77"/>
      <c r="N12" s="72"/>
      <c r="Q12" s="77"/>
    </row>
    <row r="13">
      <c r="C13" s="126">
        <v>146.0</v>
      </c>
      <c r="D13" s="127">
        <v>0.0</v>
      </c>
      <c r="E13" s="127">
        <v>-1.450000000000001</v>
      </c>
      <c r="F13" s="127">
        <v>-0.8083333333333336</v>
      </c>
      <c r="G13" s="127">
        <v>-0.8416666666666668</v>
      </c>
      <c r="H13" s="127">
        <v>-0.7675000000000001</v>
      </c>
      <c r="I13" s="127">
        <v>-0.8204545454545454</v>
      </c>
      <c r="J13" s="127">
        <v>-0.8211538461538463</v>
      </c>
      <c r="K13" s="127">
        <v>-0.821875</v>
      </c>
      <c r="L13" s="122"/>
      <c r="M13" s="77"/>
      <c r="N13" s="72"/>
      <c r="Q13" s="77"/>
    </row>
    <row r="14">
      <c r="C14" s="126">
        <v>145.0</v>
      </c>
      <c r="D14" s="127">
        <v>-0.3103448275862074</v>
      </c>
      <c r="E14" s="127">
        <v>0.0</v>
      </c>
      <c r="F14" s="127">
        <v>-0.5625000000000009</v>
      </c>
      <c r="G14" s="127">
        <v>-0.72</v>
      </c>
      <c r="H14" s="127">
        <v>-0.6916666666666667</v>
      </c>
      <c r="I14" s="127">
        <v>-0.7575</v>
      </c>
      <c r="J14" s="127">
        <v>-0.7687500000000002</v>
      </c>
      <c r="K14" s="127">
        <v>-0.7799999999999999</v>
      </c>
      <c r="L14" s="123"/>
      <c r="M14" s="122"/>
      <c r="N14" s="72"/>
      <c r="Q14" s="77"/>
    </row>
    <row r="15">
      <c r="C15" s="126">
        <v>143.0</v>
      </c>
      <c r="D15" s="127">
        <v>0.23711340206185527</v>
      </c>
      <c r="E15" s="127">
        <v>0.777777777777775</v>
      </c>
      <c r="F15" s="127">
        <v>0.0</v>
      </c>
      <c r="G15" s="127">
        <v>-0.875</v>
      </c>
      <c r="H15" s="127">
        <v>-0.75</v>
      </c>
      <c r="I15" s="127">
        <v>-0.825</v>
      </c>
      <c r="J15" s="127">
        <v>-0.8250000000000002</v>
      </c>
      <c r="K15" s="127">
        <v>-0.825</v>
      </c>
      <c r="L15" s="123"/>
      <c r="M15" s="122"/>
      <c r="N15" s="122"/>
      <c r="Q15" s="77"/>
    </row>
    <row r="16">
      <c r="C16" s="126">
        <v>140.0</v>
      </c>
      <c r="D16" s="127">
        <v>0.18811881188118784</v>
      </c>
      <c r="E16" s="127">
        <v>0.38888888888888906</v>
      </c>
      <c r="F16" s="127">
        <v>0.1428571428571428</v>
      </c>
      <c r="G16" s="127">
        <v>0.0</v>
      </c>
      <c r="H16" s="127">
        <v>-0.65625</v>
      </c>
      <c r="I16" s="127">
        <v>-0.7949999999999999</v>
      </c>
      <c r="J16" s="127">
        <v>-0.8035714285714288</v>
      </c>
      <c r="K16" s="127">
        <v>-0.8099999999999999</v>
      </c>
      <c r="L16" s="123"/>
      <c r="M16" s="77"/>
      <c r="N16" s="123"/>
      <c r="O16" s="122"/>
      <c r="Q16" s="77"/>
    </row>
    <row r="17">
      <c r="B17" s="1" t="s">
        <v>151</v>
      </c>
      <c r="C17" s="126">
        <v>136.0</v>
      </c>
      <c r="D17" s="127">
        <v>0.3029315960912051</v>
      </c>
      <c r="E17" s="127">
        <v>0.4457831325301205</v>
      </c>
      <c r="F17" s="127">
        <v>0.33333333333333326</v>
      </c>
      <c r="G17" s="127">
        <v>0.5238095238095237</v>
      </c>
      <c r="H17" s="127">
        <v>0.0</v>
      </c>
      <c r="I17" s="127">
        <v>-1.3499999999999996</v>
      </c>
      <c r="J17" s="127">
        <v>-1.0000000000000007</v>
      </c>
      <c r="K17" s="127">
        <v>-0.9125</v>
      </c>
      <c r="L17" s="123"/>
      <c r="M17" s="77"/>
      <c r="N17" s="123"/>
      <c r="O17" s="123"/>
      <c r="Q17" s="77"/>
    </row>
    <row r="18">
      <c r="C18" s="126">
        <v>135.0</v>
      </c>
      <c r="D18" s="127">
        <v>0.21883656509695282</v>
      </c>
      <c r="E18" s="127">
        <v>0.32013201320132034</v>
      </c>
      <c r="F18" s="127">
        <v>0.21212121212121215</v>
      </c>
      <c r="G18" s="127">
        <v>0.25786163522012595</v>
      </c>
      <c r="H18" s="127">
        <v>-0.2592592592592591</v>
      </c>
      <c r="I18" s="127">
        <v>0.0</v>
      </c>
      <c r="J18" s="127">
        <v>-0.8250000000000011</v>
      </c>
      <c r="K18" s="127">
        <v>-0.825</v>
      </c>
      <c r="L18" s="122"/>
      <c r="M18" s="122"/>
      <c r="N18" s="122"/>
      <c r="O18" s="122"/>
      <c r="P18" s="122"/>
      <c r="Q18" s="122"/>
    </row>
    <row r="19">
      <c r="C19" s="126">
        <v>133.0</v>
      </c>
      <c r="D19" s="127">
        <v>0.21779859484777497</v>
      </c>
      <c r="E19" s="127">
        <v>0.30081300813008105</v>
      </c>
      <c r="F19" s="127">
        <v>0.21212121212121193</v>
      </c>
      <c r="G19" s="127">
        <v>0.24444444444444402</v>
      </c>
      <c r="H19" s="127">
        <v>-5.551115123125783E-16</v>
      </c>
      <c r="I19" s="127">
        <v>0.2121212121212106</v>
      </c>
      <c r="J19" s="127">
        <v>0.0</v>
      </c>
      <c r="K19" s="127">
        <v>-0.8249999999999993</v>
      </c>
      <c r="L19" s="123"/>
      <c r="M19" s="123"/>
      <c r="N19" s="123"/>
      <c r="O19" s="123"/>
      <c r="P19" s="123"/>
      <c r="Q19" s="123"/>
      <c r="R19" s="122"/>
    </row>
    <row r="20">
      <c r="C20" s="126">
        <v>130.0</v>
      </c>
      <c r="D20" s="127">
        <v>0.21673003802281365</v>
      </c>
      <c r="E20" s="127">
        <v>0.28205128205128216</v>
      </c>
      <c r="F20" s="127">
        <v>0.21212121212121215</v>
      </c>
      <c r="G20" s="127">
        <v>0.23456790123456805</v>
      </c>
      <c r="H20" s="127">
        <v>0.09589041095890427</v>
      </c>
      <c r="I20" s="127">
        <v>0.21212121212121215</v>
      </c>
      <c r="J20" s="127">
        <v>0.21212121212121327</v>
      </c>
      <c r="K20" s="127">
        <v>0.0</v>
      </c>
      <c r="L20" s="123"/>
      <c r="M20" s="123"/>
      <c r="N20" s="123"/>
      <c r="O20" s="123"/>
      <c r="P20" s="123"/>
      <c r="Q20" s="123"/>
      <c r="R20" s="123"/>
      <c r="S20" s="122"/>
    </row>
    <row r="21">
      <c r="C21" s="122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2"/>
      <c r="T21" s="122"/>
    </row>
    <row r="22">
      <c r="C22" s="122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2"/>
    </row>
    <row r="23">
      <c r="C23" s="122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2"/>
      <c r="S23" s="122"/>
      <c r="T23" s="122"/>
      <c r="U23" s="122"/>
      <c r="V23" s="122"/>
    </row>
    <row r="24">
      <c r="C24" s="122"/>
      <c r="D24" s="126">
        <v>146.0</v>
      </c>
      <c r="E24" s="126">
        <v>145.0</v>
      </c>
      <c r="F24" s="126">
        <v>143.0</v>
      </c>
      <c r="G24" s="126">
        <v>140.0</v>
      </c>
      <c r="H24" s="126">
        <v>136.0</v>
      </c>
      <c r="I24" s="126">
        <v>135.0</v>
      </c>
      <c r="J24" s="126">
        <v>133.0</v>
      </c>
      <c r="K24" s="126">
        <v>130.0</v>
      </c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</row>
    <row r="25">
      <c r="C25" s="126">
        <v>146.0</v>
      </c>
      <c r="D25" s="127">
        <v>0.0</v>
      </c>
      <c r="E25" s="127">
        <v>-0.11323202372127494</v>
      </c>
      <c r="F25" s="127">
        <v>-0.1316098344452682</v>
      </c>
      <c r="G25" s="127">
        <v>-0.16635779589819621</v>
      </c>
      <c r="H25" s="127">
        <v>-0.20728317272053376</v>
      </c>
      <c r="I25" s="127">
        <v>-0.22180009883864593</v>
      </c>
      <c r="J25" s="127">
        <v>-0.24434766493699034</v>
      </c>
      <c r="K25" s="127">
        <v>-0.278169014084507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</row>
    <row r="26">
      <c r="A26" s="136"/>
      <c r="B26" s="136"/>
      <c r="C26" s="126">
        <v>145.0</v>
      </c>
      <c r="D26" s="127">
        <v>0.09531751914998769</v>
      </c>
      <c r="E26" s="127">
        <v>0.0</v>
      </c>
      <c r="F26" s="127">
        <v>-0.12357919446503585</v>
      </c>
      <c r="G26" s="127">
        <v>-0.1574005436125524</v>
      </c>
      <c r="H26" s="127">
        <v>-0.19832592043488995</v>
      </c>
      <c r="I26" s="127">
        <v>-0.21284284655300223</v>
      </c>
      <c r="J26" s="127">
        <v>-0.23539041265134664</v>
      </c>
      <c r="K26" s="127">
        <v>-0.2692117617988633</v>
      </c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2"/>
      <c r="X26" s="122"/>
      <c r="Y26" s="122"/>
      <c r="Z26" s="132"/>
      <c r="AA26" s="136"/>
      <c r="AB26" s="136"/>
      <c r="AC26" s="136"/>
      <c r="AD26" s="136"/>
      <c r="AE26" s="136"/>
    </row>
    <row r="27">
      <c r="C27" s="126">
        <v>143.0</v>
      </c>
      <c r="D27" s="127">
        <v>0.10164936990363223</v>
      </c>
      <c r="E27" s="127">
        <v>0.10968000988386456</v>
      </c>
      <c r="F27" s="127">
        <v>0.0</v>
      </c>
      <c r="G27" s="127">
        <v>-0.1513775636273783</v>
      </c>
      <c r="H27" s="127">
        <v>-0.19230294044971585</v>
      </c>
      <c r="I27" s="127">
        <v>-0.20681986656782791</v>
      </c>
      <c r="J27" s="127">
        <v>-0.22936743266617243</v>
      </c>
      <c r="K27" s="127">
        <v>-0.2631887818136891</v>
      </c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</row>
    <row r="28">
      <c r="C28" s="126">
        <v>140.0</v>
      </c>
      <c r="D28" s="127">
        <v>0.10396590066716077</v>
      </c>
      <c r="E28" s="127">
        <v>0.11292315295280456</v>
      </c>
      <c r="F28" s="127">
        <v>0.11894613293797872</v>
      </c>
      <c r="G28" s="127">
        <v>0.0</v>
      </c>
      <c r="H28" s="127">
        <v>-0.17608722510501607</v>
      </c>
      <c r="I28" s="127">
        <v>-0.19060415122312824</v>
      </c>
      <c r="J28" s="127">
        <v>-0.21315171732147264</v>
      </c>
      <c r="K28" s="127">
        <v>-0.2469730664689893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2"/>
      <c r="X28" s="122"/>
      <c r="Y28" s="122"/>
      <c r="Z28" s="122"/>
      <c r="AA28" s="126"/>
    </row>
    <row r="29">
      <c r="C29" s="126">
        <v>136.0</v>
      </c>
      <c r="D29" s="127">
        <v>0.11245984680009874</v>
      </c>
      <c r="E29" s="127">
        <v>0.12141709908574254</v>
      </c>
      <c r="F29" s="127">
        <v>0.1274400790709167</v>
      </c>
      <c r="G29" s="127">
        <v>0.1436557944156165</v>
      </c>
      <c r="H29" s="127">
        <v>0.0</v>
      </c>
      <c r="I29" s="127">
        <v>-0.17438843587842845</v>
      </c>
      <c r="J29" s="127">
        <v>-0.19693600197677286</v>
      </c>
      <c r="K29" s="127">
        <v>-0.23075735112428952</v>
      </c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7"/>
    </row>
    <row r="30">
      <c r="B30" s="1" t="s">
        <v>152</v>
      </c>
      <c r="C30" s="126">
        <v>135.0</v>
      </c>
      <c r="D30" s="127">
        <v>0.11029775142080547</v>
      </c>
      <c r="E30" s="127">
        <v>0.11925500370644927</v>
      </c>
      <c r="F30" s="127">
        <v>0.12527798369162343</v>
      </c>
      <c r="G30" s="127">
        <v>0.14149369903632322</v>
      </c>
      <c r="H30" s="127">
        <v>0.15770941438102298</v>
      </c>
      <c r="I30" s="127">
        <v>0.0</v>
      </c>
      <c r="J30" s="127">
        <v>-0.1885964912280702</v>
      </c>
      <c r="K30" s="127">
        <v>-0.22241784037558687</v>
      </c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7"/>
    </row>
    <row r="31">
      <c r="C31" s="126">
        <v>133.0</v>
      </c>
      <c r="D31" s="127">
        <v>0.11245984680009874</v>
      </c>
      <c r="E31" s="127">
        <v>0.12141709908574254</v>
      </c>
      <c r="F31" s="127">
        <v>0.1274400790709167</v>
      </c>
      <c r="G31" s="127">
        <v>0.1436557944156165</v>
      </c>
      <c r="H31" s="127">
        <v>0.15987150976031625</v>
      </c>
      <c r="I31" s="127">
        <v>0.16821102050901895</v>
      </c>
      <c r="J31" s="127">
        <v>0.0</v>
      </c>
      <c r="K31" s="127">
        <v>-0.21222510501606118</v>
      </c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7"/>
    </row>
    <row r="32">
      <c r="C32" s="126">
        <v>130.0</v>
      </c>
      <c r="D32" s="127">
        <v>0.11570298986903874</v>
      </c>
      <c r="E32" s="127">
        <v>0.12466024215468252</v>
      </c>
      <c r="F32" s="127">
        <v>0.1306832221398567</v>
      </c>
      <c r="G32" s="127">
        <v>0.14689893748455649</v>
      </c>
      <c r="H32" s="127">
        <v>0.16311465282925625</v>
      </c>
      <c r="I32" s="127">
        <v>0.17145416357795895</v>
      </c>
      <c r="J32" s="127">
        <v>0.18164689893748456</v>
      </c>
      <c r="K32" s="127">
        <v>0.0</v>
      </c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7"/>
    </row>
    <row r="33">
      <c r="C33" s="122"/>
      <c r="D33" s="130"/>
      <c r="E33" s="130"/>
      <c r="F33" s="130"/>
      <c r="G33" s="130"/>
      <c r="H33" s="130"/>
      <c r="I33" s="130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7"/>
    </row>
    <row r="34">
      <c r="C34" s="122"/>
      <c r="D34" s="130"/>
      <c r="E34" s="130"/>
      <c r="F34" s="130"/>
      <c r="G34" s="130"/>
      <c r="H34" s="130"/>
      <c r="I34" s="130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9"/>
    </row>
    <row r="35">
      <c r="C35" s="122"/>
      <c r="D35" s="130"/>
      <c r="E35" s="130"/>
      <c r="F35" s="130"/>
      <c r="G35" s="130"/>
      <c r="H35" s="130"/>
      <c r="I35" s="130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7"/>
    </row>
    <row r="36">
      <c r="C36" s="122"/>
      <c r="D36" s="126">
        <v>146.0</v>
      </c>
      <c r="E36" s="126">
        <v>145.0</v>
      </c>
      <c r="F36" s="126">
        <v>143.0</v>
      </c>
      <c r="G36" s="126">
        <v>140.0</v>
      </c>
      <c r="H36" s="126">
        <v>136.0</v>
      </c>
      <c r="I36" s="126">
        <v>135.0</v>
      </c>
      <c r="J36" s="126">
        <v>133.0</v>
      </c>
      <c r="K36" s="126">
        <v>130.0</v>
      </c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7"/>
    </row>
    <row r="37">
      <c r="C37" s="126">
        <v>146.0</v>
      </c>
      <c r="D37" s="128">
        <v>0.0</v>
      </c>
      <c r="E37" s="128">
        <v>-1.789696071163826</v>
      </c>
      <c r="F37" s="128">
        <v>-1.2031628366691383</v>
      </c>
      <c r="G37" s="128">
        <v>-1.3407400543612553</v>
      </c>
      <c r="H37" s="128">
        <v>-1.3893495181616013</v>
      </c>
      <c r="I37" s="128">
        <v>-1.4858548419704833</v>
      </c>
      <c r="J37" s="128">
        <v>-1.5541968409648175</v>
      </c>
      <c r="K37" s="128">
        <v>-1.656382042253521</v>
      </c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7"/>
    </row>
    <row r="38">
      <c r="C38" s="126">
        <v>145.0</v>
      </c>
      <c r="D38" s="128">
        <v>-0.024392270136244343</v>
      </c>
      <c r="E38" s="128">
        <v>0.0</v>
      </c>
      <c r="F38" s="128">
        <v>-0.9332375833951084</v>
      </c>
      <c r="G38" s="128">
        <v>-1.192201630837657</v>
      </c>
      <c r="H38" s="128">
        <v>-1.2866444279713365</v>
      </c>
      <c r="I38" s="128">
        <v>-1.3960285396590066</v>
      </c>
      <c r="J38" s="128">
        <v>-1.4749212379540402</v>
      </c>
      <c r="K38" s="128">
        <v>-1.5876352853965898</v>
      </c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7"/>
    </row>
    <row r="39">
      <c r="C39" s="126">
        <v>143.0</v>
      </c>
      <c r="D39" s="128">
        <v>0.542061511772752</v>
      </c>
      <c r="E39" s="128">
        <v>1.1068178074293686</v>
      </c>
      <c r="F39" s="128">
        <v>0.0</v>
      </c>
      <c r="G39" s="128">
        <v>-1.329132690882135</v>
      </c>
      <c r="H39" s="128">
        <v>-1.3269088213491476</v>
      </c>
      <c r="I39" s="128">
        <v>-1.4454595997034838</v>
      </c>
      <c r="J39" s="128">
        <v>-1.5131022979985174</v>
      </c>
      <c r="K39" s="128">
        <v>-1.6145663454410673</v>
      </c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7"/>
    </row>
    <row r="40">
      <c r="C40" s="126">
        <v>140.0</v>
      </c>
      <c r="D40" s="128">
        <v>0.5000165138826702</v>
      </c>
      <c r="E40" s="128">
        <v>0.7276583477473028</v>
      </c>
      <c r="F40" s="128">
        <v>0.49969554167107894</v>
      </c>
      <c r="G40" s="128">
        <v>0.0</v>
      </c>
      <c r="H40" s="128">
        <v>-1.1845116753150482</v>
      </c>
      <c r="I40" s="128">
        <v>-1.3668124536693846</v>
      </c>
      <c r="J40" s="128">
        <v>-1.4430265805358466</v>
      </c>
      <c r="K40" s="128">
        <v>-1.5509191994069678</v>
      </c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7"/>
    </row>
    <row r="41">
      <c r="C41" s="126">
        <v>136.0</v>
      </c>
      <c r="D41" s="128">
        <v>0.6403111364915013</v>
      </c>
      <c r="E41" s="128">
        <v>0.8100344297873481</v>
      </c>
      <c r="F41" s="128">
        <v>0.7156535705460834</v>
      </c>
      <c r="G41" s="128">
        <v>0.9547769070563732</v>
      </c>
      <c r="H41" s="128">
        <v>0.0</v>
      </c>
      <c r="I41" s="128">
        <v>-1.873165307635285</v>
      </c>
      <c r="J41" s="128">
        <v>-1.5908080059303193</v>
      </c>
      <c r="K41" s="128">
        <v>-1.6047720533728684</v>
      </c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7"/>
    </row>
    <row r="42">
      <c r="C42" s="126">
        <v>135.0</v>
      </c>
      <c r="D42" s="128">
        <v>0.5497298193593693</v>
      </c>
      <c r="E42" s="128">
        <v>0.6778970243206681</v>
      </c>
      <c r="F42" s="128">
        <v>0.5879551631960824</v>
      </c>
      <c r="G42" s="128">
        <v>0.6823427323290956</v>
      </c>
      <c r="H42" s="128">
        <v>0.21386898388380987</v>
      </c>
      <c r="I42" s="128">
        <v>0.0</v>
      </c>
      <c r="J42" s="128">
        <v>-1.3907894736842117</v>
      </c>
      <c r="K42" s="128">
        <v>-1.4922535211267607</v>
      </c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7"/>
    </row>
    <row r="43">
      <c r="C43" s="126">
        <v>133.0</v>
      </c>
      <c r="D43" s="128">
        <v>0.5551781352480711</v>
      </c>
      <c r="E43" s="128">
        <v>0.6650643053873087</v>
      </c>
      <c r="F43" s="128">
        <v>0.594441449333962</v>
      </c>
      <c r="G43" s="128">
        <v>0.6754118276912935</v>
      </c>
      <c r="H43" s="128">
        <v>0.47961452928094817</v>
      </c>
      <c r="I43" s="128">
        <v>0.7167542736482675</v>
      </c>
      <c r="J43" s="128">
        <v>0.0</v>
      </c>
      <c r="K43" s="128">
        <v>-1.4616753150481827</v>
      </c>
      <c r="L43" s="130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7"/>
    </row>
    <row r="44">
      <c r="C44" s="126">
        <v>130.0</v>
      </c>
      <c r="D44" s="128">
        <v>0.5638390076299299</v>
      </c>
      <c r="E44" s="128">
        <v>0.6560320085153297</v>
      </c>
      <c r="F44" s="128">
        <v>0.6041708785407822</v>
      </c>
      <c r="G44" s="128">
        <v>0.6752647136882375</v>
      </c>
      <c r="H44" s="128">
        <v>0.5852343694466731</v>
      </c>
      <c r="I44" s="128">
        <v>0.726483702855089</v>
      </c>
      <c r="J44" s="128">
        <v>0.757061908933667</v>
      </c>
      <c r="K44" s="128">
        <v>0.0</v>
      </c>
      <c r="L44" s="130"/>
      <c r="M44" s="123"/>
      <c r="N44" s="123"/>
      <c r="O44" s="123"/>
      <c r="P44" s="123"/>
      <c r="Q44" s="123"/>
      <c r="R44" s="123"/>
      <c r="S44" s="123"/>
      <c r="T44" s="123"/>
      <c r="U44" s="122"/>
      <c r="V44" s="123"/>
      <c r="W44" s="123"/>
      <c r="X44" s="123"/>
      <c r="Y44" s="123"/>
      <c r="Z44" s="123"/>
      <c r="AA44" s="127"/>
    </row>
    <row r="45">
      <c r="C45" s="122"/>
      <c r="D45" s="130"/>
      <c r="E45" s="130"/>
      <c r="F45" s="130"/>
      <c r="G45" s="130"/>
      <c r="H45" s="130"/>
      <c r="I45" s="130"/>
      <c r="J45" s="130"/>
      <c r="K45" s="130"/>
      <c r="L45" s="130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7"/>
    </row>
    <row r="46">
      <c r="C46" s="122"/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3"/>
      <c r="X46" s="123"/>
      <c r="Y46" s="123"/>
      <c r="Z46" s="123"/>
      <c r="AA46" s="127"/>
    </row>
    <row r="47"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7"/>
    </row>
    <row r="48"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7"/>
    </row>
    <row r="49"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7"/>
    </row>
    <row r="50"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7"/>
    </row>
    <row r="51">
      <c r="B51" s="1">
        <v>4.0</v>
      </c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7"/>
    </row>
    <row r="52">
      <c r="A52" s="136"/>
      <c r="B52" s="136"/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9"/>
      <c r="AB52" s="136"/>
      <c r="AC52" s="136"/>
      <c r="AD52" s="136"/>
      <c r="AE52" s="136"/>
    </row>
    <row r="53">
      <c r="C53" s="122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7"/>
    </row>
    <row r="54">
      <c r="C54" s="122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7"/>
    </row>
    <row r="55">
      <c r="C55" s="122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7"/>
    </row>
    <row r="56">
      <c r="C56" s="122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2"/>
      <c r="X56" s="122"/>
      <c r="Y56" s="122"/>
      <c r="Z56" s="122"/>
      <c r="AA56" s="126"/>
    </row>
    <row r="57">
      <c r="C57" s="122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7"/>
    </row>
    <row r="58">
      <c r="C58" s="122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7"/>
    </row>
    <row r="59">
      <c r="C59" s="122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7"/>
    </row>
    <row r="60">
      <c r="C60" s="122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7"/>
    </row>
    <row r="61">
      <c r="C61" s="122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7"/>
    </row>
    <row r="62">
      <c r="C62" s="122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7"/>
    </row>
    <row r="63">
      <c r="C63" s="122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7"/>
    </row>
    <row r="64">
      <c r="C64" s="122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7"/>
    </row>
    <row r="65">
      <c r="C65" s="122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7"/>
    </row>
    <row r="66">
      <c r="C66" s="122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22"/>
      <c r="V66" s="123"/>
      <c r="W66" s="123"/>
      <c r="X66" s="123"/>
      <c r="Y66" s="123"/>
      <c r="Z66" s="123"/>
      <c r="AA66" s="127"/>
    </row>
    <row r="67">
      <c r="C67" s="122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23"/>
      <c r="W67" s="123"/>
      <c r="X67" s="123"/>
      <c r="Y67" s="123"/>
      <c r="Z67" s="123"/>
      <c r="AA67" s="127"/>
    </row>
    <row r="68">
      <c r="C68" s="122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23"/>
      <c r="W68" s="123"/>
      <c r="X68" s="123"/>
      <c r="Y68" s="123"/>
      <c r="Z68" s="123"/>
      <c r="AA68" s="129"/>
    </row>
    <row r="69">
      <c r="C69" s="122"/>
      <c r="D69" s="122"/>
      <c r="E69" s="122"/>
      <c r="F69" s="122"/>
      <c r="G69" s="122"/>
      <c r="H69" s="122"/>
      <c r="I69" s="122"/>
      <c r="J69" s="122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3"/>
      <c r="X69" s="123"/>
      <c r="Y69" s="123"/>
      <c r="Z69" s="123"/>
      <c r="AA69" s="127"/>
    </row>
    <row r="70">
      <c r="C70" s="122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23"/>
      <c r="X70" s="123"/>
      <c r="Y70" s="123"/>
      <c r="Z70" s="123"/>
      <c r="AA70" s="127"/>
    </row>
    <row r="71">
      <c r="C71" s="122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23"/>
      <c r="X71" s="123"/>
      <c r="Y71" s="123"/>
      <c r="Z71" s="123"/>
      <c r="AA71" s="127"/>
    </row>
    <row r="72">
      <c r="C72" s="122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23"/>
      <c r="X72" s="123"/>
      <c r="Y72" s="123"/>
      <c r="Z72" s="123"/>
      <c r="AA72" s="127"/>
    </row>
    <row r="73">
      <c r="C73" s="122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23"/>
      <c r="X73" s="123"/>
      <c r="Y73" s="123"/>
      <c r="Z73" s="123"/>
      <c r="AA73" s="127"/>
    </row>
    <row r="74">
      <c r="C74" s="122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23"/>
      <c r="X74" s="123"/>
      <c r="Y74" s="123"/>
      <c r="Z74" s="123"/>
      <c r="AA74" s="127"/>
    </row>
    <row r="75">
      <c r="C75" s="122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23"/>
      <c r="X75" s="123"/>
      <c r="Y75" s="123"/>
      <c r="Z75" s="123"/>
      <c r="AA75" s="127"/>
    </row>
    <row r="76">
      <c r="C76" s="122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23"/>
      <c r="X76" s="123"/>
      <c r="Y76" s="123"/>
      <c r="Z76" s="123"/>
      <c r="AA76" s="127"/>
    </row>
    <row r="77">
      <c r="C77" s="122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23"/>
      <c r="X77" s="123"/>
      <c r="Y77" s="123"/>
      <c r="Z77" s="123"/>
      <c r="AA77" s="127"/>
    </row>
    <row r="78">
      <c r="A78" s="132"/>
      <c r="B78" s="132"/>
      <c r="C78" s="122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23"/>
      <c r="X78" s="123"/>
      <c r="Y78" s="123"/>
      <c r="Z78" s="123"/>
      <c r="AA78" s="127"/>
      <c r="AB78" s="132"/>
      <c r="AC78" s="132"/>
      <c r="AD78" s="132"/>
      <c r="AE78" s="132"/>
    </row>
    <row r="79">
      <c r="C79" s="122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23"/>
      <c r="X79" s="123"/>
      <c r="Y79" s="123"/>
      <c r="Z79" s="123"/>
      <c r="AA79" s="127"/>
    </row>
    <row r="80">
      <c r="C80" s="122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23"/>
      <c r="X80" s="123"/>
      <c r="Y80" s="123"/>
      <c r="Z80" s="123"/>
      <c r="AA80" s="127"/>
    </row>
    <row r="81">
      <c r="C81" s="122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23"/>
      <c r="X81" s="123"/>
      <c r="Y81" s="123"/>
      <c r="Z81" s="123"/>
      <c r="AA81" s="127"/>
    </row>
    <row r="82">
      <c r="C82" s="122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23"/>
      <c r="X82" s="123"/>
      <c r="Y82" s="123"/>
      <c r="Z82" s="123"/>
      <c r="AA82" s="127"/>
    </row>
    <row r="83">
      <c r="C83" s="122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23"/>
      <c r="X83" s="123"/>
      <c r="Y83" s="123"/>
      <c r="Z83" s="123"/>
      <c r="AA83" s="127"/>
    </row>
    <row r="84">
      <c r="C84" s="122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22"/>
      <c r="X84" s="122"/>
      <c r="Y84" s="122"/>
      <c r="Z84" s="122"/>
      <c r="AA84" s="126"/>
    </row>
    <row r="85">
      <c r="C85" s="122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28"/>
    </row>
    <row r="86">
      <c r="C86" s="122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28"/>
    </row>
    <row r="87">
      <c r="C87" s="122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28"/>
    </row>
    <row r="88">
      <c r="C88" s="122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28"/>
    </row>
    <row r="89">
      <c r="C89" s="122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28"/>
    </row>
    <row r="90">
      <c r="C90" s="122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28"/>
    </row>
    <row r="91">
      <c r="C91" s="122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28"/>
    </row>
    <row r="92">
      <c r="C92" s="122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28"/>
    </row>
    <row r="93">
      <c r="C93" s="122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28"/>
    </row>
    <row r="94">
      <c r="C94" s="122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28"/>
    </row>
    <row r="95">
      <c r="C95" s="122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28"/>
    </row>
    <row r="96">
      <c r="C96" s="122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28"/>
    </row>
    <row r="97">
      <c r="C97" s="122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28"/>
    </row>
    <row r="98">
      <c r="C98" s="122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28"/>
    </row>
    <row r="99">
      <c r="C99" s="122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28"/>
    </row>
    <row r="100">
      <c r="C100" s="122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28"/>
    </row>
    <row r="101">
      <c r="C101" s="126">
        <v>231.0</v>
      </c>
      <c r="D101" s="128">
        <v>0.4477470727867232</v>
      </c>
      <c r="E101" s="128">
        <v>0.4350380342576833</v>
      </c>
      <c r="F101" s="128">
        <v>0.47802907975872033</v>
      </c>
      <c r="G101" s="128">
        <v>0.4690440341599701</v>
      </c>
      <c r="H101" s="128">
        <v>0.46031079843292333</v>
      </c>
      <c r="I101" s="128">
        <v>0.5108377299357901</v>
      </c>
      <c r="J101" s="128">
        <v>0.5010247020015027</v>
      </c>
      <c r="K101" s="128">
        <v>0.4883931171202997</v>
      </c>
      <c r="L101" s="128">
        <v>0.5573452931179865</v>
      </c>
      <c r="M101" s="128">
        <v>0.531707173733802</v>
      </c>
      <c r="N101" s="128">
        <v>0.513593944446769</v>
      </c>
      <c r="O101" s="128">
        <v>0.6042781832989051</v>
      </c>
      <c r="P101" s="128">
        <v>0.5846203636897898</v>
      </c>
      <c r="Q101" s="128">
        <v>0.5535639958700997</v>
      </c>
      <c r="R101" s="128">
        <v>0.8008531337888282</v>
      </c>
      <c r="S101" s="128">
        <v>0.7957905990395849</v>
      </c>
      <c r="T101" s="128">
        <v>0.0</v>
      </c>
      <c r="U101" s="128">
        <v>-1.9478391270908018</v>
      </c>
      <c r="V101" s="128">
        <v>-1.6380648631949528</v>
      </c>
      <c r="W101" s="128">
        <v>-1.5714133982809129</v>
      </c>
      <c r="X101" s="128">
        <v>-1.6996002321650705</v>
      </c>
      <c r="Y101" s="128">
        <v>-1.669972262343669</v>
      </c>
      <c r="Z101" s="128">
        <v>-1.6757321405776842</v>
      </c>
      <c r="AA101" s="128"/>
    </row>
    <row r="102">
      <c r="C102" s="126">
        <v>230.0</v>
      </c>
      <c r="D102" s="131">
        <v>0.4171843189605227</v>
      </c>
      <c r="E102" s="131">
        <v>0.40464795341996607</v>
      </c>
      <c r="F102" s="131">
        <v>0.4441831070985713</v>
      </c>
      <c r="G102" s="131">
        <v>0.43487204775473803</v>
      </c>
      <c r="H102" s="131">
        <v>0.4257094805003402</v>
      </c>
      <c r="I102" s="131">
        <v>0.47103766139403097</v>
      </c>
      <c r="J102" s="131">
        <v>0.46030885017101686</v>
      </c>
      <c r="K102" s="131">
        <v>0.44681676418044985</v>
      </c>
      <c r="L102" s="131">
        <v>0.5061318194465689</v>
      </c>
      <c r="M102" s="131">
        <v>0.4798992035552988</v>
      </c>
      <c r="N102" s="131">
        <v>0.45957406842704396</v>
      </c>
      <c r="O102" s="131">
        <v>0.5308293053840455</v>
      </c>
      <c r="P102" s="131">
        <v>0.5039289393881988</v>
      </c>
      <c r="Q102" s="131">
        <v>0.4640427920112142</v>
      </c>
      <c r="R102" s="131">
        <v>0.6086824843862968</v>
      </c>
      <c r="S102" s="131">
        <v>0.5181264257523536</v>
      </c>
      <c r="T102" s="131">
        <v>0.2320896250854113</v>
      </c>
      <c r="U102" s="131">
        <v>0.0</v>
      </c>
      <c r="V102" s="131">
        <v>-1.4480472550494006</v>
      </c>
      <c r="W102" s="131">
        <v>-1.4426457901353618</v>
      </c>
      <c r="X102" s="131">
        <v>-1.6137492906861859</v>
      </c>
      <c r="Y102" s="131">
        <v>-1.5946867970552612</v>
      </c>
      <c r="Z102" s="131">
        <v>-1.610158976876578</v>
      </c>
      <c r="AA102" s="131"/>
    </row>
    <row r="103">
      <c r="C103" s="126">
        <v>228.0</v>
      </c>
      <c r="D103" s="128">
        <v>0.4196314120180655</v>
      </c>
      <c r="E103" s="128">
        <v>0.40888450296578527</v>
      </c>
      <c r="F103" s="128">
        <v>0.44667046858692416</v>
      </c>
      <c r="G103" s="128">
        <v>0.43919804960079734</v>
      </c>
      <c r="H103" s="128">
        <v>0.43214838773997144</v>
      </c>
      <c r="I103" s="128">
        <v>0.4750229904970694</v>
      </c>
      <c r="J103" s="128">
        <v>0.4668878884083765</v>
      </c>
      <c r="K103" s="128">
        <v>0.45675405764610344</v>
      </c>
      <c r="L103" s="128">
        <v>0.5117586908659346</v>
      </c>
      <c r="M103" s="128">
        <v>0.4909673228388314</v>
      </c>
      <c r="N103" s="128">
        <v>0.4768333931517319</v>
      </c>
      <c r="O103" s="128">
        <v>0.5410688860274878</v>
      </c>
      <c r="P103" s="128">
        <v>0.5234977927586479</v>
      </c>
      <c r="Q103" s="128">
        <v>0.49981279209726415</v>
      </c>
      <c r="R103" s="128">
        <v>0.6168009525731133</v>
      </c>
      <c r="S103" s="128">
        <v>0.5676887761843012</v>
      </c>
      <c r="T103" s="128">
        <v>0.47286657892092787</v>
      </c>
      <c r="U103" s="128">
        <v>0.6783603775426711</v>
      </c>
      <c r="V103" s="128">
        <v>0.0</v>
      </c>
      <c r="W103" s="128">
        <v>-1.3801237799534252</v>
      </c>
      <c r="X103" s="128">
        <v>-1.661643947170915</v>
      </c>
      <c r="Y103" s="128">
        <v>-1.5930576440161808</v>
      </c>
      <c r="Z103" s="128">
        <v>-1.5969425222501956</v>
      </c>
      <c r="AA103" s="128"/>
    </row>
    <row r="104">
      <c r="C104" s="126">
        <v>226.0</v>
      </c>
      <c r="D104" s="128">
        <v>0.43121167677209626</v>
      </c>
      <c r="E104" s="128">
        <v>0.42220741330991896</v>
      </c>
      <c r="F104" s="128">
        <v>0.4590298782522165</v>
      </c>
      <c r="G104" s="128">
        <v>0.45342483954506796</v>
      </c>
      <c r="H104" s="128">
        <v>0.4484966434152632</v>
      </c>
      <c r="I104" s="128">
        <v>0.4900710232730908</v>
      </c>
      <c r="J104" s="128">
        <v>0.48453898892198066</v>
      </c>
      <c r="K104" s="128">
        <v>0.47762558330977556</v>
      </c>
      <c r="L104" s="128">
        <v>0.530382374400082</v>
      </c>
      <c r="M104" s="128">
        <v>0.5144313850847257</v>
      </c>
      <c r="N104" s="128">
        <v>0.5057622662777652</v>
      </c>
      <c r="O104" s="128">
        <v>0.566677518891761</v>
      </c>
      <c r="P104" s="128">
        <v>0.5569361622759625</v>
      </c>
      <c r="Q104" s="128">
        <v>0.5449515186808632</v>
      </c>
      <c r="R104" s="128">
        <v>0.6498838813635304</v>
      </c>
      <c r="S104" s="128">
        <v>0.6239557543143064</v>
      </c>
      <c r="T104" s="128">
        <v>0.5832456014995039</v>
      </c>
      <c r="U104" s="128">
        <v>0.7430696702409894</v>
      </c>
      <c r="V104" s="128">
        <v>0.8286754314672025</v>
      </c>
      <c r="W104" s="128">
        <v>0.0</v>
      </c>
      <c r="X104" s="128">
        <v>-2.1530824713405012</v>
      </c>
      <c r="Y104" s="128">
        <v>-1.6744961681857684</v>
      </c>
      <c r="Z104" s="128">
        <v>-1.6250477130864505</v>
      </c>
      <c r="AA104" s="128"/>
    </row>
    <row r="105">
      <c r="C105" s="126">
        <v>225.0</v>
      </c>
      <c r="D105" s="128">
        <v>0.39843861247156254</v>
      </c>
      <c r="E105" s="128">
        <v>0.3894843742833186</v>
      </c>
      <c r="F105" s="128">
        <v>0.4236440983071914</v>
      </c>
      <c r="G105" s="128">
        <v>0.41770996197475024</v>
      </c>
      <c r="H105" s="128">
        <v>0.4123444560175375</v>
      </c>
      <c r="I105" s="128">
        <v>0.4502234210952418</v>
      </c>
      <c r="J105" s="128">
        <v>0.4439519993526643</v>
      </c>
      <c r="K105" s="128">
        <v>0.4362790213497512</v>
      </c>
      <c r="L105" s="128">
        <v>0.4830504164259056</v>
      </c>
      <c r="M105" s="128">
        <v>0.4665824092148804</v>
      </c>
      <c r="N105" s="128">
        <v>0.4563245065032927</v>
      </c>
      <c r="O105" s="128">
        <v>0.5077083237238518</v>
      </c>
      <c r="P105" s="128">
        <v>0.49472238664764284</v>
      </c>
      <c r="Q105" s="128">
        <v>0.4787073394013196</v>
      </c>
      <c r="R105" s="128">
        <v>0.5588138956196919</v>
      </c>
      <c r="S105" s="128">
        <v>0.5248823483325165</v>
      </c>
      <c r="T105" s="128">
        <v>0.47532006747461775</v>
      </c>
      <c r="U105" s="128">
        <v>0.5598034024564138</v>
      </c>
      <c r="V105" s="128">
        <v>0.5129343869973256</v>
      </c>
      <c r="W105" s="128">
        <v>0.21499048648365193</v>
      </c>
      <c r="X105" s="128">
        <v>0.0</v>
      </c>
      <c r="Y105" s="128">
        <v>-1.3995361972627194</v>
      </c>
      <c r="Z105" s="128">
        <v>-1.4571710754967344</v>
      </c>
      <c r="AA105" s="128"/>
    </row>
    <row r="106">
      <c r="C106" s="126">
        <v>223.0</v>
      </c>
      <c r="D106" s="128">
        <v>0.4115077173876622</v>
      </c>
      <c r="E106" s="128">
        <v>0.40405029508310053</v>
      </c>
      <c r="F106" s="128">
        <v>0.43761904385357053</v>
      </c>
      <c r="G106" s="128">
        <v>0.43329490257888437</v>
      </c>
      <c r="H106" s="128">
        <v>0.4297286219756066</v>
      </c>
      <c r="I106" s="128">
        <v>0.46686824152250184</v>
      </c>
      <c r="J106" s="128">
        <v>0.462774526208903</v>
      </c>
      <c r="K106" s="128">
        <v>0.4577055141786134</v>
      </c>
      <c r="L106" s="128">
        <v>0.5032936724642857</v>
      </c>
      <c r="M106" s="128">
        <v>0.4905436759735925</v>
      </c>
      <c r="N106" s="128">
        <v>0.4843764187459375</v>
      </c>
      <c r="O106" s="128">
        <v>0.534354429052216</v>
      </c>
      <c r="P106" s="128">
        <v>0.5269840232210078</v>
      </c>
      <c r="Q106" s="128">
        <v>0.5185368226345218</v>
      </c>
      <c r="R106" s="128">
        <v>0.5947032008330259</v>
      </c>
      <c r="S106" s="128">
        <v>0.5740118860792849</v>
      </c>
      <c r="T106" s="128">
        <v>0.5463360742547316</v>
      </c>
      <c r="U106" s="128">
        <v>0.6284836285720108</v>
      </c>
      <c r="V106" s="128">
        <v>0.627280191907364</v>
      </c>
      <c r="W106" s="128">
        <v>0.5423982199774403</v>
      </c>
      <c r="X106" s="128">
        <v>0.8816055027284458</v>
      </c>
      <c r="Y106" s="128">
        <v>0.0</v>
      </c>
      <c r="Z106" s="128">
        <v>-1.4592944379070172</v>
      </c>
      <c r="AA106" s="128"/>
    </row>
    <row r="107">
      <c r="C107" s="126">
        <v>221.0</v>
      </c>
      <c r="D107" s="128">
        <v>0.42034636320422564</v>
      </c>
      <c r="E107" s="128">
        <v>0.4141488180606046</v>
      </c>
      <c r="F107" s="128">
        <v>0.44697356843965896</v>
      </c>
      <c r="G107" s="128">
        <v>0.4439519785284496</v>
      </c>
      <c r="H107" s="128">
        <v>0.4418166263934472</v>
      </c>
      <c r="I107" s="128">
        <v>0.47799963428576286</v>
      </c>
      <c r="J107" s="128">
        <v>0.4755883086105271</v>
      </c>
      <c r="K107" s="128">
        <v>0.47250639937418126</v>
      </c>
      <c r="L107" s="128">
        <v>0.5165824832493199</v>
      </c>
      <c r="M107" s="128">
        <v>0.5066528703662808</v>
      </c>
      <c r="N107" s="128">
        <v>0.5034009663002929</v>
      </c>
      <c r="O107" s="128">
        <v>0.5513885117636672</v>
      </c>
      <c r="P107" s="128">
        <v>0.547749861084554</v>
      </c>
      <c r="Q107" s="128">
        <v>0.5441020499860116</v>
      </c>
      <c r="R107" s="128">
        <v>0.6152774985813724</v>
      </c>
      <c r="S107" s="128">
        <v>0.6022768839321245</v>
      </c>
      <c r="T107" s="128">
        <v>0.586195488813809</v>
      </c>
      <c r="U107" s="128">
        <v>0.6610244611185497</v>
      </c>
      <c r="V107" s="128">
        <v>0.6728951600513503</v>
      </c>
      <c r="W107" s="128">
        <v>0.6368799163050426</v>
      </c>
      <c r="X107" s="128">
        <v>0.8551480153787399</v>
      </c>
      <c r="Y107" s="128">
        <v>0.8427013640526484</v>
      </c>
      <c r="Z107" s="128">
        <v>0.0</v>
      </c>
      <c r="AA107" s="128"/>
    </row>
    <row r="108">
      <c r="C108" s="126">
        <v>220.0</v>
      </c>
      <c r="D108" s="128">
        <v>0.3908463384457355</v>
      </c>
      <c r="E108" s="128">
        <v>0.3847059289790644</v>
      </c>
      <c r="F108" s="128">
        <v>0.4156078918953096</v>
      </c>
      <c r="G108" s="128">
        <v>0.4123790865002612</v>
      </c>
      <c r="H108" s="128">
        <v>0.40995370798969855</v>
      </c>
      <c r="I108" s="128">
        <v>0.443602585509703</v>
      </c>
      <c r="J108" s="128">
        <v>0.440726127933309</v>
      </c>
      <c r="K108" s="128">
        <v>0.43715654595401915</v>
      </c>
      <c r="L108" s="128">
        <v>0.4774346557843563</v>
      </c>
      <c r="M108" s="128">
        <v>0.46722505640167245</v>
      </c>
      <c r="N108" s="128">
        <v>0.463011477137991</v>
      </c>
      <c r="O108" s="128">
        <v>0.505628134702224</v>
      </c>
      <c r="P108" s="128">
        <v>0.500312677157197</v>
      </c>
      <c r="Q108" s="128">
        <v>0.49457896046738714</v>
      </c>
      <c r="R108" s="128">
        <v>0.5548289129471192</v>
      </c>
      <c r="S108" s="128">
        <v>0.5389970635201982</v>
      </c>
      <c r="T108" s="128">
        <v>0.5195589107139686</v>
      </c>
      <c r="U108" s="128">
        <v>0.5758051315167036</v>
      </c>
      <c r="V108" s="128">
        <v>0.5714891186106184</v>
      </c>
      <c r="W108" s="128">
        <v>0.5248918642822997</v>
      </c>
      <c r="X108" s="128">
        <v>0.6417691284384323</v>
      </c>
      <c r="Y108" s="128">
        <v>0.5432641870807811</v>
      </c>
      <c r="Z108" s="128">
        <v>0.25811597431321587</v>
      </c>
      <c r="AA108" s="128"/>
    </row>
    <row r="109">
      <c r="C109" s="126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</row>
    <row r="110">
      <c r="C110" s="126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</row>
    <row r="111">
      <c r="C111" s="126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</row>
    <row r="112">
      <c r="C112" s="126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</row>
    <row r="113">
      <c r="C113" s="126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</row>
    <row r="114">
      <c r="C114" s="126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</row>
    <row r="115">
      <c r="C115" s="126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</row>
    <row r="116">
      <c r="C116" s="126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</row>
    <row r="117">
      <c r="C117" s="126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</row>
    <row r="118">
      <c r="C118" s="126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</row>
    <row r="119">
      <c r="C119" s="126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</row>
    <row r="120">
      <c r="C120" s="126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</row>
    <row r="121">
      <c r="C121" s="126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</row>
    <row r="122">
      <c r="C122" s="126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</row>
    <row r="123">
      <c r="C123" s="126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</row>
    <row r="124">
      <c r="C124" s="126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</row>
    <row r="125">
      <c r="C125" s="126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</row>
    <row r="126">
      <c r="C126" s="126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</row>
    <row r="127">
      <c r="C127" s="126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</row>
    <row r="128">
      <c r="C128" s="126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</row>
    <row r="129">
      <c r="C129" s="126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</row>
    <row r="130">
      <c r="C130" s="126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</row>
    <row r="131">
      <c r="C131" s="126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</row>
    <row r="132">
      <c r="C132" s="126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  <row r="993">
      <c r="C993" s="44"/>
    </row>
    <row r="994">
      <c r="C994" s="44"/>
    </row>
    <row r="995">
      <c r="C995" s="44"/>
    </row>
    <row r="996">
      <c r="C996" s="44"/>
    </row>
    <row r="997">
      <c r="C997" s="44"/>
    </row>
    <row r="998">
      <c r="C998" s="44"/>
    </row>
    <row r="999">
      <c r="C999" s="44"/>
    </row>
    <row r="1000">
      <c r="C1000" s="44"/>
    </row>
  </sheetData>
  <conditionalFormatting sqref="AA85:AA108 D101:Z108">
    <cfRule type="colorScale" priority="1">
      <colorScale>
        <cfvo type="min"/>
        <cfvo type="percentile" val="75"/>
        <cfvo type="max"/>
        <color rgb="FFFFFFFF"/>
        <color rgb="FF9CBB8E"/>
        <color rgb="FF38761D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5.5"/>
    <col customWidth="1" min="2" max="2" width="13.13"/>
    <col customWidth="1" min="6" max="6" width="13.5"/>
    <col customWidth="1" min="7" max="7" width="18.88"/>
    <col customWidth="1" min="8" max="8" width="7.63"/>
    <col customWidth="1" min="9" max="9" width="10.0"/>
    <col customWidth="1" min="10" max="10" width="6.63"/>
    <col customWidth="1" min="11" max="11" width="8.0"/>
    <col customWidth="1" min="12" max="12" width="6.63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</row>
    <row r="2">
      <c r="A2" s="1" t="s">
        <v>20</v>
      </c>
      <c r="B2" s="106">
        <v>95.5</v>
      </c>
      <c r="C2" s="135">
        <v>44925.0</v>
      </c>
      <c r="D2" s="1">
        <f t="shared" ref="D2:E2" si="1">round(D3/10,0)*10</f>
        <v>80</v>
      </c>
      <c r="E2" s="1">
        <f t="shared" si="1"/>
        <v>90</v>
      </c>
      <c r="F2" s="1">
        <v>3.3418187E7</v>
      </c>
      <c r="G2" s="1" t="s">
        <v>254</v>
      </c>
      <c r="H2" s="117">
        <v>44925.0</v>
      </c>
      <c r="I2" s="1">
        <v>90.0</v>
      </c>
      <c r="J2" s="2">
        <v>8.2</v>
      </c>
      <c r="K2" s="2">
        <v>8.45</v>
      </c>
      <c r="L2" s="2">
        <v>8.2</v>
      </c>
      <c r="M2" s="1" t="s">
        <v>255</v>
      </c>
      <c r="Q2" s="1" t="s">
        <v>256</v>
      </c>
    </row>
    <row r="3">
      <c r="B3" s="81">
        <v>0.8</v>
      </c>
      <c r="C3" s="118">
        <v>0.95</v>
      </c>
      <c r="D3" s="84">
        <f t="shared" ref="D3:E3" si="2">$B$2*B3</f>
        <v>76.4</v>
      </c>
      <c r="E3" s="84">
        <f t="shared" si="2"/>
        <v>90.725</v>
      </c>
      <c r="F3" s="44"/>
      <c r="G3" s="119" t="s">
        <v>257</v>
      </c>
      <c r="H3" s="120">
        <v>44925.0</v>
      </c>
      <c r="I3" s="82">
        <v>89.0</v>
      </c>
      <c r="J3" s="121">
        <v>8.9</v>
      </c>
      <c r="K3" s="121">
        <v>9.1</v>
      </c>
      <c r="L3" s="121">
        <v>7.75</v>
      </c>
      <c r="M3" s="119" t="s">
        <v>258</v>
      </c>
      <c r="Q3" s="1" t="s">
        <v>233</v>
      </c>
    </row>
    <row r="4">
      <c r="C4" s="44"/>
      <c r="G4" s="1" t="s">
        <v>259</v>
      </c>
      <c r="H4" s="117">
        <v>44925.0</v>
      </c>
      <c r="I4" s="1">
        <v>88.0</v>
      </c>
      <c r="J4" s="2">
        <v>9.65</v>
      </c>
      <c r="K4" s="2">
        <v>9.9</v>
      </c>
      <c r="L4" s="2">
        <v>9.25</v>
      </c>
      <c r="M4" s="1" t="s">
        <v>260</v>
      </c>
      <c r="Q4" s="1" t="s">
        <v>261</v>
      </c>
    </row>
    <row r="5">
      <c r="C5" s="77"/>
      <c r="G5" s="1" t="s">
        <v>262</v>
      </c>
      <c r="H5" s="117">
        <v>44925.0</v>
      </c>
      <c r="I5" s="1">
        <v>87.0</v>
      </c>
      <c r="J5" s="2">
        <v>10.4</v>
      </c>
      <c r="K5" s="2">
        <v>10.65</v>
      </c>
      <c r="L5" s="9"/>
      <c r="M5" s="1" t="s">
        <v>164</v>
      </c>
      <c r="Q5" s="77"/>
    </row>
    <row r="6">
      <c r="G6" s="1" t="s">
        <v>263</v>
      </c>
      <c r="H6" s="117">
        <v>44925.0</v>
      </c>
      <c r="I6" s="1">
        <v>86.0</v>
      </c>
      <c r="J6" s="2">
        <v>11.2</v>
      </c>
      <c r="K6" s="2">
        <v>11.45</v>
      </c>
      <c r="L6" s="2">
        <v>10.41</v>
      </c>
      <c r="M6" s="1" t="s">
        <v>264</v>
      </c>
      <c r="Q6" s="77"/>
    </row>
    <row r="7">
      <c r="G7" s="1" t="s">
        <v>265</v>
      </c>
      <c r="H7" s="117">
        <v>44925.0</v>
      </c>
      <c r="I7" s="1">
        <v>85.0</v>
      </c>
      <c r="J7" s="2">
        <v>12.0</v>
      </c>
      <c r="K7" s="2">
        <v>12.2</v>
      </c>
      <c r="L7" s="2">
        <v>6.75</v>
      </c>
      <c r="M7" s="1" t="s">
        <v>266</v>
      </c>
      <c r="Q7" s="77"/>
    </row>
    <row r="8">
      <c r="G8" s="1" t="s">
        <v>267</v>
      </c>
      <c r="H8" s="117">
        <v>44925.0</v>
      </c>
      <c r="I8" s="1">
        <v>84.0</v>
      </c>
      <c r="J8" s="2">
        <v>12.8</v>
      </c>
      <c r="K8" s="2">
        <v>13.15</v>
      </c>
      <c r="L8" s="9"/>
      <c r="M8" s="1" t="s">
        <v>164</v>
      </c>
      <c r="Q8" s="77"/>
    </row>
    <row r="9">
      <c r="G9" s="1" t="s">
        <v>268</v>
      </c>
      <c r="H9" s="117">
        <v>44925.0</v>
      </c>
      <c r="I9" s="1">
        <v>83.0</v>
      </c>
      <c r="J9" s="2">
        <v>13.65</v>
      </c>
      <c r="K9" s="2">
        <v>13.85</v>
      </c>
      <c r="L9" s="2">
        <v>8.05</v>
      </c>
      <c r="M9" s="1" t="s">
        <v>266</v>
      </c>
      <c r="Q9" s="77"/>
    </row>
    <row r="10">
      <c r="G10" s="1" t="s">
        <v>269</v>
      </c>
      <c r="H10" s="117">
        <v>44925.0</v>
      </c>
      <c r="I10" s="1">
        <v>82.0</v>
      </c>
      <c r="J10" s="2">
        <v>14.5</v>
      </c>
      <c r="K10" s="2">
        <v>14.7</v>
      </c>
      <c r="L10" s="9"/>
      <c r="M10" s="1" t="s">
        <v>164</v>
      </c>
      <c r="Q10" s="77"/>
    </row>
    <row r="11">
      <c r="G11" s="1" t="s">
        <v>270</v>
      </c>
      <c r="H11" s="117">
        <v>44925.0</v>
      </c>
      <c r="I11" s="1">
        <v>81.0</v>
      </c>
      <c r="J11" s="2">
        <v>15.4</v>
      </c>
      <c r="K11" s="2">
        <v>15.75</v>
      </c>
      <c r="L11" s="2">
        <v>12.2</v>
      </c>
      <c r="M11" s="1" t="s">
        <v>266</v>
      </c>
      <c r="Q11" s="77"/>
    </row>
    <row r="12">
      <c r="D12" s="122"/>
      <c r="E12" s="122"/>
      <c r="F12" s="122"/>
      <c r="G12" s="124" t="s">
        <v>271</v>
      </c>
      <c r="H12" s="117">
        <v>44925.0</v>
      </c>
      <c r="I12" s="124">
        <v>80.0</v>
      </c>
      <c r="J12" s="124">
        <v>16.2</v>
      </c>
      <c r="K12" s="124">
        <v>16.65</v>
      </c>
      <c r="L12" s="2">
        <v>12.2</v>
      </c>
      <c r="M12" s="1" t="s">
        <v>266</v>
      </c>
      <c r="N12" s="72"/>
      <c r="Q12" s="77"/>
    </row>
    <row r="13">
      <c r="C13" s="122"/>
      <c r="D13" s="123"/>
      <c r="E13" s="123"/>
      <c r="F13" s="123"/>
      <c r="G13" s="77"/>
      <c r="H13" s="125"/>
      <c r="I13" s="123"/>
      <c r="J13" s="123"/>
      <c r="K13" s="123"/>
      <c r="L13" s="9"/>
      <c r="M13" s="77"/>
      <c r="N13" s="72"/>
      <c r="Q13" s="77"/>
    </row>
    <row r="14">
      <c r="C14" s="122"/>
      <c r="D14" s="126">
        <v>89.0</v>
      </c>
      <c r="E14" s="126">
        <v>88.0</v>
      </c>
      <c r="F14" s="126">
        <v>87.0</v>
      </c>
      <c r="G14" s="126">
        <v>86.0</v>
      </c>
      <c r="H14" s="126">
        <v>85.0</v>
      </c>
      <c r="I14" s="126">
        <v>84.0</v>
      </c>
      <c r="J14" s="126">
        <v>83.0</v>
      </c>
      <c r="K14" s="126">
        <v>82.0</v>
      </c>
      <c r="L14" s="126">
        <v>81.0</v>
      </c>
      <c r="M14" s="126">
        <v>80.0</v>
      </c>
      <c r="N14" s="72"/>
      <c r="Q14" s="77"/>
    </row>
    <row r="15">
      <c r="C15" s="126">
        <v>89.0</v>
      </c>
      <c r="D15" s="127">
        <v>0.0</v>
      </c>
      <c r="E15" s="127">
        <v>-0.7750000000000004</v>
      </c>
      <c r="F15" s="127">
        <v>-0.7625000000000002</v>
      </c>
      <c r="G15" s="127">
        <v>-0.7749999999999998</v>
      </c>
      <c r="H15" s="127">
        <v>-0.7749999999999999</v>
      </c>
      <c r="I15" s="127">
        <v>-0.7950000000000002</v>
      </c>
      <c r="J15" s="127">
        <v>-0.7916666666666666</v>
      </c>
      <c r="K15" s="127">
        <v>-0.7999999999999999</v>
      </c>
      <c r="L15" s="127">
        <v>-0.821875</v>
      </c>
      <c r="M15" s="127">
        <v>-0.8249999999999998</v>
      </c>
      <c r="Q15" s="77"/>
    </row>
    <row r="16">
      <c r="C16" s="126">
        <v>88.0</v>
      </c>
      <c r="D16" s="127">
        <v>0.2903225806451606</v>
      </c>
      <c r="E16" s="127">
        <v>0.0</v>
      </c>
      <c r="F16" s="127">
        <v>-0.75</v>
      </c>
      <c r="G16" s="127">
        <v>-0.7749999999999995</v>
      </c>
      <c r="H16" s="127">
        <v>-0.7749999999999998</v>
      </c>
      <c r="I16" s="127">
        <v>-0.8</v>
      </c>
      <c r="J16" s="127">
        <v>-0.7949999999999999</v>
      </c>
      <c r="K16" s="127">
        <v>-0.8041666666666666</v>
      </c>
      <c r="L16" s="127">
        <v>-0.8285714285714285</v>
      </c>
      <c r="M16" s="127">
        <v>-0.8312499999999998</v>
      </c>
      <c r="N16" s="122"/>
      <c r="O16" s="122"/>
      <c r="Q16" s="77"/>
    </row>
    <row r="17">
      <c r="B17" s="1" t="s">
        <v>151</v>
      </c>
      <c r="C17" s="126">
        <v>87.0</v>
      </c>
      <c r="D17" s="127">
        <v>0.31147540983606525</v>
      </c>
      <c r="E17" s="127">
        <v>0.33333333333333326</v>
      </c>
      <c r="F17" s="127">
        <v>0.0</v>
      </c>
      <c r="G17" s="127">
        <v>-0.7999999999999989</v>
      </c>
      <c r="H17" s="127">
        <v>-0.7874999999999996</v>
      </c>
      <c r="I17" s="127">
        <v>-0.8166666666666668</v>
      </c>
      <c r="J17" s="127">
        <v>-0.8062499999999999</v>
      </c>
      <c r="K17" s="127">
        <v>-0.8149999999999998</v>
      </c>
      <c r="L17" s="127">
        <v>-0.8416666666666667</v>
      </c>
      <c r="M17" s="127">
        <v>-0.8428571428571426</v>
      </c>
      <c r="N17" s="123"/>
      <c r="O17" s="123"/>
      <c r="Q17" s="77"/>
    </row>
    <row r="18">
      <c r="C18" s="126">
        <v>86.0</v>
      </c>
      <c r="D18" s="127">
        <v>0.2903225806451617</v>
      </c>
      <c r="E18" s="127">
        <v>0.29032258064516214</v>
      </c>
      <c r="F18" s="127">
        <v>0.2500000000000018</v>
      </c>
      <c r="G18" s="127">
        <v>0.0</v>
      </c>
      <c r="H18" s="127">
        <v>-0.7750000000000004</v>
      </c>
      <c r="I18" s="127">
        <v>-0.8250000000000006</v>
      </c>
      <c r="J18" s="127">
        <v>-0.8083333333333336</v>
      </c>
      <c r="K18" s="127">
        <v>-0.8187500000000001</v>
      </c>
      <c r="L18" s="127">
        <v>-0.8500000000000002</v>
      </c>
      <c r="M18" s="127">
        <v>-0.85</v>
      </c>
      <c r="N18" s="123"/>
      <c r="O18" s="123"/>
      <c r="P18" s="122"/>
      <c r="Q18" s="122"/>
    </row>
    <row r="19">
      <c r="C19" s="126">
        <v>85.0</v>
      </c>
      <c r="D19" s="127">
        <v>0.2903225806451615</v>
      </c>
      <c r="E19" s="127">
        <v>0.2903225806451617</v>
      </c>
      <c r="F19" s="127">
        <v>0.26984126984127044</v>
      </c>
      <c r="G19" s="127">
        <v>0.2903225806451606</v>
      </c>
      <c r="H19" s="127">
        <v>0.0</v>
      </c>
      <c r="I19" s="127">
        <v>-0.8750000000000009</v>
      </c>
      <c r="J19" s="127">
        <v>-0.8250000000000002</v>
      </c>
      <c r="K19" s="127">
        <v>-0.8333333333333334</v>
      </c>
      <c r="L19" s="127">
        <v>-0.8687500000000001</v>
      </c>
      <c r="M19" s="127">
        <v>-0.8649999999999999</v>
      </c>
      <c r="N19" s="123"/>
      <c r="O19" s="123"/>
      <c r="P19" s="123"/>
      <c r="Q19" s="123"/>
    </row>
    <row r="20">
      <c r="C20" s="126">
        <v>84.0</v>
      </c>
      <c r="D20" s="127">
        <v>0.2578616352201255</v>
      </c>
      <c r="E20" s="127">
        <v>0.25</v>
      </c>
      <c r="F20" s="127">
        <v>0.22448979591836715</v>
      </c>
      <c r="G20" s="127">
        <v>0.21212121212121127</v>
      </c>
      <c r="H20" s="127">
        <v>0.14285714285714168</v>
      </c>
      <c r="I20" s="127">
        <v>0.0</v>
      </c>
      <c r="J20" s="127">
        <v>-0.7749999999999995</v>
      </c>
      <c r="K20" s="127">
        <v>-0.8124999999999996</v>
      </c>
      <c r="L20" s="127">
        <v>-0.8666666666666666</v>
      </c>
      <c r="M20" s="127">
        <v>-0.8624999999999996</v>
      </c>
      <c r="N20" s="123"/>
      <c r="O20" s="123"/>
      <c r="P20" s="123"/>
      <c r="Q20" s="123"/>
      <c r="R20" s="122"/>
      <c r="S20" s="122"/>
    </row>
    <row r="21">
      <c r="C21" s="126">
        <v>83.0</v>
      </c>
      <c r="D21" s="127">
        <v>0.26315789473684204</v>
      </c>
      <c r="E21" s="127">
        <v>0.25786163522012595</v>
      </c>
      <c r="F21" s="127">
        <v>0.24031007751938005</v>
      </c>
      <c r="G21" s="127">
        <v>0.23711340206185527</v>
      </c>
      <c r="H21" s="127">
        <v>0.21212121212121193</v>
      </c>
      <c r="I21" s="127">
        <v>0.29032258064516214</v>
      </c>
      <c r="J21" s="127">
        <v>0.0</v>
      </c>
      <c r="K21" s="127">
        <v>-0.8499999999999996</v>
      </c>
      <c r="L21" s="127">
        <v>-0.9125000000000001</v>
      </c>
      <c r="M21" s="127">
        <v>-0.8916666666666663</v>
      </c>
      <c r="N21" s="123"/>
      <c r="O21" s="123"/>
      <c r="P21" s="123"/>
      <c r="Q21" s="123"/>
      <c r="R21" s="123"/>
      <c r="S21" s="123"/>
      <c r="T21" s="77"/>
    </row>
    <row r="22">
      <c r="C22" s="126">
        <v>82.0</v>
      </c>
      <c r="D22" s="127">
        <v>0.25</v>
      </c>
      <c r="E22" s="127">
        <v>0.24352331606217636</v>
      </c>
      <c r="F22" s="127">
        <v>0.2269938650306751</v>
      </c>
      <c r="G22" s="127">
        <v>0.22137404580152653</v>
      </c>
      <c r="H22" s="127">
        <v>0.19999999999999996</v>
      </c>
      <c r="I22" s="127">
        <v>0.2307692307692315</v>
      </c>
      <c r="J22" s="127">
        <v>0.1764705882352946</v>
      </c>
      <c r="K22" s="127">
        <v>0.0</v>
      </c>
      <c r="L22" s="127">
        <v>-0.9750000000000005</v>
      </c>
      <c r="M22" s="127">
        <v>-0.9124999999999996</v>
      </c>
      <c r="N22" s="123"/>
      <c r="O22" s="123"/>
      <c r="P22" s="123"/>
      <c r="Q22" s="123"/>
      <c r="R22" s="123"/>
      <c r="S22" s="123"/>
      <c r="T22" s="122"/>
      <c r="U22" s="122"/>
    </row>
    <row r="23">
      <c r="C23" s="126">
        <v>81.0</v>
      </c>
      <c r="D23" s="127">
        <v>0.21673003802281365</v>
      </c>
      <c r="E23" s="127">
        <v>0.2068965517241379</v>
      </c>
      <c r="F23" s="127">
        <v>0.18811881188118806</v>
      </c>
      <c r="G23" s="127">
        <v>0.17647058823529393</v>
      </c>
      <c r="H23" s="127">
        <v>0.1510791366906472</v>
      </c>
      <c r="I23" s="127">
        <v>0.15384615384615397</v>
      </c>
      <c r="J23" s="127">
        <v>0.09589041095890405</v>
      </c>
      <c r="K23" s="127">
        <v>0.025641025641025106</v>
      </c>
      <c r="L23" s="127">
        <v>0.0</v>
      </c>
      <c r="M23" s="127">
        <v>-0.8499999999999988</v>
      </c>
      <c r="N23" s="123"/>
      <c r="O23" s="123"/>
      <c r="P23" s="123"/>
      <c r="Q23" s="123"/>
      <c r="R23" s="123"/>
      <c r="S23" s="123"/>
      <c r="T23" s="123"/>
      <c r="U23" s="123"/>
    </row>
    <row r="24">
      <c r="C24" s="126">
        <v>80.0</v>
      </c>
      <c r="D24" s="127">
        <v>0.21212121212121238</v>
      </c>
      <c r="E24" s="127">
        <v>0.20300751879699264</v>
      </c>
      <c r="F24" s="127">
        <v>0.1864406779661021</v>
      </c>
      <c r="G24" s="127">
        <v>0.17647058823529416</v>
      </c>
      <c r="H24" s="127">
        <v>0.1560693641618498</v>
      </c>
      <c r="I24" s="127">
        <v>0.15942028985507295</v>
      </c>
      <c r="J24" s="127">
        <v>0.12149532710280408</v>
      </c>
      <c r="K24" s="127">
        <v>0.09589041095890449</v>
      </c>
      <c r="L24" s="127">
        <v>0.17647058823529593</v>
      </c>
      <c r="M24" s="127">
        <v>0.0</v>
      </c>
      <c r="N24" s="123"/>
      <c r="O24" s="123"/>
      <c r="P24" s="123"/>
      <c r="Q24" s="123"/>
      <c r="R24" s="123"/>
      <c r="S24" s="123"/>
      <c r="T24" s="123"/>
      <c r="U24" s="123"/>
    </row>
    <row r="25">
      <c r="C25" s="122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</row>
    <row r="26">
      <c r="A26" s="136"/>
      <c r="B26" s="136"/>
      <c r="C26" s="122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2"/>
      <c r="W26" s="122"/>
      <c r="X26" s="122"/>
      <c r="Y26" s="122"/>
      <c r="Z26" s="132"/>
      <c r="AA26" s="136"/>
      <c r="AB26" s="136"/>
      <c r="AC26" s="136"/>
      <c r="AD26" s="136"/>
      <c r="AE26" s="136"/>
    </row>
    <row r="27">
      <c r="C27" s="122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</row>
    <row r="28">
      <c r="C28" s="122"/>
      <c r="D28" s="126">
        <v>89.0</v>
      </c>
      <c r="E28" s="126">
        <v>88.0</v>
      </c>
      <c r="F28" s="126">
        <v>87.0</v>
      </c>
      <c r="G28" s="126">
        <v>86.0</v>
      </c>
      <c r="H28" s="126">
        <v>85.0</v>
      </c>
      <c r="I28" s="126">
        <v>84.0</v>
      </c>
      <c r="J28" s="126">
        <v>83.0</v>
      </c>
      <c r="K28" s="126">
        <v>82.0</v>
      </c>
      <c r="L28" s="126">
        <v>81.0</v>
      </c>
      <c r="M28" s="126">
        <v>80.0</v>
      </c>
      <c r="N28" s="123"/>
      <c r="O28" s="123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6">
        <v>220.0</v>
      </c>
    </row>
    <row r="29">
      <c r="C29" s="126">
        <v>89.0</v>
      </c>
      <c r="D29" s="127">
        <v>0.0</v>
      </c>
      <c r="E29" s="127">
        <v>-0.08664921465968589</v>
      </c>
      <c r="F29" s="127">
        <v>-0.10497382198952887</v>
      </c>
      <c r="G29" s="127">
        <v>-0.12382198952879586</v>
      </c>
      <c r="H29" s="127">
        <v>-0.14240837696335074</v>
      </c>
      <c r="I29" s="127">
        <v>-0.16204188481675386</v>
      </c>
      <c r="J29" s="127">
        <v>-0.18062827225130895</v>
      </c>
      <c r="K29" s="127">
        <v>-0.19999999999999996</v>
      </c>
      <c r="L29" s="127">
        <v>-0.22068062827225132</v>
      </c>
      <c r="M29" s="127">
        <v>-0.24005235602094233</v>
      </c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7">
        <v>-0.8960526315789473</v>
      </c>
    </row>
    <row r="30">
      <c r="B30" s="1" t="s">
        <v>152</v>
      </c>
      <c r="C30" s="126">
        <v>88.0</v>
      </c>
      <c r="D30" s="127">
        <v>0.07041884816753921</v>
      </c>
      <c r="E30" s="127">
        <v>0.0</v>
      </c>
      <c r="F30" s="127">
        <v>-0.09685863874345546</v>
      </c>
      <c r="G30" s="127">
        <v>-0.11570680628272245</v>
      </c>
      <c r="H30" s="127">
        <v>-0.13429319371727755</v>
      </c>
      <c r="I30" s="127">
        <v>-0.15392670157068067</v>
      </c>
      <c r="J30" s="127">
        <v>-0.17251308900523554</v>
      </c>
      <c r="K30" s="127">
        <v>-0.19188481675392677</v>
      </c>
      <c r="L30" s="127">
        <v>-0.21256544502617802</v>
      </c>
      <c r="M30" s="127">
        <v>-0.23193717277486914</v>
      </c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7">
        <v>-0.9118055555555556</v>
      </c>
    </row>
    <row r="31">
      <c r="C31" s="126">
        <v>87.0</v>
      </c>
      <c r="D31" s="127">
        <v>0.07303664921465963</v>
      </c>
      <c r="E31" s="127">
        <v>0.08115183246073299</v>
      </c>
      <c r="F31" s="127">
        <v>0.0</v>
      </c>
      <c r="G31" s="127">
        <v>-0.10785340314136127</v>
      </c>
      <c r="H31" s="127">
        <v>-0.12643979057591626</v>
      </c>
      <c r="I31" s="127">
        <v>-0.14607329842931938</v>
      </c>
      <c r="J31" s="127">
        <v>-0.16465968586387425</v>
      </c>
      <c r="K31" s="127">
        <v>-0.18403141361256548</v>
      </c>
      <c r="L31" s="127">
        <v>-0.20471204188481673</v>
      </c>
      <c r="M31" s="127">
        <v>-0.22408376963350796</v>
      </c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7">
        <v>-0.8985714285714285</v>
      </c>
    </row>
    <row r="32">
      <c r="C32" s="126">
        <v>86.0</v>
      </c>
      <c r="D32" s="127">
        <v>0.07513089005235599</v>
      </c>
      <c r="E32" s="127">
        <v>0.08324607329842935</v>
      </c>
      <c r="F32" s="127">
        <v>0.0910994764397906</v>
      </c>
      <c r="G32" s="127">
        <v>0.0</v>
      </c>
      <c r="H32" s="127">
        <v>-0.11806282722513095</v>
      </c>
      <c r="I32" s="127">
        <v>-0.13769633507853407</v>
      </c>
      <c r="J32" s="127">
        <v>-0.15628272251308895</v>
      </c>
      <c r="K32" s="127">
        <v>-0.17565445026178017</v>
      </c>
      <c r="L32" s="127">
        <v>-0.19633507853403143</v>
      </c>
      <c r="M32" s="127">
        <v>-0.21570680628272243</v>
      </c>
      <c r="N32" s="122"/>
      <c r="O32" s="122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7">
        <v>-0.9128787878787878</v>
      </c>
    </row>
    <row r="33">
      <c r="C33" s="126">
        <v>85.0</v>
      </c>
      <c r="D33" s="127">
        <v>0.07748691099476446</v>
      </c>
      <c r="E33" s="127">
        <v>0.08560209424083767</v>
      </c>
      <c r="F33" s="127">
        <v>0.09345549738219892</v>
      </c>
      <c r="G33" s="127">
        <v>0.10183246073298423</v>
      </c>
      <c r="H33" s="127">
        <v>0.0</v>
      </c>
      <c r="I33" s="127">
        <v>-0.12958115183246077</v>
      </c>
      <c r="J33" s="127">
        <v>-0.14816753926701576</v>
      </c>
      <c r="K33" s="127">
        <v>-0.16753926701570676</v>
      </c>
      <c r="L33" s="127">
        <v>-0.18821989528795802</v>
      </c>
      <c r="M33" s="127">
        <v>-0.20759162303664924</v>
      </c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7">
        <v>-0.9274193548387096</v>
      </c>
    </row>
    <row r="34">
      <c r="C34" s="126">
        <v>84.0</v>
      </c>
      <c r="D34" s="127">
        <v>0.07879581151832467</v>
      </c>
      <c r="E34" s="127">
        <v>0.08691099476439787</v>
      </c>
      <c r="F34" s="127">
        <v>0.09476439790575913</v>
      </c>
      <c r="G34" s="127">
        <v>0.10314136125654444</v>
      </c>
      <c r="H34" s="127">
        <v>0.11125654450261781</v>
      </c>
      <c r="I34" s="127">
        <v>0.0</v>
      </c>
      <c r="J34" s="127">
        <v>-0.13900523560209432</v>
      </c>
      <c r="K34" s="127">
        <v>-0.15837696335078533</v>
      </c>
      <c r="L34" s="127">
        <v>-0.17905759162303658</v>
      </c>
      <c r="M34" s="127">
        <v>-0.1984293193717278</v>
      </c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9">
        <v>-0.9116666666666666</v>
      </c>
    </row>
    <row r="35">
      <c r="C35" s="126">
        <v>83.0</v>
      </c>
      <c r="D35" s="127">
        <v>0.08115183246073299</v>
      </c>
      <c r="E35" s="127">
        <v>0.08926701570680634</v>
      </c>
      <c r="F35" s="127">
        <v>0.0971204188481676</v>
      </c>
      <c r="G35" s="127">
        <v>0.10549738219895291</v>
      </c>
      <c r="H35" s="127">
        <v>0.11361256544502611</v>
      </c>
      <c r="I35" s="127">
        <v>0.12277486910994759</v>
      </c>
      <c r="J35" s="127">
        <v>0.0</v>
      </c>
      <c r="K35" s="127">
        <v>-0.15026178010471203</v>
      </c>
      <c r="L35" s="127">
        <v>-0.1709424083769634</v>
      </c>
      <c r="M35" s="127">
        <v>-0.1903141361256544</v>
      </c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7">
        <v>-0.9267857142857142</v>
      </c>
    </row>
    <row r="36">
      <c r="C36" s="126">
        <v>82.0</v>
      </c>
      <c r="D36" s="127">
        <v>0.0827225130890053</v>
      </c>
      <c r="E36" s="127">
        <v>0.0908376963350785</v>
      </c>
      <c r="F36" s="127">
        <v>0.09869109947643977</v>
      </c>
      <c r="G36" s="127">
        <v>0.10706806282722507</v>
      </c>
      <c r="H36" s="127">
        <v>0.11518324607329843</v>
      </c>
      <c r="I36" s="127">
        <v>0.1243455497382199</v>
      </c>
      <c r="J36" s="127">
        <v>0.13246073298429326</v>
      </c>
      <c r="K36" s="127">
        <v>0.0</v>
      </c>
      <c r="L36" s="127">
        <v>-0.16204188481675386</v>
      </c>
      <c r="M36" s="127">
        <v>-0.18141361256544508</v>
      </c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7">
        <v>-0.9432692307692307</v>
      </c>
    </row>
    <row r="37">
      <c r="C37" s="126">
        <v>81.0</v>
      </c>
      <c r="D37" s="127">
        <v>0.08298429319371725</v>
      </c>
      <c r="E37" s="127">
        <v>0.0910994764397906</v>
      </c>
      <c r="F37" s="127">
        <v>0.09895287958115186</v>
      </c>
      <c r="G37" s="127">
        <v>0.10732984293193717</v>
      </c>
      <c r="H37" s="127">
        <v>0.11544502617801053</v>
      </c>
      <c r="I37" s="127">
        <v>0.12460732984293199</v>
      </c>
      <c r="J37" s="127">
        <v>0.1327225130890052</v>
      </c>
      <c r="K37" s="127">
        <v>0.14162303664921472</v>
      </c>
      <c r="L37" s="127">
        <v>0.0</v>
      </c>
      <c r="M37" s="127">
        <v>-0.1712041884816753</v>
      </c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7">
        <v>-0.9219999999999999</v>
      </c>
    </row>
    <row r="38">
      <c r="C38" s="126">
        <v>80.0</v>
      </c>
      <c r="D38" s="127">
        <v>0.08455497382198957</v>
      </c>
      <c r="E38" s="127">
        <v>0.09267015706806277</v>
      </c>
      <c r="F38" s="127">
        <v>0.10052356020942402</v>
      </c>
      <c r="G38" s="127">
        <v>0.10890052356020949</v>
      </c>
      <c r="H38" s="127">
        <v>0.11701570680628269</v>
      </c>
      <c r="I38" s="127">
        <v>0.12617801047120417</v>
      </c>
      <c r="J38" s="127">
        <v>0.13429319371727752</v>
      </c>
      <c r="K38" s="127">
        <v>0.1431937172774869</v>
      </c>
      <c r="L38" s="127">
        <v>0.1534031413612566</v>
      </c>
      <c r="M38" s="127">
        <v>0.0</v>
      </c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7">
        <v>-0.9434782608695652</v>
      </c>
    </row>
    <row r="39">
      <c r="C39" s="122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7">
        <v>-0.9619047619047618</v>
      </c>
    </row>
    <row r="40"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7">
        <v>-0.9375</v>
      </c>
    </row>
    <row r="41"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7">
        <v>-0.9569444444444445</v>
      </c>
    </row>
    <row r="42">
      <c r="C42" s="122"/>
      <c r="D42" s="126">
        <v>89.0</v>
      </c>
      <c r="E42" s="126">
        <v>88.0</v>
      </c>
      <c r="F42" s="126">
        <v>87.0</v>
      </c>
      <c r="G42" s="126">
        <v>86.0</v>
      </c>
      <c r="H42" s="126">
        <v>85.0</v>
      </c>
      <c r="I42" s="126">
        <v>84.0</v>
      </c>
      <c r="J42" s="126">
        <v>83.0</v>
      </c>
      <c r="K42" s="126">
        <v>82.0</v>
      </c>
      <c r="L42" s="126">
        <v>81.0</v>
      </c>
      <c r="M42" s="126">
        <v>80.0</v>
      </c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7">
        <v>-0.9781249999999999</v>
      </c>
    </row>
    <row r="43">
      <c r="C43" s="126">
        <v>89.0</v>
      </c>
      <c r="D43" s="128">
        <v>0.0</v>
      </c>
      <c r="E43" s="128">
        <v>-1.034947643979058</v>
      </c>
      <c r="F43" s="128">
        <v>-1.0774214659685868</v>
      </c>
      <c r="G43" s="128">
        <v>-1.1464659685863874</v>
      </c>
      <c r="H43" s="128">
        <v>-1.202225130890052</v>
      </c>
      <c r="I43" s="128">
        <v>-1.2811256544502618</v>
      </c>
      <c r="J43" s="128">
        <v>-1.3335514834205935</v>
      </c>
      <c r="K43" s="128">
        <v>-1.4</v>
      </c>
      <c r="L43" s="128">
        <v>-1.4839168848167539</v>
      </c>
      <c r="M43" s="128">
        <v>-1.5451570680628268</v>
      </c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7">
        <v>-0.9383333333333332</v>
      </c>
    </row>
    <row r="44">
      <c r="C44" s="126">
        <v>88.0</v>
      </c>
      <c r="D44" s="128">
        <v>0.5015791251477782</v>
      </c>
      <c r="E44" s="128">
        <v>0.0</v>
      </c>
      <c r="F44" s="128">
        <v>-1.0405759162303663</v>
      </c>
      <c r="G44" s="128">
        <v>-1.1221204188481668</v>
      </c>
      <c r="H44" s="128">
        <v>-1.1778795811518323</v>
      </c>
      <c r="I44" s="128">
        <v>-1.261780104712042</v>
      </c>
      <c r="J44" s="128">
        <v>-1.3125392670157066</v>
      </c>
      <c r="K44" s="128">
        <v>-1.379821116928447</v>
      </c>
      <c r="L44" s="128">
        <v>-1.4662677636499626</v>
      </c>
      <c r="M44" s="128">
        <v>-1.5270615183246072</v>
      </c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7">
        <v>-0.9673076923076922</v>
      </c>
    </row>
    <row r="45">
      <c r="C45" s="126">
        <v>87.0</v>
      </c>
      <c r="D45" s="128">
        <v>0.5305853574800441</v>
      </c>
      <c r="E45" s="128">
        <v>0.5767888307155322</v>
      </c>
      <c r="F45" s="128">
        <v>0.0</v>
      </c>
      <c r="G45" s="128">
        <v>-1.1235602094240829</v>
      </c>
      <c r="H45" s="128">
        <v>-1.1668193717277484</v>
      </c>
      <c r="I45" s="128">
        <v>-1.254886561954625</v>
      </c>
      <c r="J45" s="128">
        <v>-1.3002290575916227</v>
      </c>
      <c r="K45" s="128">
        <v>-1.3670942408376963</v>
      </c>
      <c r="L45" s="128">
        <v>-1.455802792321117</v>
      </c>
      <c r="M45" s="128">
        <v>-1.5151084517576665</v>
      </c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7">
        <v>-1.0022727272727272</v>
      </c>
    </row>
    <row r="46">
      <c r="C46" s="126">
        <v>86.0</v>
      </c>
      <c r="D46" s="128">
        <v>0.5157152508022297</v>
      </c>
      <c r="E46" s="128">
        <v>0.5400608005404501</v>
      </c>
      <c r="F46" s="128">
        <v>0.5232984293193736</v>
      </c>
      <c r="G46" s="128">
        <v>0.0</v>
      </c>
      <c r="H46" s="128">
        <v>-1.1291884816753932</v>
      </c>
      <c r="I46" s="128">
        <v>-1.2380890052356028</v>
      </c>
      <c r="J46" s="128">
        <v>-1.2771815008726004</v>
      </c>
      <c r="K46" s="128">
        <v>-1.3457133507853407</v>
      </c>
      <c r="L46" s="128">
        <v>-1.4390052356020946</v>
      </c>
      <c r="M46" s="128">
        <v>-1.4971204188481673</v>
      </c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7">
        <v>-0.9624999999999997</v>
      </c>
    </row>
    <row r="47">
      <c r="C47" s="126">
        <v>85.0</v>
      </c>
      <c r="D47" s="128">
        <v>0.5227833136294548</v>
      </c>
      <c r="E47" s="128">
        <v>0.5471288633676747</v>
      </c>
      <c r="F47" s="128">
        <v>0.5502077619878671</v>
      </c>
      <c r="G47" s="128">
        <v>0.5958199628441132</v>
      </c>
      <c r="H47" s="128">
        <v>0.0</v>
      </c>
      <c r="I47" s="128">
        <v>-1.2637434554973832</v>
      </c>
      <c r="J47" s="128">
        <v>-1.2695026178010473</v>
      </c>
      <c r="K47" s="128">
        <v>-1.3359511343804535</v>
      </c>
      <c r="L47" s="128">
        <v>-1.4334096858638743</v>
      </c>
      <c r="M47" s="128">
        <v>-1.4877748691099475</v>
      </c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7">
        <v>-0.984375</v>
      </c>
    </row>
    <row r="48">
      <c r="C48" s="126">
        <v>84.0</v>
      </c>
      <c r="D48" s="128">
        <v>0.4942490697750995</v>
      </c>
      <c r="E48" s="128">
        <v>0.5107329842931936</v>
      </c>
      <c r="F48" s="128">
        <v>0.5087829896356446</v>
      </c>
      <c r="G48" s="128">
        <v>0.5215452958908446</v>
      </c>
      <c r="H48" s="128">
        <v>0.4766267763649951</v>
      </c>
      <c r="I48" s="128">
        <v>0.0</v>
      </c>
      <c r="J48" s="128">
        <v>-1.1920157068062824</v>
      </c>
      <c r="K48" s="128">
        <v>-1.2876308900523554</v>
      </c>
      <c r="L48" s="128">
        <v>-1.4038394415357764</v>
      </c>
      <c r="M48" s="128">
        <v>-1.457787958115183</v>
      </c>
      <c r="N48" s="122"/>
      <c r="O48" s="122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7">
        <v>-1.0499999999999996</v>
      </c>
    </row>
    <row r="49">
      <c r="C49" s="126">
        <v>83.0</v>
      </c>
      <c r="D49" s="128">
        <v>0.506613392119041</v>
      </c>
      <c r="E49" s="128">
        <v>0.525662682340545</v>
      </c>
      <c r="F49" s="128">
        <v>0.5316713340638829</v>
      </c>
      <c r="G49" s="128">
        <v>0.553605548658714</v>
      </c>
      <c r="H49" s="128">
        <v>0.5529589084562903</v>
      </c>
      <c r="I49" s="128">
        <v>0.6586471879750049</v>
      </c>
      <c r="J49" s="128">
        <v>0.0</v>
      </c>
      <c r="K49" s="128">
        <v>-1.3007853403141358</v>
      </c>
      <c r="L49" s="128">
        <v>-1.4253272251308902</v>
      </c>
      <c r="M49" s="128">
        <v>-1.4626090750436296</v>
      </c>
      <c r="N49" s="130"/>
      <c r="O49" s="130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7">
        <v>-0.95</v>
      </c>
    </row>
    <row r="50">
      <c r="C50" s="126">
        <v>82.0</v>
      </c>
      <c r="D50" s="128">
        <v>0.4981675392670159</v>
      </c>
      <c r="E50" s="128">
        <v>0.5160364050674119</v>
      </c>
      <c r="F50" s="128">
        <v>0.5230671634599944</v>
      </c>
      <c r="G50" s="128">
        <v>0.5425782342832017</v>
      </c>
      <c r="H50" s="128">
        <v>0.5455497382198953</v>
      </c>
      <c r="I50" s="128">
        <v>0.6038058799838912</v>
      </c>
      <c r="J50" s="128">
        <v>0.5738527871881743</v>
      </c>
      <c r="K50" s="128">
        <v>0.0</v>
      </c>
      <c r="L50" s="128">
        <v>-1.461125654450262</v>
      </c>
      <c r="M50" s="128">
        <v>-1.456740837696335</v>
      </c>
      <c r="N50" s="130"/>
      <c r="O50" s="130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7">
        <v>-1.0666666666666664</v>
      </c>
    </row>
    <row r="51">
      <c r="B51" s="1">
        <v>4.0</v>
      </c>
      <c r="C51" s="126">
        <v>81.0</v>
      </c>
      <c r="D51" s="128">
        <v>0.4656829176039654</v>
      </c>
      <c r="E51" s="128">
        <v>0.4801949810435097</v>
      </c>
      <c r="F51" s="128">
        <v>0.48497745062464365</v>
      </c>
      <c r="G51" s="128">
        <v>0.4984601170311055</v>
      </c>
      <c r="H51" s="128">
        <v>0.49741421522467877</v>
      </c>
      <c r="I51" s="128">
        <v>0.5276681433749499</v>
      </c>
      <c r="J51" s="128">
        <v>0.4940579502259197</v>
      </c>
      <c r="K51" s="128">
        <v>0.45051013558866926</v>
      </c>
      <c r="L51" s="128">
        <v>0.0</v>
      </c>
      <c r="M51" s="128">
        <v>-1.3636125654450246</v>
      </c>
      <c r="N51" s="130"/>
      <c r="O51" s="130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7">
        <v>-1.5749999999999993</v>
      </c>
    </row>
    <row r="52">
      <c r="A52" s="136"/>
      <c r="B52" s="136"/>
      <c r="C52" s="126">
        <v>80.0</v>
      </c>
      <c r="D52" s="128">
        <v>0.4657861335871811</v>
      </c>
      <c r="E52" s="128">
        <v>0.48101799000118095</v>
      </c>
      <c r="F52" s="128">
        <v>0.48801135859437417</v>
      </c>
      <c r="G52" s="128">
        <v>0.5031721589159226</v>
      </c>
      <c r="H52" s="128">
        <v>0.5071164845806979</v>
      </c>
      <c r="I52" s="128">
        <v>0.5379543212686855</v>
      </c>
      <c r="J52" s="128">
        <v>0.5243749082546366</v>
      </c>
      <c r="K52" s="128">
        <v>0.5254715627913652</v>
      </c>
      <c r="L52" s="128">
        <v>0.6366800123190657</v>
      </c>
      <c r="M52" s="128">
        <v>0.0</v>
      </c>
      <c r="N52" s="130"/>
      <c r="O52" s="130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9">
        <v>0.0</v>
      </c>
      <c r="AB52" s="136"/>
      <c r="AC52" s="136"/>
      <c r="AD52" s="136"/>
      <c r="AE52" s="136"/>
    </row>
    <row r="53">
      <c r="C53" s="122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7"/>
    </row>
    <row r="54">
      <c r="C54" s="122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22"/>
      <c r="Q54" s="122"/>
      <c r="R54" s="123"/>
      <c r="S54" s="123"/>
      <c r="T54" s="123"/>
      <c r="U54" s="123"/>
      <c r="V54" s="123"/>
      <c r="W54" s="123"/>
      <c r="X54" s="123"/>
      <c r="Y54" s="123"/>
      <c r="Z54" s="123"/>
      <c r="AA54" s="127"/>
    </row>
    <row r="55">
      <c r="C55" s="122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23"/>
      <c r="S55" s="123"/>
      <c r="T55" s="123"/>
      <c r="U55" s="123"/>
      <c r="V55" s="123"/>
      <c r="W55" s="123"/>
      <c r="X55" s="123"/>
      <c r="Y55" s="123"/>
      <c r="Z55" s="123"/>
      <c r="AA55" s="127"/>
    </row>
    <row r="56">
      <c r="C56" s="122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6">
        <v>220.0</v>
      </c>
    </row>
    <row r="57">
      <c r="C57" s="122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7">
        <v>-0.33511327746067976</v>
      </c>
    </row>
    <row r="58">
      <c r="C58" s="122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7">
        <v>-0.33073314175156077</v>
      </c>
    </row>
    <row r="59">
      <c r="C59" s="122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7">
        <v>-0.3258166628943865</v>
      </c>
    </row>
    <row r="60">
      <c r="C60" s="122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7">
        <v>-0.32107896508656397</v>
      </c>
    </row>
    <row r="61">
      <c r="C61" s="122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7">
        <v>-0.3161624862293897</v>
      </c>
    </row>
    <row r="62">
      <c r="C62" s="122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7">
        <v>-0.31115661684753937</v>
      </c>
    </row>
    <row r="63">
      <c r="C63" s="122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7">
        <v>-0.30615074746568915</v>
      </c>
    </row>
    <row r="64">
      <c r="C64" s="122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7">
        <v>-0.3010554875591631</v>
      </c>
    </row>
    <row r="65">
      <c r="C65" s="122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7">
        <v>-0.2957814466032852</v>
      </c>
    </row>
    <row r="66">
      <c r="C66" s="122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7">
        <v>-0.29095435827078675</v>
      </c>
    </row>
    <row r="67">
      <c r="C67" s="122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7">
        <v>-0.2855909267902329</v>
      </c>
    </row>
    <row r="68">
      <c r="C68" s="122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9">
        <v>-0.2804062763590309</v>
      </c>
    </row>
    <row r="69">
      <c r="C69" s="122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7">
        <v>-0.27495345435380125</v>
      </c>
    </row>
    <row r="70">
      <c r="C70" s="122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7">
        <v>-0.2693218512992197</v>
      </c>
    </row>
    <row r="71">
      <c r="C71" s="122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7">
        <v>-0.26369024824463816</v>
      </c>
    </row>
    <row r="72">
      <c r="C72" s="122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7">
        <v>-0.2583268167640844</v>
      </c>
    </row>
    <row r="73">
      <c r="C73" s="122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7">
        <v>-0.2527846042341788</v>
      </c>
    </row>
    <row r="74">
      <c r="C74" s="122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7">
        <v>-0.2477787348523286</v>
      </c>
    </row>
    <row r="75">
      <c r="C75" s="122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7">
        <v>-0.24152139812501583</v>
      </c>
    </row>
    <row r="76">
      <c r="C76" s="122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7">
        <v>-0.2358897950704344</v>
      </c>
    </row>
    <row r="77">
      <c r="C77" s="122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7">
        <v>-0.23034758254052878</v>
      </c>
    </row>
    <row r="78">
      <c r="A78" s="132"/>
      <c r="B78" s="132"/>
      <c r="C78" s="122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7">
        <v>-0.22480537001062306</v>
      </c>
      <c r="AB78" s="132"/>
      <c r="AC78" s="132"/>
      <c r="AD78" s="132"/>
      <c r="AE78" s="132"/>
    </row>
    <row r="79">
      <c r="C79" s="122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7">
        <v>-0.21899498590668975</v>
      </c>
    </row>
    <row r="80">
      <c r="C80" s="122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7">
        <v>0.0</v>
      </c>
    </row>
    <row r="81">
      <c r="C81" s="122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23"/>
      <c r="W81" s="123"/>
      <c r="X81" s="123"/>
      <c r="Y81" s="123"/>
      <c r="Z81" s="123"/>
      <c r="AA81" s="127"/>
    </row>
    <row r="82">
      <c r="C82" s="122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23"/>
      <c r="W82" s="123"/>
      <c r="X82" s="123"/>
      <c r="Y82" s="123"/>
      <c r="Z82" s="123"/>
      <c r="AA82" s="127"/>
    </row>
    <row r="83">
      <c r="C83" s="122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23"/>
      <c r="W83" s="123"/>
      <c r="X83" s="123"/>
      <c r="Y83" s="123"/>
      <c r="Z83" s="123"/>
      <c r="AA83" s="127"/>
    </row>
    <row r="84">
      <c r="C84" s="122"/>
      <c r="D84" s="122"/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6">
        <v>220.0</v>
      </c>
    </row>
    <row r="85">
      <c r="C85" s="122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28">
        <v>-1.9013924639609865</v>
      </c>
    </row>
    <row r="86">
      <c r="C86" s="122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28">
        <v>-1.904004980810238</v>
      </c>
    </row>
    <row r="87">
      <c r="C87" s="122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28">
        <v>-1.876021417254588</v>
      </c>
    </row>
    <row r="88">
      <c r="C88" s="122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28">
        <v>-1.8761156831384798</v>
      </c>
    </row>
    <row r="89">
      <c r="C89" s="122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28">
        <v>-1.8759068135268788</v>
      </c>
    </row>
    <row r="90">
      <c r="C90" s="122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28">
        <v>-1.8451365172092848</v>
      </c>
    </row>
    <row r="91">
      <c r="C91" s="122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28">
        <v>-1.8452379566827817</v>
      </c>
    </row>
    <row r="92">
      <c r="C92" s="122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28">
        <v>-1.84643569344672</v>
      </c>
    </row>
    <row r="93">
      <c r="C93" s="122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28">
        <v>-1.8093443398098557</v>
      </c>
    </row>
    <row r="94">
      <c r="C94" s="122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28">
        <v>-1.8163413356819254</v>
      </c>
    </row>
    <row r="95">
      <c r="C95" s="122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28">
        <v>-1.8186775422754606</v>
      </c>
    </row>
    <row r="96">
      <c r="C96" s="122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28">
        <v>-1.7787188290770928</v>
      </c>
    </row>
    <row r="97">
      <c r="C97" s="122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28">
        <v>-1.7818048075058481</v>
      </c>
    </row>
    <row r="98">
      <c r="C98" s="122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28">
        <v>-1.786090553897659</v>
      </c>
    </row>
    <row r="99">
      <c r="C99" s="122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28">
        <v>-1.7294040780672477</v>
      </c>
    </row>
    <row r="100">
      <c r="C100" s="122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28">
        <v>-1.7422881425999455</v>
      </c>
    </row>
    <row r="101">
      <c r="C101" s="126">
        <v>231.0</v>
      </c>
      <c r="D101" s="128">
        <v>0.4477470727867232</v>
      </c>
      <c r="E101" s="128">
        <v>0.4350380342576833</v>
      </c>
      <c r="F101" s="128">
        <v>0.47802907975872033</v>
      </c>
      <c r="G101" s="128">
        <v>0.4690440341599701</v>
      </c>
      <c r="H101" s="128">
        <v>0.46031079843292333</v>
      </c>
      <c r="I101" s="128">
        <v>0.5108377299357901</v>
      </c>
      <c r="J101" s="128">
        <v>0.5010247020015027</v>
      </c>
      <c r="K101" s="128">
        <v>0.4883931171202997</v>
      </c>
      <c r="L101" s="128">
        <v>0.5573452931179865</v>
      </c>
      <c r="M101" s="128">
        <v>0.531707173733802</v>
      </c>
      <c r="N101" s="128">
        <v>0.513593944446769</v>
      </c>
      <c r="O101" s="128">
        <v>0.6042781832989051</v>
      </c>
      <c r="P101" s="128">
        <v>0.5846203636897898</v>
      </c>
      <c r="Q101" s="128">
        <v>0.5535639958700997</v>
      </c>
      <c r="R101" s="128">
        <v>0.8008531337888282</v>
      </c>
      <c r="S101" s="128">
        <v>0.7957905990395849</v>
      </c>
      <c r="T101" s="128">
        <v>0.0</v>
      </c>
      <c r="U101" s="128">
        <v>-1.9478391270908018</v>
      </c>
      <c r="V101" s="128">
        <v>-1.6380648631949528</v>
      </c>
      <c r="W101" s="128">
        <v>-1.5714133982809129</v>
      </c>
      <c r="X101" s="128">
        <v>-1.6996002321650705</v>
      </c>
      <c r="Y101" s="128">
        <v>-1.669972262343669</v>
      </c>
      <c r="Z101" s="128">
        <v>-1.6757321405776842</v>
      </c>
      <c r="AA101" s="128">
        <v>-1.7606265399752636</v>
      </c>
    </row>
    <row r="102">
      <c r="C102" s="126">
        <v>230.0</v>
      </c>
      <c r="D102" s="131">
        <v>0.4171843189605227</v>
      </c>
      <c r="E102" s="131">
        <v>0.40464795341996607</v>
      </c>
      <c r="F102" s="131">
        <v>0.4441831070985713</v>
      </c>
      <c r="G102" s="131">
        <v>0.43487204775473803</v>
      </c>
      <c r="H102" s="131">
        <v>0.4257094805003402</v>
      </c>
      <c r="I102" s="131">
        <v>0.47103766139403097</v>
      </c>
      <c r="J102" s="131">
        <v>0.46030885017101686</v>
      </c>
      <c r="K102" s="131">
        <v>0.44681676418044985</v>
      </c>
      <c r="L102" s="131">
        <v>0.5061318194465689</v>
      </c>
      <c r="M102" s="131">
        <v>0.4798992035552988</v>
      </c>
      <c r="N102" s="131">
        <v>0.45957406842704396</v>
      </c>
      <c r="O102" s="131">
        <v>0.5308293053840455</v>
      </c>
      <c r="P102" s="131">
        <v>0.5039289393881988</v>
      </c>
      <c r="Q102" s="131">
        <v>0.4640427920112142</v>
      </c>
      <c r="R102" s="131">
        <v>0.6086824843862968</v>
      </c>
      <c r="S102" s="131">
        <v>0.5181264257523536</v>
      </c>
      <c r="T102" s="131">
        <v>0.2320896250854113</v>
      </c>
      <c r="U102" s="131">
        <v>0.0</v>
      </c>
      <c r="V102" s="131">
        <v>-1.4480472550494006</v>
      </c>
      <c r="W102" s="131">
        <v>-1.4426457901353618</v>
      </c>
      <c r="X102" s="131">
        <v>-1.6137492906861859</v>
      </c>
      <c r="Y102" s="131">
        <v>-1.5946867970552612</v>
      </c>
      <c r="Z102" s="131">
        <v>-1.610158976876578</v>
      </c>
      <c r="AA102" s="131">
        <v>-1.7058362045569855</v>
      </c>
    </row>
    <row r="103">
      <c r="C103" s="126">
        <v>228.0</v>
      </c>
      <c r="D103" s="128">
        <v>0.4196314120180655</v>
      </c>
      <c r="E103" s="128">
        <v>0.40888450296578527</v>
      </c>
      <c r="F103" s="128">
        <v>0.44667046858692416</v>
      </c>
      <c r="G103" s="128">
        <v>0.43919804960079734</v>
      </c>
      <c r="H103" s="128">
        <v>0.43214838773997144</v>
      </c>
      <c r="I103" s="128">
        <v>0.4750229904970694</v>
      </c>
      <c r="J103" s="128">
        <v>0.4668878884083765</v>
      </c>
      <c r="K103" s="128">
        <v>0.45675405764610344</v>
      </c>
      <c r="L103" s="128">
        <v>0.5117586908659346</v>
      </c>
      <c r="M103" s="128">
        <v>0.4909673228388314</v>
      </c>
      <c r="N103" s="128">
        <v>0.4768333931517319</v>
      </c>
      <c r="O103" s="128">
        <v>0.5410688860274878</v>
      </c>
      <c r="P103" s="128">
        <v>0.5234977927586479</v>
      </c>
      <c r="Q103" s="128">
        <v>0.49981279209726415</v>
      </c>
      <c r="R103" s="128">
        <v>0.6168009525731133</v>
      </c>
      <c r="S103" s="128">
        <v>0.5676887761843012</v>
      </c>
      <c r="T103" s="128">
        <v>0.47286657892092787</v>
      </c>
      <c r="U103" s="128">
        <v>0.6783603775426711</v>
      </c>
      <c r="V103" s="128">
        <v>0.0</v>
      </c>
      <c r="W103" s="128">
        <v>-1.3801237799534252</v>
      </c>
      <c r="X103" s="128">
        <v>-1.661643947170915</v>
      </c>
      <c r="Y103" s="128">
        <v>-1.5930576440161808</v>
      </c>
      <c r="Z103" s="128">
        <v>-1.5969425222501956</v>
      </c>
      <c r="AA103" s="128">
        <v>-1.7089391943750476</v>
      </c>
    </row>
    <row r="104">
      <c r="C104" s="126">
        <v>226.0</v>
      </c>
      <c r="D104" s="128">
        <v>0.43121167677209626</v>
      </c>
      <c r="E104" s="128">
        <v>0.42220741330991896</v>
      </c>
      <c r="F104" s="128">
        <v>0.4590298782522165</v>
      </c>
      <c r="G104" s="128">
        <v>0.45342483954506796</v>
      </c>
      <c r="H104" s="128">
        <v>0.4484966434152632</v>
      </c>
      <c r="I104" s="128">
        <v>0.4900710232730908</v>
      </c>
      <c r="J104" s="128">
        <v>0.48453898892198066</v>
      </c>
      <c r="K104" s="128">
        <v>0.47762558330977556</v>
      </c>
      <c r="L104" s="128">
        <v>0.530382374400082</v>
      </c>
      <c r="M104" s="128">
        <v>0.5144313850847257</v>
      </c>
      <c r="N104" s="128">
        <v>0.5057622662777652</v>
      </c>
      <c r="O104" s="128">
        <v>0.566677518891761</v>
      </c>
      <c r="P104" s="128">
        <v>0.5569361622759625</v>
      </c>
      <c r="Q104" s="128">
        <v>0.5449515186808632</v>
      </c>
      <c r="R104" s="128">
        <v>0.6498838813635304</v>
      </c>
      <c r="S104" s="128">
        <v>0.6239557543143064</v>
      </c>
      <c r="T104" s="128">
        <v>0.5832456014995039</v>
      </c>
      <c r="U104" s="128">
        <v>0.7430696702409894</v>
      </c>
      <c r="V104" s="128">
        <v>0.8286754314672025</v>
      </c>
      <c r="W104" s="128">
        <v>0.0</v>
      </c>
      <c r="X104" s="128">
        <v>-2.1530824713405012</v>
      </c>
      <c r="Y104" s="128">
        <v>-1.6744961681857684</v>
      </c>
      <c r="Z104" s="128">
        <v>-1.6250477130864505</v>
      </c>
      <c r="AA104" s="128">
        <v>-1.7576693852113028</v>
      </c>
    </row>
    <row r="105">
      <c r="C105" s="126">
        <v>225.0</v>
      </c>
      <c r="D105" s="128">
        <v>0.39843861247156254</v>
      </c>
      <c r="E105" s="128">
        <v>0.3894843742833186</v>
      </c>
      <c r="F105" s="128">
        <v>0.4236440983071914</v>
      </c>
      <c r="G105" s="128">
        <v>0.41770996197475024</v>
      </c>
      <c r="H105" s="128">
        <v>0.4123444560175375</v>
      </c>
      <c r="I105" s="128">
        <v>0.4502234210952418</v>
      </c>
      <c r="J105" s="128">
        <v>0.4439519993526643</v>
      </c>
      <c r="K105" s="128">
        <v>0.4362790213497512</v>
      </c>
      <c r="L105" s="128">
        <v>0.4830504164259056</v>
      </c>
      <c r="M105" s="128">
        <v>0.4665824092148804</v>
      </c>
      <c r="N105" s="128">
        <v>0.4563245065032927</v>
      </c>
      <c r="O105" s="128">
        <v>0.5077083237238518</v>
      </c>
      <c r="P105" s="128">
        <v>0.49472238664764284</v>
      </c>
      <c r="Q105" s="128">
        <v>0.4787073394013196</v>
      </c>
      <c r="R105" s="128">
        <v>0.5588138956196919</v>
      </c>
      <c r="S105" s="128">
        <v>0.5248823483325165</v>
      </c>
      <c r="T105" s="128">
        <v>0.47532006747461775</v>
      </c>
      <c r="U105" s="128">
        <v>0.5598034024564138</v>
      </c>
      <c r="V105" s="128">
        <v>0.5129343869973256</v>
      </c>
      <c r="W105" s="128">
        <v>0.21499048648365193</v>
      </c>
      <c r="X105" s="128">
        <v>0.0</v>
      </c>
      <c r="Y105" s="128">
        <v>-1.3995361972627194</v>
      </c>
      <c r="Z105" s="128">
        <v>-1.4571710754967344</v>
      </c>
      <c r="AA105" s="128">
        <v>-1.6410427476215863</v>
      </c>
    </row>
    <row r="106">
      <c r="C106" s="126">
        <v>223.0</v>
      </c>
      <c r="D106" s="128">
        <v>0.4115077173876622</v>
      </c>
      <c r="E106" s="128">
        <v>0.40405029508310053</v>
      </c>
      <c r="F106" s="128">
        <v>0.43761904385357053</v>
      </c>
      <c r="G106" s="128">
        <v>0.43329490257888437</v>
      </c>
      <c r="H106" s="128">
        <v>0.4297286219756066</v>
      </c>
      <c r="I106" s="128">
        <v>0.46686824152250184</v>
      </c>
      <c r="J106" s="128">
        <v>0.462774526208903</v>
      </c>
      <c r="K106" s="128">
        <v>0.4577055141786134</v>
      </c>
      <c r="L106" s="128">
        <v>0.5032936724642857</v>
      </c>
      <c r="M106" s="128">
        <v>0.4905436759735925</v>
      </c>
      <c r="N106" s="128">
        <v>0.4843764187459375</v>
      </c>
      <c r="O106" s="128">
        <v>0.534354429052216</v>
      </c>
      <c r="P106" s="128">
        <v>0.5269840232210078</v>
      </c>
      <c r="Q106" s="128">
        <v>0.5185368226345218</v>
      </c>
      <c r="R106" s="128">
        <v>0.5947032008330259</v>
      </c>
      <c r="S106" s="128">
        <v>0.5740118860792849</v>
      </c>
      <c r="T106" s="128">
        <v>0.5463360742547316</v>
      </c>
      <c r="U106" s="128">
        <v>0.6284836285720108</v>
      </c>
      <c r="V106" s="128">
        <v>0.627280191907364</v>
      </c>
      <c r="W106" s="128">
        <v>0.5423982199774403</v>
      </c>
      <c r="X106" s="128">
        <v>0.8816055027284458</v>
      </c>
      <c r="Y106" s="128">
        <v>0.0</v>
      </c>
      <c r="Z106" s="128">
        <v>-1.4592944379070172</v>
      </c>
      <c r="AA106" s="128">
        <v>-1.7410827766985357</v>
      </c>
    </row>
    <row r="107">
      <c r="C107" s="126">
        <v>221.0</v>
      </c>
      <c r="D107" s="128">
        <v>0.42034636320422564</v>
      </c>
      <c r="E107" s="128">
        <v>0.4141488180606046</v>
      </c>
      <c r="F107" s="128">
        <v>0.44697356843965896</v>
      </c>
      <c r="G107" s="128">
        <v>0.4439519785284496</v>
      </c>
      <c r="H107" s="128">
        <v>0.4418166263934472</v>
      </c>
      <c r="I107" s="128">
        <v>0.47799963428576286</v>
      </c>
      <c r="J107" s="128">
        <v>0.4755883086105271</v>
      </c>
      <c r="K107" s="128">
        <v>0.47250639937418126</v>
      </c>
      <c r="L107" s="128">
        <v>0.5165824832493199</v>
      </c>
      <c r="M107" s="128">
        <v>0.5066528703662808</v>
      </c>
      <c r="N107" s="128">
        <v>0.5034009663002929</v>
      </c>
      <c r="O107" s="128">
        <v>0.5513885117636672</v>
      </c>
      <c r="P107" s="128">
        <v>0.547749861084554</v>
      </c>
      <c r="Q107" s="128">
        <v>0.5441020499860116</v>
      </c>
      <c r="R107" s="128">
        <v>0.6152774985813724</v>
      </c>
      <c r="S107" s="128">
        <v>0.6022768839321245</v>
      </c>
      <c r="T107" s="128">
        <v>0.586195488813809</v>
      </c>
      <c r="U107" s="128">
        <v>0.6610244611185497</v>
      </c>
      <c r="V107" s="128">
        <v>0.6728951600513503</v>
      </c>
      <c r="W107" s="128">
        <v>0.6368799163050426</v>
      </c>
      <c r="X107" s="128">
        <v>0.8551480153787399</v>
      </c>
      <c r="Y107" s="128">
        <v>0.8427013640526484</v>
      </c>
      <c r="Z107" s="128">
        <v>0.0</v>
      </c>
      <c r="AA107" s="128">
        <v>-2.2319849577200683</v>
      </c>
    </row>
    <row r="108">
      <c r="C108" s="126">
        <v>220.0</v>
      </c>
      <c r="D108" s="128">
        <v>0.3908463384457355</v>
      </c>
      <c r="E108" s="128">
        <v>0.3847059289790644</v>
      </c>
      <c r="F108" s="128">
        <v>0.4156078918953096</v>
      </c>
      <c r="G108" s="128">
        <v>0.4123790865002612</v>
      </c>
      <c r="H108" s="128">
        <v>0.40995370798969855</v>
      </c>
      <c r="I108" s="128">
        <v>0.443602585509703</v>
      </c>
      <c r="J108" s="128">
        <v>0.440726127933309</v>
      </c>
      <c r="K108" s="128">
        <v>0.43715654595401915</v>
      </c>
      <c r="L108" s="128">
        <v>0.4774346557843563</v>
      </c>
      <c r="M108" s="128">
        <v>0.46722505640167245</v>
      </c>
      <c r="N108" s="128">
        <v>0.463011477137991</v>
      </c>
      <c r="O108" s="128">
        <v>0.505628134702224</v>
      </c>
      <c r="P108" s="128">
        <v>0.500312677157197</v>
      </c>
      <c r="Q108" s="128">
        <v>0.49457896046738714</v>
      </c>
      <c r="R108" s="128">
        <v>0.5548289129471192</v>
      </c>
      <c r="S108" s="128">
        <v>0.5389970635201982</v>
      </c>
      <c r="T108" s="128">
        <v>0.5195589107139686</v>
      </c>
      <c r="U108" s="128">
        <v>0.5758051315167036</v>
      </c>
      <c r="V108" s="128">
        <v>0.5714891186106184</v>
      </c>
      <c r="W108" s="128">
        <v>0.5248918642822997</v>
      </c>
      <c r="X108" s="128">
        <v>0.6417691284384323</v>
      </c>
      <c r="Y108" s="128">
        <v>0.5432641870807811</v>
      </c>
      <c r="Z108" s="128">
        <v>0.25811597431321587</v>
      </c>
      <c r="AA108" s="128">
        <v>0.0</v>
      </c>
    </row>
    <row r="109">
      <c r="C109" s="126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</row>
    <row r="110">
      <c r="C110" s="126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</row>
    <row r="111">
      <c r="C111" s="126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</row>
    <row r="112">
      <c r="C112" s="126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</row>
    <row r="113">
      <c r="C113" s="126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</row>
    <row r="114">
      <c r="C114" s="126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</row>
    <row r="115">
      <c r="C115" s="126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</row>
    <row r="116">
      <c r="C116" s="126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</row>
    <row r="117">
      <c r="C117" s="126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  <c r="AA117" s="128"/>
    </row>
    <row r="118">
      <c r="C118" s="126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  <c r="AA118" s="128"/>
    </row>
    <row r="119">
      <c r="C119" s="126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  <c r="AA119" s="128"/>
    </row>
    <row r="120">
      <c r="C120" s="126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  <c r="AA120" s="128"/>
    </row>
    <row r="121">
      <c r="C121" s="126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</row>
    <row r="122">
      <c r="C122" s="126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</row>
    <row r="123">
      <c r="C123" s="126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</row>
    <row r="124">
      <c r="C124" s="126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  <c r="AA124" s="128"/>
    </row>
    <row r="125">
      <c r="C125" s="126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  <c r="AA125" s="128"/>
    </row>
    <row r="126">
      <c r="C126" s="126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  <c r="AA126" s="128"/>
    </row>
    <row r="127">
      <c r="C127" s="126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</row>
    <row r="128">
      <c r="C128" s="126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</row>
    <row r="129">
      <c r="C129" s="126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</row>
    <row r="130">
      <c r="C130" s="126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</row>
    <row r="131">
      <c r="C131" s="126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</row>
    <row r="132">
      <c r="C132" s="126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  <c r="AA132" s="128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  <row r="993">
      <c r="C993" s="44"/>
    </row>
    <row r="994">
      <c r="C994" s="44"/>
    </row>
    <row r="995">
      <c r="C995" s="44"/>
    </row>
    <row r="996">
      <c r="C996" s="44"/>
    </row>
    <row r="997">
      <c r="C997" s="44"/>
    </row>
    <row r="998">
      <c r="C998" s="44"/>
    </row>
    <row r="999">
      <c r="C999" s="44"/>
    </row>
    <row r="1000">
      <c r="C1000" s="44"/>
    </row>
  </sheetData>
  <conditionalFormatting sqref="AA85:AA108 D101:Z108">
    <cfRule type="colorScale" priority="1">
      <colorScale>
        <cfvo type="min"/>
        <cfvo type="percentile" val="75"/>
        <cfvo type="max"/>
        <color rgb="FFFFFFFF"/>
        <color rgb="FF9CBB8E"/>
        <color rgb="FF38761D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13"/>
    <col customWidth="1" min="3" max="3" width="9.38"/>
    <col customWidth="1" min="4" max="4" width="9.0"/>
    <col customWidth="1" min="5" max="5" width="9.38"/>
    <col customWidth="1" min="6" max="6" width="18.0"/>
    <col customWidth="1" min="7" max="7" width="8.5"/>
    <col customWidth="1" min="8" max="8" width="7.63"/>
    <col customWidth="1" min="9" max="9" width="5.63"/>
    <col customWidth="1" min="10" max="12" width="6.13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</row>
    <row r="2">
      <c r="A2" s="1" t="s">
        <v>84</v>
      </c>
      <c r="B2" s="1">
        <v>938.0</v>
      </c>
      <c r="C2" s="23">
        <v>44638.0</v>
      </c>
      <c r="D2" s="1">
        <v>800.0</v>
      </c>
      <c r="E2" s="1">
        <v>900.0</v>
      </c>
      <c r="F2" s="1">
        <v>38526.0</v>
      </c>
      <c r="G2" s="1" t="s">
        <v>272</v>
      </c>
      <c r="H2" s="117">
        <v>44638.0</v>
      </c>
      <c r="I2" s="1">
        <v>900.0</v>
      </c>
      <c r="J2" s="133">
        <v>100.25</v>
      </c>
      <c r="K2" s="133">
        <v>101.7</v>
      </c>
      <c r="L2" s="133">
        <v>100.89</v>
      </c>
      <c r="M2" s="1" t="s">
        <v>273</v>
      </c>
    </row>
    <row r="3">
      <c r="D3" s="71">
        <f>$B$2*0.86</f>
        <v>806.68</v>
      </c>
      <c r="E3" s="71">
        <f>$B$2*0.95</f>
        <v>891.1</v>
      </c>
      <c r="G3" s="119" t="s">
        <v>274</v>
      </c>
      <c r="H3" s="120">
        <v>44638.0</v>
      </c>
      <c r="I3" s="82">
        <v>890.0</v>
      </c>
      <c r="J3" s="82">
        <v>106.0</v>
      </c>
      <c r="K3" s="82">
        <v>107.45</v>
      </c>
      <c r="L3" s="82">
        <v>104.31</v>
      </c>
      <c r="M3" s="82" t="s">
        <v>275</v>
      </c>
    </row>
    <row r="4">
      <c r="G4" s="1" t="s">
        <v>276</v>
      </c>
      <c r="H4" s="117">
        <v>44638.0</v>
      </c>
      <c r="I4" s="1">
        <v>880.0</v>
      </c>
      <c r="J4" s="133">
        <v>111.95</v>
      </c>
      <c r="K4" s="133">
        <v>113.4</v>
      </c>
      <c r="L4" s="133">
        <v>113.4</v>
      </c>
      <c r="M4" s="1" t="s">
        <v>277</v>
      </c>
    </row>
    <row r="5">
      <c r="G5" s="1" t="s">
        <v>278</v>
      </c>
      <c r="H5" s="117">
        <v>44638.0</v>
      </c>
      <c r="I5" s="1">
        <v>870.0</v>
      </c>
      <c r="J5" s="133">
        <v>118.05</v>
      </c>
      <c r="K5" s="133">
        <v>119.55</v>
      </c>
      <c r="L5" s="133">
        <v>115.05</v>
      </c>
      <c r="M5" s="1" t="s">
        <v>279</v>
      </c>
    </row>
    <row r="6">
      <c r="G6" s="1" t="s">
        <v>280</v>
      </c>
      <c r="H6" s="117">
        <v>44638.0</v>
      </c>
      <c r="I6" s="1">
        <v>860.0</v>
      </c>
      <c r="J6" s="133">
        <v>124.4</v>
      </c>
      <c r="K6" s="133">
        <v>125.95</v>
      </c>
      <c r="L6" s="133">
        <v>121.4</v>
      </c>
      <c r="M6" s="1" t="s">
        <v>281</v>
      </c>
    </row>
    <row r="7">
      <c r="G7" s="1" t="s">
        <v>282</v>
      </c>
      <c r="H7" s="117">
        <v>44638.0</v>
      </c>
      <c r="I7" s="1">
        <v>850.0</v>
      </c>
      <c r="J7" s="133">
        <v>130.95</v>
      </c>
      <c r="K7" s="133">
        <v>132.5</v>
      </c>
      <c r="L7" s="133">
        <v>132.0</v>
      </c>
      <c r="M7" s="1" t="s">
        <v>283</v>
      </c>
    </row>
    <row r="8">
      <c r="G8" s="1" t="s">
        <v>284</v>
      </c>
      <c r="H8" s="117">
        <v>44638.0</v>
      </c>
      <c r="I8" s="1">
        <v>840.0</v>
      </c>
      <c r="J8" s="133">
        <v>137.7</v>
      </c>
      <c r="K8" s="133">
        <v>139.25</v>
      </c>
      <c r="L8" s="133">
        <v>130.59</v>
      </c>
      <c r="M8" s="1" t="s">
        <v>285</v>
      </c>
    </row>
    <row r="9">
      <c r="G9" s="1" t="s">
        <v>286</v>
      </c>
      <c r="H9" s="117">
        <v>44638.0</v>
      </c>
      <c r="I9" s="1">
        <v>830.0</v>
      </c>
      <c r="J9" s="133">
        <v>144.6</v>
      </c>
      <c r="K9" s="133">
        <v>146.2</v>
      </c>
      <c r="L9" s="133">
        <v>142.0</v>
      </c>
      <c r="M9" s="1" t="s">
        <v>287</v>
      </c>
    </row>
    <row r="10">
      <c r="G10" s="1" t="s">
        <v>288</v>
      </c>
      <c r="H10" s="117">
        <v>44638.0</v>
      </c>
      <c r="I10" s="1">
        <v>820.0</v>
      </c>
      <c r="J10" s="133">
        <v>151.7</v>
      </c>
      <c r="K10" s="133">
        <v>153.3</v>
      </c>
      <c r="L10" s="133">
        <v>151.66</v>
      </c>
      <c r="M10" s="1" t="s">
        <v>289</v>
      </c>
    </row>
    <row r="11">
      <c r="G11" s="1" t="s">
        <v>290</v>
      </c>
      <c r="H11" s="117">
        <v>44638.0</v>
      </c>
      <c r="I11" s="1">
        <v>810.0</v>
      </c>
      <c r="J11" s="133">
        <v>158.95</v>
      </c>
      <c r="K11" s="133">
        <v>160.55</v>
      </c>
      <c r="L11" s="133">
        <v>146.65</v>
      </c>
      <c r="M11" s="1" t="s">
        <v>291</v>
      </c>
    </row>
    <row r="12">
      <c r="G12" s="1" t="s">
        <v>292</v>
      </c>
      <c r="H12" s="117">
        <v>44638.0</v>
      </c>
      <c r="I12" s="1">
        <v>800.0</v>
      </c>
      <c r="J12" s="133">
        <v>166.35</v>
      </c>
      <c r="K12" s="133">
        <v>167.95</v>
      </c>
      <c r="L12" s="133">
        <v>164.5</v>
      </c>
      <c r="M12" s="1" t="s">
        <v>293</v>
      </c>
    </row>
    <row r="13">
      <c r="H13" s="117"/>
    </row>
    <row r="14">
      <c r="H14" s="117"/>
    </row>
    <row r="15">
      <c r="G15" s="1" t="s">
        <v>294</v>
      </c>
    </row>
    <row r="16">
      <c r="G16" s="71">
        <f>I4</f>
        <v>880</v>
      </c>
      <c r="H16" s="71">
        <f>I5</f>
        <v>870</v>
      </c>
      <c r="I16" s="71">
        <f>I6</f>
        <v>860</v>
      </c>
      <c r="J16" s="71">
        <f>I7</f>
        <v>850</v>
      </c>
      <c r="K16" s="71">
        <f>I8</f>
        <v>840</v>
      </c>
      <c r="L16" s="71">
        <f>I9</f>
        <v>830</v>
      </c>
      <c r="M16" s="71">
        <f>I10</f>
        <v>820</v>
      </c>
      <c r="N16" s="71">
        <f>I11</f>
        <v>810</v>
      </c>
    </row>
    <row r="17">
      <c r="E17" s="1" t="s">
        <v>295</v>
      </c>
      <c r="F17" s="71">
        <f t="shared" ref="F17:F26" si="1">I4</f>
        <v>880</v>
      </c>
      <c r="H17" s="137">
        <f>($K4-$K5)/(H$16-$F17)</f>
        <v>0.615</v>
      </c>
      <c r="I17" s="137">
        <f>($K4-$K6)/(I$16-$F17)</f>
        <v>0.6275</v>
      </c>
      <c r="J17" s="137">
        <f>($K4-$K7)/(J$16-$F17)</f>
        <v>0.6366666667</v>
      </c>
      <c r="K17" s="137">
        <f>($K4-$K8)/(K$16-$F17)</f>
        <v>0.64625</v>
      </c>
      <c r="L17" s="137">
        <f>($K4-$K9)/(L$16-$F17)</f>
        <v>0.656</v>
      </c>
      <c r="M17" s="137">
        <f>($K4-$K10)/(M$16-$F17)</f>
        <v>0.665</v>
      </c>
      <c r="N17" s="137">
        <f>($K4-$K11)/(N$16-$F17)</f>
        <v>0.6735714286</v>
      </c>
    </row>
    <row r="18">
      <c r="F18" s="71">
        <f t="shared" si="1"/>
        <v>870</v>
      </c>
      <c r="G18" s="137">
        <f>(G$16-$F18)/($K5-$K4)-1</f>
        <v>0.6260162602</v>
      </c>
      <c r="H18" s="137"/>
      <c r="I18" s="137">
        <f>($K5-$K6)/(I$16-$F18)</f>
        <v>0.64</v>
      </c>
      <c r="J18" s="137">
        <f>($K5-$K7)/(J$16-$F18)</f>
        <v>0.6475</v>
      </c>
      <c r="K18" s="137">
        <f>($K5-$K8)/(K$16-$F18)</f>
        <v>0.6566666667</v>
      </c>
      <c r="L18" s="137">
        <f>($K5-$K9)/(L$16-$F18)</f>
        <v>0.66625</v>
      </c>
      <c r="M18" s="137">
        <f>($K5-$K10)/(M$16-$F18)</f>
        <v>0.675</v>
      </c>
      <c r="N18" s="137">
        <f>($K5-$K11)/(N$16-$F18)</f>
        <v>0.6833333333</v>
      </c>
    </row>
    <row r="19">
      <c r="F19" s="71">
        <f t="shared" si="1"/>
        <v>860</v>
      </c>
      <c r="G19" s="137">
        <f>(G$16-$F19)/($K6-$K4)-1</f>
        <v>0.593625498</v>
      </c>
      <c r="H19" s="137">
        <f>(H$16-$F19)/($K6-$K5)-1</f>
        <v>0.5625</v>
      </c>
      <c r="I19" s="137"/>
      <c r="J19" s="137">
        <f>($K6-$K7)/(J$16-$F19)</f>
        <v>0.655</v>
      </c>
      <c r="K19" s="137">
        <f>($K6-$K8)/(K$16-$F19)</f>
        <v>0.665</v>
      </c>
      <c r="L19" s="137">
        <f>($K6-$K9)/(L$16-$F19)</f>
        <v>0.675</v>
      </c>
      <c r="M19" s="137">
        <f>($K6-$K10)/(M$16-$F19)</f>
        <v>0.68375</v>
      </c>
      <c r="N19" s="137">
        <f>($K6-$K11)/(N$16-$F19)</f>
        <v>0.692</v>
      </c>
    </row>
    <row r="20">
      <c r="F20" s="71">
        <f t="shared" si="1"/>
        <v>850</v>
      </c>
      <c r="G20" s="137">
        <f>(G$16-$F20)/($K7-$K4)-1</f>
        <v>0.5706806283</v>
      </c>
      <c r="H20" s="137">
        <f>(H$16-$F20)/($K7-$K5)-1</f>
        <v>0.5444015444</v>
      </c>
      <c r="I20" s="137">
        <f>(I$16-$F20)/($K7-$K6)-1</f>
        <v>0.5267175573</v>
      </c>
      <c r="J20" s="137"/>
      <c r="K20" s="137">
        <f>($K7-$K8)/(K$16-$F20)</f>
        <v>0.675</v>
      </c>
      <c r="L20" s="137">
        <f>($K7-$K9)/(L$16-$F20)</f>
        <v>0.685</v>
      </c>
      <c r="M20" s="137">
        <f>($K7-$K10)/(M$16-$F20)</f>
        <v>0.6933333333</v>
      </c>
      <c r="N20" s="137">
        <f>($K7-$K11)/(N$16-$F20)</f>
        <v>0.70125</v>
      </c>
    </row>
    <row r="21">
      <c r="F21" s="71">
        <f t="shared" si="1"/>
        <v>840</v>
      </c>
      <c r="G21" s="137">
        <f>(G$16-$F21)/($K8-$K4)-1</f>
        <v>0.5473887814</v>
      </c>
      <c r="H21" s="137">
        <f>(H$16-$F21)/($K8-$K5)-1</f>
        <v>0.5228426396</v>
      </c>
      <c r="I21" s="137">
        <f>(I$16-$F21)/($K8-$K6)-1</f>
        <v>0.5037593985</v>
      </c>
      <c r="J21" s="137">
        <f>(J$16-$F21)/($K8-$K7)-1</f>
        <v>0.4814814815</v>
      </c>
      <c r="K21" s="137"/>
      <c r="L21" s="137">
        <f>($K8-$K9)/(L$16-$F21)</f>
        <v>0.695</v>
      </c>
      <c r="M21" s="137">
        <f>($K8-$K10)/(M$16-$F21)</f>
        <v>0.7025</v>
      </c>
      <c r="N21" s="137">
        <f>($K8-$K11)/(N$16-$F21)</f>
        <v>0.71</v>
      </c>
    </row>
    <row r="22">
      <c r="F22" s="71">
        <f t="shared" si="1"/>
        <v>830</v>
      </c>
      <c r="G22" s="137">
        <f>(G$16-$F22)/($K9-$K4)-1</f>
        <v>0.5243902439</v>
      </c>
      <c r="H22" s="137">
        <f>(H$16-$F22)/($K9-$K5)-1</f>
        <v>0.5009380863</v>
      </c>
      <c r="I22" s="137">
        <f>(I$16-$F22)/($K9-$K6)-1</f>
        <v>0.4814814815</v>
      </c>
      <c r="J22" s="137">
        <f>(J$16-$F22)/($K9-$K7)-1</f>
        <v>0.4598540146</v>
      </c>
      <c r="K22" s="137">
        <f>(K$16-$F22)/($K9-$K8)-1</f>
        <v>0.4388489209</v>
      </c>
      <c r="L22" s="137"/>
      <c r="M22" s="137">
        <f>($K9-$K10)/(M$16-$F22)</f>
        <v>0.71</v>
      </c>
      <c r="N22" s="137">
        <f>($K9-$K11)/(N$16-$F22)</f>
        <v>0.7175</v>
      </c>
    </row>
    <row r="23">
      <c r="F23" s="71">
        <f t="shared" si="1"/>
        <v>820</v>
      </c>
      <c r="G23" s="137">
        <f>(G$16-$F23)/($K10-$K4)-1</f>
        <v>0.5037593985</v>
      </c>
      <c r="H23" s="137">
        <f>(H$16-$F23)/($K10-$K5)-1</f>
        <v>0.4814814815</v>
      </c>
      <c r="I23" s="137">
        <f>(I$16-$F23)/($K10-$K6)-1</f>
        <v>0.4625228519</v>
      </c>
      <c r="J23" s="137">
        <f>(J$16-$F23)/($K10-$K7)-1</f>
        <v>0.4423076923</v>
      </c>
      <c r="K23" s="137">
        <f>(K$16-$F23)/($K10-$K8)-1</f>
        <v>0.4234875445</v>
      </c>
      <c r="L23" s="137">
        <f>(L$16-$F23)/($K10-$K9)-1</f>
        <v>0.4084507042</v>
      </c>
      <c r="M23" s="137"/>
      <c r="N23" s="137"/>
    </row>
    <row r="24">
      <c r="F24" s="71">
        <f t="shared" si="1"/>
        <v>810</v>
      </c>
      <c r="G24" s="137"/>
      <c r="H24" s="137"/>
      <c r="I24" s="137"/>
      <c r="J24" s="137"/>
      <c r="K24" s="137"/>
      <c r="L24" s="137"/>
      <c r="M24" s="137"/>
      <c r="N24" s="137"/>
    </row>
    <row r="25">
      <c r="F25" s="71">
        <f t="shared" si="1"/>
        <v>800</v>
      </c>
    </row>
    <row r="26">
      <c r="F26" s="71" t="str">
        <f t="shared" si="1"/>
        <v/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5"/>
    <col customWidth="1" min="7" max="7" width="18.88"/>
    <col customWidth="1" min="8" max="8" width="7.63"/>
    <col customWidth="1" min="9" max="9" width="10.0"/>
    <col customWidth="1" min="10" max="10" width="6.63"/>
    <col customWidth="1" min="11" max="11" width="8.0"/>
    <col customWidth="1" min="12" max="12" width="6.63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</row>
    <row r="2">
      <c r="A2" s="1" t="s">
        <v>84</v>
      </c>
      <c r="B2" s="2">
        <v>931.4026</v>
      </c>
      <c r="C2" s="23">
        <v>44638.0</v>
      </c>
      <c r="D2" s="1">
        <v>770.0</v>
      </c>
      <c r="E2" s="1">
        <v>900.0</v>
      </c>
      <c r="F2" s="1">
        <v>38526.0</v>
      </c>
      <c r="G2" s="1" t="s">
        <v>272</v>
      </c>
      <c r="H2" s="117">
        <v>44638.0</v>
      </c>
      <c r="I2" s="1">
        <v>900.0</v>
      </c>
      <c r="J2" s="133">
        <v>95.3</v>
      </c>
      <c r="K2" s="133">
        <v>96.4</v>
      </c>
      <c r="L2" s="133">
        <v>96.0</v>
      </c>
      <c r="M2" s="1" t="s">
        <v>296</v>
      </c>
    </row>
    <row r="3">
      <c r="D3" s="9">
        <f>$B$2*0.86</f>
        <v>801.006236</v>
      </c>
      <c r="E3" s="9">
        <f>$B$2*0.95</f>
        <v>884.83247</v>
      </c>
      <c r="F3" s="44"/>
      <c r="G3" s="119" t="s">
        <v>274</v>
      </c>
      <c r="H3" s="120">
        <v>44638.0</v>
      </c>
      <c r="I3" s="82">
        <v>890.0</v>
      </c>
      <c r="J3" s="82">
        <v>101.0</v>
      </c>
      <c r="K3" s="82">
        <v>102.05</v>
      </c>
      <c r="L3" s="82">
        <v>98.0</v>
      </c>
      <c r="M3" s="119" t="s">
        <v>297</v>
      </c>
    </row>
    <row r="4">
      <c r="G4" s="1" t="s">
        <v>276</v>
      </c>
      <c r="H4" s="117">
        <v>44638.0</v>
      </c>
      <c r="I4" s="1">
        <v>880.0</v>
      </c>
      <c r="J4" s="133">
        <v>106.8</v>
      </c>
      <c r="K4" s="133">
        <v>107.9</v>
      </c>
      <c r="L4" s="133">
        <v>103.0</v>
      </c>
      <c r="M4" s="1" t="s">
        <v>298</v>
      </c>
    </row>
    <row r="5">
      <c r="G5" s="1" t="s">
        <v>278</v>
      </c>
      <c r="H5" s="117">
        <v>44638.0</v>
      </c>
      <c r="I5" s="1">
        <v>870.0</v>
      </c>
      <c r="J5" s="133">
        <v>112.8</v>
      </c>
      <c r="K5" s="133">
        <v>113.8</v>
      </c>
      <c r="L5" s="133">
        <v>112.15</v>
      </c>
      <c r="M5" s="1" t="s">
        <v>299</v>
      </c>
    </row>
    <row r="6">
      <c r="G6" s="1" t="s">
        <v>280</v>
      </c>
      <c r="H6" s="117">
        <v>44638.0</v>
      </c>
      <c r="I6" s="1">
        <v>860.0</v>
      </c>
      <c r="J6" s="133">
        <v>119.0</v>
      </c>
      <c r="K6" s="133">
        <v>120.1</v>
      </c>
      <c r="L6" s="133">
        <v>125.24</v>
      </c>
      <c r="M6" s="1" t="s">
        <v>300</v>
      </c>
    </row>
    <row r="7">
      <c r="G7" s="1" t="s">
        <v>282</v>
      </c>
      <c r="H7" s="117">
        <v>44638.0</v>
      </c>
      <c r="I7" s="1">
        <v>850.0</v>
      </c>
      <c r="J7" s="133">
        <v>125.45</v>
      </c>
      <c r="K7" s="133">
        <v>126.6</v>
      </c>
      <c r="L7" s="133">
        <v>127.0</v>
      </c>
      <c r="M7" s="1" t="s">
        <v>301</v>
      </c>
    </row>
    <row r="8">
      <c r="G8" s="1" t="s">
        <v>284</v>
      </c>
      <c r="H8" s="117">
        <v>44638.0</v>
      </c>
      <c r="I8" s="1">
        <v>840.0</v>
      </c>
      <c r="J8" s="133">
        <v>132.1</v>
      </c>
      <c r="K8" s="133">
        <v>133.45</v>
      </c>
      <c r="L8" s="133">
        <v>133.0</v>
      </c>
      <c r="M8" s="1" t="s">
        <v>302</v>
      </c>
    </row>
    <row r="9">
      <c r="G9" s="1" t="s">
        <v>286</v>
      </c>
      <c r="H9" s="117">
        <v>44638.0</v>
      </c>
      <c r="I9" s="1">
        <v>830.0</v>
      </c>
      <c r="J9" s="133">
        <v>139.0</v>
      </c>
      <c r="K9" s="133">
        <v>140.15</v>
      </c>
      <c r="L9" s="133">
        <v>136.0</v>
      </c>
      <c r="M9" s="1" t="s">
        <v>303</v>
      </c>
    </row>
    <row r="10">
      <c r="G10" s="1" t="s">
        <v>288</v>
      </c>
      <c r="H10" s="117">
        <v>44638.0</v>
      </c>
      <c r="I10" s="1">
        <v>820.0</v>
      </c>
      <c r="J10" s="133">
        <v>145.8</v>
      </c>
      <c r="K10" s="133">
        <v>147.25</v>
      </c>
      <c r="L10" s="133">
        <v>143.41</v>
      </c>
      <c r="M10" s="1" t="s">
        <v>304</v>
      </c>
    </row>
    <row r="11">
      <c r="G11" s="1" t="s">
        <v>290</v>
      </c>
      <c r="H11" s="117">
        <v>44638.0</v>
      </c>
      <c r="I11" s="1">
        <v>810.0</v>
      </c>
      <c r="J11" s="133">
        <v>153.0</v>
      </c>
      <c r="K11" s="133">
        <v>154.5</v>
      </c>
      <c r="L11" s="133">
        <v>156.22</v>
      </c>
      <c r="M11" s="1" t="s">
        <v>305</v>
      </c>
    </row>
    <row r="12">
      <c r="D12" s="55"/>
      <c r="E12" s="55"/>
      <c r="F12" s="55"/>
      <c r="G12" s="1" t="s">
        <v>292</v>
      </c>
      <c r="H12" s="117">
        <v>44638.0</v>
      </c>
      <c r="I12" s="1">
        <v>800.0</v>
      </c>
      <c r="J12" s="55">
        <v>160.4</v>
      </c>
      <c r="K12" s="55">
        <v>161.95</v>
      </c>
      <c r="L12" s="55">
        <v>157.54</v>
      </c>
      <c r="M12" s="1" t="s">
        <v>306</v>
      </c>
      <c r="N12" s="55"/>
    </row>
    <row r="13">
      <c r="D13" s="55"/>
      <c r="E13" s="55"/>
      <c r="F13" s="55"/>
      <c r="G13" s="1" t="s">
        <v>307</v>
      </c>
      <c r="H13" s="117">
        <v>44638.0</v>
      </c>
      <c r="I13" s="1">
        <v>790.0</v>
      </c>
      <c r="J13" s="55">
        <v>167.95</v>
      </c>
      <c r="K13" s="55">
        <v>169.55</v>
      </c>
      <c r="L13" s="55">
        <v>175.2</v>
      </c>
      <c r="M13" s="1" t="s">
        <v>308</v>
      </c>
      <c r="N13" s="55"/>
    </row>
    <row r="14">
      <c r="C14" s="9">
        <f>B2</f>
        <v>931.4026</v>
      </c>
      <c r="D14" s="55"/>
      <c r="E14" s="55"/>
      <c r="F14" s="55"/>
      <c r="G14" s="1" t="s">
        <v>309</v>
      </c>
      <c r="H14" s="117">
        <v>44638.0</v>
      </c>
      <c r="I14" s="1">
        <v>780.0</v>
      </c>
      <c r="J14" s="55">
        <v>175.95</v>
      </c>
      <c r="K14" s="55">
        <v>177.15</v>
      </c>
      <c r="L14" s="55">
        <v>179.99</v>
      </c>
      <c r="M14" s="1" t="s">
        <v>310</v>
      </c>
      <c r="N14" s="55"/>
    </row>
    <row r="15">
      <c r="G15" s="1" t="s">
        <v>311</v>
      </c>
      <c r="H15" s="117">
        <v>44638.0</v>
      </c>
      <c r="I15" s="1">
        <v>770.0</v>
      </c>
      <c r="J15" s="133">
        <v>183.55</v>
      </c>
      <c r="K15" s="133">
        <v>185.2</v>
      </c>
      <c r="L15" s="133">
        <v>186.97</v>
      </c>
      <c r="M15" s="1" t="s">
        <v>305</v>
      </c>
    </row>
    <row r="16"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>
      <c r="B17" s="1" t="s">
        <v>151</v>
      </c>
      <c r="D17" s="1">
        <v>890.0</v>
      </c>
      <c r="E17" s="1">
        <v>880.0</v>
      </c>
      <c r="F17" s="1">
        <v>870.0</v>
      </c>
      <c r="G17" s="1">
        <v>860.0</v>
      </c>
      <c r="H17" s="1">
        <v>850.0</v>
      </c>
      <c r="I17" s="1">
        <v>840.0</v>
      </c>
      <c r="J17" s="1">
        <v>830.0</v>
      </c>
      <c r="K17" s="1">
        <v>820.0</v>
      </c>
      <c r="L17" s="1">
        <v>810.0</v>
      </c>
      <c r="M17" s="1">
        <v>800.0</v>
      </c>
      <c r="N17" s="1">
        <v>790.0</v>
      </c>
      <c r="O17" s="1">
        <v>780.0</v>
      </c>
      <c r="P17" s="1">
        <v>770.0</v>
      </c>
    </row>
    <row r="18">
      <c r="C18" s="1">
        <v>890.0</v>
      </c>
      <c r="D18" s="55">
        <v>0.0</v>
      </c>
      <c r="E18" s="55">
        <v>0.475</v>
      </c>
      <c r="F18" s="55">
        <v>0.5375</v>
      </c>
      <c r="G18" s="55">
        <v>0.5650000000000001</v>
      </c>
      <c r="H18" s="55">
        <v>0.5850000000000002</v>
      </c>
      <c r="I18" s="55">
        <v>0.601</v>
      </c>
      <c r="J18" s="55">
        <v>0.6158333333333333</v>
      </c>
      <c r="K18" s="55">
        <v>0.6250000000000002</v>
      </c>
      <c r="L18" s="55">
        <v>0.6368750000000001</v>
      </c>
      <c r="M18" s="55">
        <v>0.6483333333333334</v>
      </c>
      <c r="N18" s="55">
        <v>0.6589999999999999</v>
      </c>
      <c r="O18" s="55">
        <v>0.6718181818181818</v>
      </c>
      <c r="P18" s="55">
        <v>0.6791666666666668</v>
      </c>
    </row>
    <row r="19">
      <c r="C19" s="1">
        <v>880.0</v>
      </c>
      <c r="D19" s="55">
        <v>0.44927536231883947</v>
      </c>
      <c r="E19" s="55">
        <v>0.0</v>
      </c>
      <c r="F19" s="55">
        <v>0.48999999999999916</v>
      </c>
      <c r="G19" s="55">
        <v>0.5549999999999997</v>
      </c>
      <c r="H19" s="55">
        <v>0.5849999999999999</v>
      </c>
      <c r="I19" s="55">
        <v>0.6049999999999998</v>
      </c>
      <c r="J19" s="55">
        <v>0.6219999999999999</v>
      </c>
      <c r="K19" s="55">
        <v>0.6316666666666667</v>
      </c>
      <c r="L19" s="55">
        <v>0.6442857142857142</v>
      </c>
      <c r="M19" s="55">
        <v>0.65625</v>
      </c>
      <c r="N19" s="55">
        <v>0.667222222222222</v>
      </c>
      <c r="O19" s="55">
        <v>0.6804999999999999</v>
      </c>
      <c r="P19" s="55">
        <v>0.6877272727272727</v>
      </c>
    </row>
    <row r="20">
      <c r="C20" s="1">
        <v>870.0</v>
      </c>
      <c r="D20" s="55">
        <v>0.5625000000000004</v>
      </c>
      <c r="E20" s="55">
        <v>0.4285714285714286</v>
      </c>
      <c r="F20" s="55">
        <v>0.0</v>
      </c>
      <c r="G20" s="55">
        <v>0.5200000000000002</v>
      </c>
      <c r="H20" s="55">
        <v>0.5825000000000002</v>
      </c>
      <c r="I20" s="55">
        <v>0.6099999999999999</v>
      </c>
      <c r="J20" s="55">
        <v>0.6300000000000001</v>
      </c>
      <c r="K20" s="55">
        <v>0.6400000000000002</v>
      </c>
      <c r="L20" s="55">
        <v>0.6533333333333334</v>
      </c>
      <c r="M20" s="55">
        <v>0.6657142857142858</v>
      </c>
      <c r="N20" s="55">
        <v>0.6768749999999999</v>
      </c>
      <c r="O20" s="55">
        <v>0.6905555555555555</v>
      </c>
      <c r="P20" s="55">
        <v>0.6975000000000001</v>
      </c>
    </row>
    <row r="21">
      <c r="C21" s="1">
        <v>860.0</v>
      </c>
      <c r="D21" s="55">
        <v>0.5706806282722519</v>
      </c>
      <c r="E21" s="55">
        <v>0.503759398496241</v>
      </c>
      <c r="F21" s="55">
        <v>0.3698630136986307</v>
      </c>
      <c r="G21" s="55">
        <v>0.0</v>
      </c>
      <c r="H21" s="55">
        <v>0.5350000000000008</v>
      </c>
      <c r="I21" s="55">
        <v>0.6</v>
      </c>
      <c r="J21" s="55">
        <v>0.6300000000000002</v>
      </c>
      <c r="K21" s="55">
        <v>0.6425000000000004</v>
      </c>
      <c r="L21" s="55">
        <v>0.6580000000000001</v>
      </c>
      <c r="M21" s="55">
        <v>0.6716666666666669</v>
      </c>
      <c r="N21" s="55">
        <v>0.6835714285714285</v>
      </c>
      <c r="O21" s="55">
        <v>0.6981249999999999</v>
      </c>
      <c r="P21" s="55">
        <v>0.7050000000000002</v>
      </c>
    </row>
    <row r="22">
      <c r="C22" s="1">
        <v>850.0</v>
      </c>
      <c r="D22" s="55">
        <v>0.5625000000000004</v>
      </c>
      <c r="E22" s="55">
        <v>0.5151515151515154</v>
      </c>
      <c r="F22" s="55">
        <v>0.4492753623188408</v>
      </c>
      <c r="G22" s="55">
        <v>0.3157894736842115</v>
      </c>
      <c r="H22" s="55">
        <v>0.0</v>
      </c>
      <c r="I22" s="55">
        <v>0.55</v>
      </c>
      <c r="J22" s="55">
        <v>0.6200000000000003</v>
      </c>
      <c r="K22" s="55">
        <v>0.6400000000000006</v>
      </c>
      <c r="L22" s="55">
        <v>0.6600000000000001</v>
      </c>
      <c r="M22" s="55">
        <v>0.6760000000000003</v>
      </c>
      <c r="N22" s="55">
        <v>0.6891666666666666</v>
      </c>
      <c r="O22" s="55">
        <v>0.705</v>
      </c>
      <c r="P22" s="55">
        <v>0.7118750000000003</v>
      </c>
    </row>
    <row r="23">
      <c r="C23" s="1">
        <v>840.0</v>
      </c>
      <c r="D23" s="55">
        <v>0.5408320493066261</v>
      </c>
      <c r="E23" s="55">
        <v>0.5009380863039405</v>
      </c>
      <c r="F23" s="55">
        <v>0.45278450363196177</v>
      </c>
      <c r="G23" s="55">
        <v>0.38408304498269996</v>
      </c>
      <c r="H23" s="55">
        <v>0.2500000000000022</v>
      </c>
      <c r="I23" s="55">
        <v>0.0</v>
      </c>
      <c r="J23" s="55">
        <v>0.5550000000000012</v>
      </c>
      <c r="K23" s="55">
        <v>0.6175000000000012</v>
      </c>
      <c r="L23" s="55">
        <v>0.6516666666666671</v>
      </c>
      <c r="M23" s="55">
        <v>0.6737500000000004</v>
      </c>
      <c r="N23" s="55">
        <v>0.69</v>
      </c>
      <c r="O23" s="55">
        <v>0.7083333333333334</v>
      </c>
      <c r="P23" s="55">
        <v>0.7157142857142861</v>
      </c>
    </row>
    <row r="24">
      <c r="C24" s="1">
        <v>830.0</v>
      </c>
      <c r="D24" s="55">
        <v>0.532567049808429</v>
      </c>
      <c r="E24" s="55">
        <v>0.4992503748125934</v>
      </c>
      <c r="F24" s="55">
        <v>0.4625228519195608</v>
      </c>
      <c r="G24" s="55">
        <v>0.41843971631205634</v>
      </c>
      <c r="H24" s="55">
        <v>0.36054421768707456</v>
      </c>
      <c r="I24" s="55">
        <v>0.24223602484471884</v>
      </c>
      <c r="J24" s="55">
        <v>0.0</v>
      </c>
      <c r="K24" s="55">
        <v>0.5650000000000006</v>
      </c>
      <c r="L24" s="55">
        <v>0.6424999999999997</v>
      </c>
      <c r="M24" s="55">
        <v>0.675</v>
      </c>
      <c r="N24" s="55">
        <v>0.6949999999999996</v>
      </c>
      <c r="O24" s="55">
        <v>0.7159999999999996</v>
      </c>
      <c r="P24" s="55">
        <v>0.7233333333333334</v>
      </c>
    </row>
    <row r="25">
      <c r="C25" s="1">
        <v>820.0</v>
      </c>
      <c r="D25" s="55">
        <v>0.5135135135135136</v>
      </c>
      <c r="E25" s="55">
        <v>0.48331273176761425</v>
      </c>
      <c r="F25" s="55">
        <v>0.45137880986937584</v>
      </c>
      <c r="G25" s="55">
        <v>0.415929203539823</v>
      </c>
      <c r="H25" s="55">
        <v>0.3761467889908259</v>
      </c>
      <c r="I25" s="55">
        <v>0.3201320132013197</v>
      </c>
      <c r="J25" s="55">
        <v>0.21212121212121215</v>
      </c>
      <c r="K25" s="55">
        <v>0.0</v>
      </c>
      <c r="L25" s="55">
        <v>0.575</v>
      </c>
      <c r="M25" s="55">
        <v>0.6575000000000003</v>
      </c>
      <c r="N25" s="55">
        <v>0.6899999999999996</v>
      </c>
      <c r="O25" s="55">
        <v>0.7174999999999997</v>
      </c>
      <c r="P25" s="55">
        <v>0.7260000000000002</v>
      </c>
    </row>
    <row r="26">
      <c r="C26" s="1">
        <v>810.0</v>
      </c>
      <c r="D26" s="55">
        <v>0.49532710280373826</v>
      </c>
      <c r="E26" s="55">
        <v>0.4675052410901466</v>
      </c>
      <c r="F26" s="55">
        <v>0.4388489208633093</v>
      </c>
      <c r="G26" s="55">
        <v>0.408450704225352</v>
      </c>
      <c r="H26" s="55">
        <v>0.376936316695353</v>
      </c>
      <c r="I26" s="55">
        <v>0.33928571428571397</v>
      </c>
      <c r="J26" s="55">
        <v>0.29032258064516125</v>
      </c>
      <c r="K26" s="55">
        <v>0.14942528735632332</v>
      </c>
      <c r="L26" s="55">
        <v>0.0</v>
      </c>
      <c r="M26" s="55">
        <v>0.5900000000000005</v>
      </c>
      <c r="N26" s="55">
        <v>0.6724999999999994</v>
      </c>
      <c r="O26" s="55">
        <v>0.7149999999999996</v>
      </c>
      <c r="P26" s="55">
        <v>0.7262500000000003</v>
      </c>
    </row>
    <row r="27">
      <c r="C27" s="1">
        <v>800.0</v>
      </c>
      <c r="D27" s="55">
        <v>0.4766201804758001</v>
      </c>
      <c r="E27" s="55">
        <v>0.4505893019038987</v>
      </c>
      <c r="F27" s="55">
        <v>0.42421159715157697</v>
      </c>
      <c r="G27" s="55">
        <v>0.39697322467986074</v>
      </c>
      <c r="H27" s="55">
        <v>0.3698630136986307</v>
      </c>
      <c r="I27" s="55">
        <v>0.34003350083752126</v>
      </c>
      <c r="J27" s="55">
        <v>0.3071895424836608</v>
      </c>
      <c r="K27" s="55">
        <v>0.2383900928792586</v>
      </c>
      <c r="L27" s="55">
        <v>0.11731843575419143</v>
      </c>
      <c r="M27" s="55">
        <v>0.0</v>
      </c>
      <c r="N27" s="55">
        <v>0.6</v>
      </c>
      <c r="O27" s="55">
        <v>0.7</v>
      </c>
      <c r="P27" s="55">
        <v>0.7200000000000008</v>
      </c>
    </row>
    <row r="28">
      <c r="C28" s="1">
        <v>790.0</v>
      </c>
      <c r="D28" s="55">
        <v>0.45878920495988296</v>
      </c>
      <c r="E28" s="55">
        <v>0.43426294820717093</v>
      </c>
      <c r="F28" s="55">
        <v>0.40969162995594677</v>
      </c>
      <c r="G28" s="55">
        <v>0.3847675568743816</v>
      </c>
      <c r="H28" s="55">
        <v>0.36054421768707456</v>
      </c>
      <c r="I28" s="55">
        <v>0.3351134846461943</v>
      </c>
      <c r="J28" s="55">
        <v>0.3093289689034364</v>
      </c>
      <c r="K28" s="55">
        <v>0.26315789473684204</v>
      </c>
      <c r="L28" s="55">
        <v>0.20845921450150984</v>
      </c>
      <c r="M28" s="55">
        <v>0.0928961748633872</v>
      </c>
      <c r="N28" s="55">
        <v>0.0</v>
      </c>
      <c r="O28" s="55">
        <v>0.6399999999999977</v>
      </c>
      <c r="P28" s="55">
        <v>0.7</v>
      </c>
    </row>
    <row r="29">
      <c r="C29" s="1">
        <v>780.0</v>
      </c>
      <c r="D29" s="55">
        <v>0.4445173998686802</v>
      </c>
      <c r="E29" s="55">
        <v>0.421464108031272</v>
      </c>
      <c r="F29" s="55">
        <v>0.3986013986013983</v>
      </c>
      <c r="G29" s="55">
        <v>0.37575236457437655</v>
      </c>
      <c r="H29" s="55">
        <v>0.3539651837524178</v>
      </c>
      <c r="I29" s="55">
        <v>0.3318534961154269</v>
      </c>
      <c r="J29" s="55">
        <v>0.31061598951507197</v>
      </c>
      <c r="K29" s="55">
        <v>0.2759170653907499</v>
      </c>
      <c r="L29" s="55">
        <v>0.24223602484472018</v>
      </c>
      <c r="M29" s="55">
        <v>0.19402985074626855</v>
      </c>
      <c r="N29" s="55">
        <v>0.08695652173912838</v>
      </c>
      <c r="O29" s="55">
        <v>0.0</v>
      </c>
      <c r="P29" s="55">
        <v>0.6400000000000006</v>
      </c>
    </row>
    <row r="30">
      <c r="B30" s="1" t="s">
        <v>152</v>
      </c>
      <c r="C30" s="1">
        <v>770.0</v>
      </c>
      <c r="D30" s="55">
        <v>0.42517814726840863</v>
      </c>
      <c r="E30" s="55">
        <v>0.403061224489796</v>
      </c>
      <c r="F30" s="55">
        <v>0.3812154696132599</v>
      </c>
      <c r="G30" s="55">
        <v>0.3595166163141996</v>
      </c>
      <c r="H30" s="55">
        <v>0.3389121338912138</v>
      </c>
      <c r="I30" s="55">
        <v>0.31826741996233543</v>
      </c>
      <c r="J30" s="55">
        <v>0.2987012987012989</v>
      </c>
      <c r="K30" s="55">
        <v>0.26903553299492455</v>
      </c>
      <c r="L30" s="55">
        <v>0.24223602484472084</v>
      </c>
      <c r="M30" s="55">
        <v>0.20967741935483963</v>
      </c>
      <c r="N30" s="55">
        <v>0.1594202898550725</v>
      </c>
      <c r="O30" s="55">
        <v>0.08108108108108114</v>
      </c>
      <c r="P30" s="55">
        <v>0.0</v>
      </c>
    </row>
    <row r="31"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</row>
    <row r="32"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>
      <c r="D34" s="1">
        <v>890.0</v>
      </c>
      <c r="E34" s="1">
        <v>880.0</v>
      </c>
      <c r="F34" s="1">
        <v>870.0</v>
      </c>
      <c r="G34" s="1">
        <v>860.0</v>
      </c>
      <c r="H34" s="1">
        <v>850.0</v>
      </c>
      <c r="I34" s="1">
        <v>840.0</v>
      </c>
      <c r="J34" s="1">
        <v>830.0</v>
      </c>
      <c r="K34" s="1">
        <v>820.0</v>
      </c>
      <c r="L34" s="1">
        <v>810.0</v>
      </c>
      <c r="M34" s="1">
        <v>800.0</v>
      </c>
      <c r="N34" s="1">
        <v>790.0</v>
      </c>
      <c r="O34" s="1">
        <v>780.0</v>
      </c>
      <c r="P34" s="1">
        <v>770.0</v>
      </c>
    </row>
    <row r="35">
      <c r="C35" s="1">
        <v>890.0</v>
      </c>
      <c r="D35" s="55">
        <v>0.0</v>
      </c>
      <c r="E35" s="55">
        <v>-0.05008854387995054</v>
      </c>
      <c r="F35" s="55">
        <v>-0.05438314215571227</v>
      </c>
      <c r="G35" s="55">
        <v>-0.058463010517685876</v>
      </c>
      <c r="H35" s="55">
        <v>-0.06227446648742452</v>
      </c>
      <c r="I35" s="55">
        <v>-0.06587119254337492</v>
      </c>
      <c r="J35" s="55">
        <v>-0.06919950620709026</v>
      </c>
      <c r="K35" s="55">
        <v>-0.0726351848276996</v>
      </c>
      <c r="L35" s="55">
        <v>-0.0756414036207328</v>
      </c>
      <c r="M35" s="55">
        <v>-0.07843289249997798</v>
      </c>
      <c r="N35" s="55">
        <v>-0.0810633339438821</v>
      </c>
      <c r="O35" s="55">
        <v>-0.08321063308176291</v>
      </c>
      <c r="P35" s="55">
        <v>-0.08578739204721997</v>
      </c>
    </row>
    <row r="36">
      <c r="C36" s="1">
        <v>880.0</v>
      </c>
      <c r="D36" s="55">
        <v>0.04778019730672861</v>
      </c>
      <c r="E36" s="55">
        <v>0.0</v>
      </c>
      <c r="F36" s="55">
        <v>-0.060663992134013855</v>
      </c>
      <c r="G36" s="55">
        <v>-0.06474386049598746</v>
      </c>
      <c r="H36" s="55">
        <v>-0.0685553164657261</v>
      </c>
      <c r="I36" s="55">
        <v>-0.0721520425216764</v>
      </c>
      <c r="J36" s="55">
        <v>-0.07548035618539173</v>
      </c>
      <c r="K36" s="55">
        <v>-0.07891603480600118</v>
      </c>
      <c r="L36" s="55">
        <v>-0.08192225359903438</v>
      </c>
      <c r="M36" s="55">
        <v>-0.08471374247827956</v>
      </c>
      <c r="N36" s="55">
        <v>-0.08734418392218368</v>
      </c>
      <c r="O36" s="55">
        <v>-0.08949148306006449</v>
      </c>
      <c r="P36" s="55">
        <v>-0.09206824202552155</v>
      </c>
    </row>
    <row r="37">
      <c r="C37" s="1">
        <v>870.0</v>
      </c>
      <c r="D37" s="55">
        <v>0.05218216053938442</v>
      </c>
      <c r="E37" s="55">
        <v>0.05840932803923889</v>
      </c>
      <c r="F37" s="55">
        <v>0.0</v>
      </c>
      <c r="G37" s="55">
        <v>-0.07107839295273599</v>
      </c>
      <c r="H37" s="55">
        <v>-0.07488984892247463</v>
      </c>
      <c r="I37" s="55">
        <v>-0.07848657497842504</v>
      </c>
      <c r="J37" s="55">
        <v>-0.08181488864214037</v>
      </c>
      <c r="K37" s="55">
        <v>-0.08525056726274971</v>
      </c>
      <c r="L37" s="55">
        <v>-0.08825678605578291</v>
      </c>
      <c r="M37" s="55">
        <v>-0.0910482749350281</v>
      </c>
      <c r="N37" s="55">
        <v>-0.09367871637893221</v>
      </c>
      <c r="O37" s="55">
        <v>-0.09582601551681302</v>
      </c>
      <c r="P37" s="55">
        <v>-0.09840277448227008</v>
      </c>
    </row>
    <row r="38">
      <c r="C38" s="1">
        <v>860.0</v>
      </c>
      <c r="D38" s="55">
        <v>0.05615466394446395</v>
      </c>
      <c r="E38" s="55">
        <v>0.062381831444318546</v>
      </c>
      <c r="F38" s="55">
        <v>0.06882372885796116</v>
      </c>
      <c r="G38" s="55">
        <v>0.0</v>
      </c>
      <c r="H38" s="55">
        <v>-0.0816538412067993</v>
      </c>
      <c r="I38" s="55">
        <v>-0.08525056726274971</v>
      </c>
      <c r="J38" s="55">
        <v>-0.08857888092646515</v>
      </c>
      <c r="K38" s="55">
        <v>-0.09201455954707449</v>
      </c>
      <c r="L38" s="55">
        <v>-0.09502077834010769</v>
      </c>
      <c r="M38" s="55">
        <v>-0.09781226721935288</v>
      </c>
      <c r="N38" s="55">
        <v>-0.10044270866325689</v>
      </c>
      <c r="O38" s="55">
        <v>-0.1025900078011377</v>
      </c>
      <c r="P38" s="55">
        <v>-0.10516676676659475</v>
      </c>
    </row>
    <row r="39">
      <c r="C39" s="1">
        <v>850.0</v>
      </c>
      <c r="D39" s="55">
        <v>0.05991243743575548</v>
      </c>
      <c r="E39" s="55">
        <v>0.06613960493561007</v>
      </c>
      <c r="F39" s="55">
        <v>0.07258150234925267</v>
      </c>
      <c r="G39" s="55">
        <v>0.0792381296766833</v>
      </c>
      <c r="H39" s="55">
        <v>0.0</v>
      </c>
      <c r="I39" s="55">
        <v>-0.09222928946086262</v>
      </c>
      <c r="J39" s="55">
        <v>-0.09555760312457795</v>
      </c>
      <c r="K39" s="55">
        <v>-0.09899328174518729</v>
      </c>
      <c r="L39" s="55">
        <v>-0.1019995005382206</v>
      </c>
      <c r="M39" s="55">
        <v>-0.10479098941746567</v>
      </c>
      <c r="N39" s="55">
        <v>-0.10742143086136968</v>
      </c>
      <c r="O39" s="55">
        <v>-0.1095687299992506</v>
      </c>
      <c r="P39" s="55">
        <v>-0.11214548896470755</v>
      </c>
    </row>
    <row r="40">
      <c r="C40" s="1">
        <v>840.0</v>
      </c>
      <c r="D40" s="55">
        <v>0.06329443357791782</v>
      </c>
      <c r="E40" s="55">
        <v>0.06952160107777242</v>
      </c>
      <c r="F40" s="55">
        <v>0.07596349849141502</v>
      </c>
      <c r="G40" s="55">
        <v>0.08262012581884565</v>
      </c>
      <c r="H40" s="55">
        <v>0.0895451655385115</v>
      </c>
      <c r="I40" s="55">
        <v>0.0</v>
      </c>
      <c r="J40" s="55">
        <v>-0.10291210267181994</v>
      </c>
      <c r="K40" s="55">
        <v>-0.10634778129242928</v>
      </c>
      <c r="L40" s="55">
        <v>-0.10935400008546259</v>
      </c>
      <c r="M40" s="55">
        <v>-0.11214548896470755</v>
      </c>
      <c r="N40" s="55">
        <v>-0.11477593040861167</v>
      </c>
      <c r="O40" s="55">
        <v>-0.11692322954649259</v>
      </c>
      <c r="P40" s="55">
        <v>-0.11949998851194954</v>
      </c>
    </row>
    <row r="41">
      <c r="C41" s="1">
        <v>830.0</v>
      </c>
      <c r="D41" s="55">
        <v>0.06683747715542133</v>
      </c>
      <c r="E41" s="55">
        <v>0.0730646446552758</v>
      </c>
      <c r="F41" s="55">
        <v>0.07950654206891841</v>
      </c>
      <c r="G41" s="55">
        <v>0.08616316939634915</v>
      </c>
      <c r="H41" s="55">
        <v>0.09308820911601488</v>
      </c>
      <c r="I41" s="55">
        <v>0.10022797874946887</v>
      </c>
      <c r="J41" s="55">
        <v>0.0</v>
      </c>
      <c r="K41" s="55">
        <v>-0.1135412334043302</v>
      </c>
      <c r="L41" s="55">
        <v>-0.1165474521973634</v>
      </c>
      <c r="M41" s="55">
        <v>-0.11933894107660858</v>
      </c>
      <c r="N41" s="55">
        <v>-0.1219693825205127</v>
      </c>
      <c r="O41" s="55">
        <v>-0.12411668165839351</v>
      </c>
      <c r="P41" s="55">
        <v>-0.12669344062385057</v>
      </c>
    </row>
    <row r="42">
      <c r="C42" s="1">
        <v>820.0</v>
      </c>
      <c r="D42" s="55">
        <v>0.06995106090534857</v>
      </c>
      <c r="E42" s="55">
        <v>0.07617822840520304</v>
      </c>
      <c r="F42" s="55">
        <v>0.08262012581884565</v>
      </c>
      <c r="G42" s="55">
        <v>0.08927675314627638</v>
      </c>
      <c r="H42" s="55">
        <v>0.09620179286594224</v>
      </c>
      <c r="I42" s="55">
        <v>0.1033415624993961</v>
      </c>
      <c r="J42" s="55">
        <v>0.11074974452508508</v>
      </c>
      <c r="K42" s="55">
        <v>0.0</v>
      </c>
      <c r="L42" s="55">
        <v>-0.12417036413684046</v>
      </c>
      <c r="M42" s="55">
        <v>-0.12696185301608565</v>
      </c>
      <c r="N42" s="55">
        <v>-0.12959229445998965</v>
      </c>
      <c r="O42" s="55">
        <v>-0.13173959359787057</v>
      </c>
      <c r="P42" s="55">
        <v>-0.13431635256332763</v>
      </c>
    </row>
    <row r="43">
      <c r="C43" s="1">
        <v>810.0</v>
      </c>
      <c r="D43" s="55">
        <v>0.07290359721993477</v>
      </c>
      <c r="E43" s="55">
        <v>0.07913076471978923</v>
      </c>
      <c r="F43" s="55">
        <v>0.08557266213343184</v>
      </c>
      <c r="G43" s="55">
        <v>0.09222928946086258</v>
      </c>
      <c r="H43" s="55">
        <v>0.09915432918052844</v>
      </c>
      <c r="I43" s="55">
        <v>0.1062940988139823</v>
      </c>
      <c r="J43" s="55">
        <v>0.11370228083967127</v>
      </c>
      <c r="K43" s="55">
        <v>0.12100309790846618</v>
      </c>
      <c r="L43" s="55">
        <v>0.0</v>
      </c>
      <c r="M43" s="55">
        <v>-0.13474581239090377</v>
      </c>
      <c r="N43" s="55">
        <v>-0.13737625383480778</v>
      </c>
      <c r="O43" s="55">
        <v>-0.1395235529726887</v>
      </c>
      <c r="P43" s="55">
        <v>-0.14210031193814576</v>
      </c>
    </row>
    <row r="44">
      <c r="C44" s="1">
        <v>800.0</v>
      </c>
      <c r="D44" s="55">
        <v>0.07564140362073282</v>
      </c>
      <c r="E44" s="55">
        <v>0.08186857112058742</v>
      </c>
      <c r="F44" s="55">
        <v>0.08831046853423002</v>
      </c>
      <c r="G44" s="55">
        <v>0.09496709586166065</v>
      </c>
      <c r="H44" s="55">
        <v>0.1018921355813265</v>
      </c>
      <c r="I44" s="55">
        <v>0.10903190521478036</v>
      </c>
      <c r="J44" s="55">
        <v>0.11644008724046934</v>
      </c>
      <c r="K44" s="55">
        <v>0.12374090430926436</v>
      </c>
      <c r="L44" s="55">
        <v>0.13147118120563542</v>
      </c>
      <c r="M44" s="55">
        <v>0.0</v>
      </c>
      <c r="N44" s="55">
        <v>-0.14537494312341415</v>
      </c>
      <c r="O44" s="55">
        <v>-0.14752224226129496</v>
      </c>
      <c r="P44" s="55">
        <v>-0.15009900122675202</v>
      </c>
    </row>
    <row r="45">
      <c r="C45" s="1">
        <v>790.0</v>
      </c>
      <c r="D45" s="55">
        <v>0.07821816258618997</v>
      </c>
      <c r="E45" s="55">
        <v>0.08444533008604443</v>
      </c>
      <c r="F45" s="55">
        <v>0.09088722749968704</v>
      </c>
      <c r="G45" s="55">
        <v>0.09754385482711778</v>
      </c>
      <c r="H45" s="55">
        <v>0.10446889454678351</v>
      </c>
      <c r="I45" s="55">
        <v>0.11160866418023738</v>
      </c>
      <c r="J45" s="55">
        <v>0.11901684620592647</v>
      </c>
      <c r="K45" s="55">
        <v>0.12631766327472138</v>
      </c>
      <c r="L45" s="55">
        <v>0.13404794017109256</v>
      </c>
      <c r="M45" s="55">
        <v>0.14199294698125176</v>
      </c>
      <c r="N45" s="55">
        <v>0.0</v>
      </c>
      <c r="O45" s="55">
        <v>-0.15568197898524228</v>
      </c>
      <c r="P45" s="55">
        <v>-0.15825873795069934</v>
      </c>
    </row>
    <row r="46">
      <c r="C46" s="1">
        <v>780.0</v>
      </c>
      <c r="D46" s="55">
        <v>0.08079492155164698</v>
      </c>
      <c r="E46" s="55">
        <v>0.08702208905150145</v>
      </c>
      <c r="F46" s="55">
        <v>0.09346398646514406</v>
      </c>
      <c r="G46" s="55">
        <v>0.1001206137925748</v>
      </c>
      <c r="H46" s="55">
        <v>0.10704565351224053</v>
      </c>
      <c r="I46" s="55">
        <v>0.11418542314569452</v>
      </c>
      <c r="J46" s="55">
        <v>0.12159360517138348</v>
      </c>
      <c r="K46" s="55">
        <v>0.12889442224017839</v>
      </c>
      <c r="L46" s="55">
        <v>0.13662469913654957</v>
      </c>
      <c r="M46" s="55">
        <v>0.14456970594670876</v>
      </c>
      <c r="N46" s="55">
        <v>0.152675760192209</v>
      </c>
      <c r="O46" s="55">
        <v>0.0</v>
      </c>
      <c r="P46" s="55">
        <v>-0.16641847467464665</v>
      </c>
    </row>
    <row r="47">
      <c r="C47" s="1">
        <v>770.0</v>
      </c>
      <c r="D47" s="55">
        <v>0.08288853821108075</v>
      </c>
      <c r="E47" s="55">
        <v>0.08911570571093534</v>
      </c>
      <c r="F47" s="55">
        <v>0.09555760312457795</v>
      </c>
      <c r="G47" s="55">
        <v>0.10221423045200857</v>
      </c>
      <c r="H47" s="55">
        <v>0.10913927017167442</v>
      </c>
      <c r="I47" s="55">
        <v>0.11627903980512828</v>
      </c>
      <c r="J47" s="55">
        <v>0.12368722183081726</v>
      </c>
      <c r="K47" s="55">
        <v>0.1309880388996123</v>
      </c>
      <c r="L47" s="55">
        <v>0.13871831579598334</v>
      </c>
      <c r="M47" s="55">
        <v>0.14666332260614265</v>
      </c>
      <c r="N47" s="55">
        <v>0.15476937685164288</v>
      </c>
      <c r="O47" s="55">
        <v>0.16335857340316637</v>
      </c>
      <c r="P47" s="55">
        <v>0.0</v>
      </c>
    </row>
    <row r="50">
      <c r="D50" s="1">
        <v>890.0</v>
      </c>
      <c r="E50" s="1">
        <v>880.0</v>
      </c>
      <c r="F50" s="1">
        <v>870.0</v>
      </c>
      <c r="G50" s="1">
        <v>860.0</v>
      </c>
      <c r="H50" s="1">
        <v>850.0</v>
      </c>
      <c r="I50" s="1">
        <v>840.0</v>
      </c>
      <c r="J50" s="1">
        <v>830.0</v>
      </c>
      <c r="K50" s="1">
        <v>820.0</v>
      </c>
      <c r="L50" s="1">
        <v>810.0</v>
      </c>
      <c r="M50" s="1">
        <v>800.0</v>
      </c>
      <c r="N50" s="1">
        <v>790.0</v>
      </c>
      <c r="O50" s="1">
        <v>780.0</v>
      </c>
      <c r="P50" s="1">
        <v>770.0</v>
      </c>
    </row>
    <row r="51">
      <c r="B51" s="1">
        <v>4.0</v>
      </c>
      <c r="C51" s="1">
        <v>890.0</v>
      </c>
      <c r="D51" s="6">
        <f t="shared" ref="D51:P51" si="1">D35*$B$51*100 + 100*D18</f>
        <v>0</v>
      </c>
      <c r="E51" s="6">
        <f t="shared" si="1"/>
        <v>27.46458245</v>
      </c>
      <c r="F51" s="6">
        <f t="shared" si="1"/>
        <v>31.99674314</v>
      </c>
      <c r="G51" s="6">
        <f t="shared" si="1"/>
        <v>33.11479579</v>
      </c>
      <c r="H51" s="6">
        <f t="shared" si="1"/>
        <v>33.59021341</v>
      </c>
      <c r="I51" s="6">
        <f t="shared" si="1"/>
        <v>33.75152298</v>
      </c>
      <c r="J51" s="6">
        <f t="shared" si="1"/>
        <v>33.90353085</v>
      </c>
      <c r="K51" s="6">
        <f t="shared" si="1"/>
        <v>33.44592607</v>
      </c>
      <c r="L51" s="6">
        <f t="shared" si="1"/>
        <v>33.43093855</v>
      </c>
      <c r="M51" s="6">
        <f t="shared" si="1"/>
        <v>33.46017633</v>
      </c>
      <c r="N51" s="6">
        <f t="shared" si="1"/>
        <v>33.47466642</v>
      </c>
      <c r="O51" s="6">
        <f t="shared" si="1"/>
        <v>33.89756495</v>
      </c>
      <c r="P51" s="6">
        <f t="shared" si="1"/>
        <v>33.60170985</v>
      </c>
    </row>
    <row r="52">
      <c r="C52" s="1">
        <v>880.0</v>
      </c>
      <c r="D52" s="6">
        <f t="shared" ref="D52:P52" si="2">D36*$B$51*100 + 100*D19</f>
        <v>64.03961515</v>
      </c>
      <c r="E52" s="6">
        <f t="shared" si="2"/>
        <v>0</v>
      </c>
      <c r="F52" s="6">
        <f t="shared" si="2"/>
        <v>24.73440315</v>
      </c>
      <c r="G52" s="6">
        <f t="shared" si="2"/>
        <v>29.6024558</v>
      </c>
      <c r="H52" s="6">
        <f t="shared" si="2"/>
        <v>31.07787341</v>
      </c>
      <c r="I52" s="6">
        <f t="shared" si="2"/>
        <v>31.63918299</v>
      </c>
      <c r="J52" s="6">
        <f t="shared" si="2"/>
        <v>32.00785753</v>
      </c>
      <c r="K52" s="6">
        <f t="shared" si="2"/>
        <v>31.60025274</v>
      </c>
      <c r="L52" s="6">
        <f t="shared" si="2"/>
        <v>31.65966999</v>
      </c>
      <c r="M52" s="6">
        <f t="shared" si="2"/>
        <v>31.73950301</v>
      </c>
      <c r="N52" s="6">
        <f t="shared" si="2"/>
        <v>31.78454865</v>
      </c>
      <c r="O52" s="6">
        <f t="shared" si="2"/>
        <v>32.25340678</v>
      </c>
      <c r="P52" s="6">
        <f t="shared" si="2"/>
        <v>31.94543046</v>
      </c>
    </row>
    <row r="53">
      <c r="C53" s="1">
        <v>870.0</v>
      </c>
      <c r="D53" s="6">
        <f t="shared" ref="D53:P53" si="3">D37*$B$51*100 + 100*D20</f>
        <v>77.12286422</v>
      </c>
      <c r="E53" s="6">
        <f t="shared" si="3"/>
        <v>66.22087407</v>
      </c>
      <c r="F53" s="6">
        <f t="shared" si="3"/>
        <v>0</v>
      </c>
      <c r="G53" s="6">
        <f t="shared" si="3"/>
        <v>23.56864282</v>
      </c>
      <c r="H53" s="6">
        <f t="shared" si="3"/>
        <v>28.29406043</v>
      </c>
      <c r="I53" s="6">
        <f t="shared" si="3"/>
        <v>29.60537001</v>
      </c>
      <c r="J53" s="6">
        <f t="shared" si="3"/>
        <v>30.27404454</v>
      </c>
      <c r="K53" s="6">
        <f t="shared" si="3"/>
        <v>29.89977309</v>
      </c>
      <c r="L53" s="6">
        <f t="shared" si="3"/>
        <v>30.03061891</v>
      </c>
      <c r="M53" s="6">
        <f t="shared" si="3"/>
        <v>30.1521186</v>
      </c>
      <c r="N53" s="6">
        <f t="shared" si="3"/>
        <v>30.21601345</v>
      </c>
      <c r="O53" s="6">
        <f t="shared" si="3"/>
        <v>30.72514935</v>
      </c>
      <c r="P53" s="6">
        <f t="shared" si="3"/>
        <v>30.38889021</v>
      </c>
    </row>
    <row r="54">
      <c r="C54" s="1">
        <v>860.0</v>
      </c>
      <c r="D54" s="6">
        <f t="shared" ref="D54:P54" si="4">D38*$B$51*100 + 100*D21</f>
        <v>79.52992841</v>
      </c>
      <c r="E54" s="6">
        <f t="shared" si="4"/>
        <v>75.32867243</v>
      </c>
      <c r="F54" s="6">
        <f t="shared" si="4"/>
        <v>64.51579291</v>
      </c>
      <c r="G54" s="6">
        <f t="shared" si="4"/>
        <v>0</v>
      </c>
      <c r="H54" s="6">
        <f t="shared" si="4"/>
        <v>20.83846352</v>
      </c>
      <c r="I54" s="6">
        <f t="shared" si="4"/>
        <v>25.89977309</v>
      </c>
      <c r="J54" s="6">
        <f t="shared" si="4"/>
        <v>27.56844763</v>
      </c>
      <c r="K54" s="6">
        <f t="shared" si="4"/>
        <v>27.44417618</v>
      </c>
      <c r="L54" s="6">
        <f t="shared" si="4"/>
        <v>27.79168866</v>
      </c>
      <c r="M54" s="6">
        <f t="shared" si="4"/>
        <v>28.04175978</v>
      </c>
      <c r="N54" s="6">
        <f t="shared" si="4"/>
        <v>28.18005939</v>
      </c>
      <c r="O54" s="6">
        <f t="shared" si="4"/>
        <v>28.77649688</v>
      </c>
      <c r="P54" s="6">
        <f t="shared" si="4"/>
        <v>28.43329329</v>
      </c>
    </row>
    <row r="55">
      <c r="C55" s="1">
        <v>850.0</v>
      </c>
      <c r="D55" s="6">
        <f t="shared" ref="D55:P55" si="5">D39*$B$51*100 + 100*D22</f>
        <v>80.21497497</v>
      </c>
      <c r="E55" s="6">
        <f t="shared" si="5"/>
        <v>77.97099349</v>
      </c>
      <c r="F55" s="6">
        <f t="shared" si="5"/>
        <v>73.96013717</v>
      </c>
      <c r="G55" s="6">
        <f t="shared" si="5"/>
        <v>63.27419924</v>
      </c>
      <c r="H55" s="6">
        <f t="shared" si="5"/>
        <v>0</v>
      </c>
      <c r="I55" s="6">
        <f t="shared" si="5"/>
        <v>18.10828422</v>
      </c>
      <c r="J55" s="6">
        <f t="shared" si="5"/>
        <v>23.77695875</v>
      </c>
      <c r="K55" s="6">
        <f t="shared" si="5"/>
        <v>24.4026873</v>
      </c>
      <c r="L55" s="6">
        <f t="shared" si="5"/>
        <v>25.20019978</v>
      </c>
      <c r="M55" s="6">
        <f t="shared" si="5"/>
        <v>25.68360423</v>
      </c>
      <c r="N55" s="6">
        <f t="shared" si="5"/>
        <v>25.94809432</v>
      </c>
      <c r="O55" s="6">
        <f t="shared" si="5"/>
        <v>26.672508</v>
      </c>
      <c r="P55" s="6">
        <f t="shared" si="5"/>
        <v>26.32930441</v>
      </c>
    </row>
    <row r="56">
      <c r="C56" s="1">
        <v>840.0</v>
      </c>
      <c r="D56" s="6">
        <f t="shared" ref="D56:P56" si="6">D40*$B$51*100 + 100*D23</f>
        <v>79.40097836</v>
      </c>
      <c r="E56" s="6">
        <f t="shared" si="6"/>
        <v>77.90244906</v>
      </c>
      <c r="F56" s="6">
        <f t="shared" si="6"/>
        <v>75.66384976</v>
      </c>
      <c r="G56" s="6">
        <f t="shared" si="6"/>
        <v>71.45635483</v>
      </c>
      <c r="H56" s="6">
        <f t="shared" si="6"/>
        <v>60.81806622</v>
      </c>
      <c r="I56" s="6">
        <f t="shared" si="6"/>
        <v>0</v>
      </c>
      <c r="J56" s="6">
        <f t="shared" si="6"/>
        <v>14.33515893</v>
      </c>
      <c r="K56" s="6">
        <f t="shared" si="6"/>
        <v>19.21088748</v>
      </c>
      <c r="L56" s="6">
        <f t="shared" si="6"/>
        <v>21.42506663</v>
      </c>
      <c r="M56" s="6">
        <f t="shared" si="6"/>
        <v>22.51680441</v>
      </c>
      <c r="N56" s="6">
        <f t="shared" si="6"/>
        <v>23.08962784</v>
      </c>
      <c r="O56" s="6">
        <f t="shared" si="6"/>
        <v>24.06404151</v>
      </c>
      <c r="P56" s="6">
        <f t="shared" si="6"/>
        <v>23.77143317</v>
      </c>
    </row>
    <row r="57">
      <c r="C57" s="1">
        <v>830.0</v>
      </c>
      <c r="D57" s="6">
        <f t="shared" ref="D57:P57" si="7">D41*$B$51*100 + 100*D24</f>
        <v>79.99169584</v>
      </c>
      <c r="E57" s="6">
        <f t="shared" si="7"/>
        <v>79.15089534</v>
      </c>
      <c r="F57" s="6">
        <f t="shared" si="7"/>
        <v>78.05490202</v>
      </c>
      <c r="G57" s="6">
        <f t="shared" si="7"/>
        <v>76.30923939</v>
      </c>
      <c r="H57" s="6">
        <f t="shared" si="7"/>
        <v>73.28970542</v>
      </c>
      <c r="I57" s="6">
        <f t="shared" si="7"/>
        <v>64.31479398</v>
      </c>
      <c r="J57" s="6">
        <f t="shared" si="7"/>
        <v>0</v>
      </c>
      <c r="K57" s="6">
        <f t="shared" si="7"/>
        <v>11.08350664</v>
      </c>
      <c r="L57" s="6">
        <f t="shared" si="7"/>
        <v>17.63101912</v>
      </c>
      <c r="M57" s="6">
        <f t="shared" si="7"/>
        <v>19.76442357</v>
      </c>
      <c r="N57" s="6">
        <f t="shared" si="7"/>
        <v>20.71224699</v>
      </c>
      <c r="O57" s="6">
        <f t="shared" si="7"/>
        <v>21.95332734</v>
      </c>
      <c r="P57" s="6">
        <f t="shared" si="7"/>
        <v>21.65595708</v>
      </c>
    </row>
    <row r="58">
      <c r="C58" s="1">
        <v>820.0</v>
      </c>
      <c r="D58" s="6">
        <f t="shared" ref="D58:P58" si="8">D42*$B$51*100 + 100*D25</f>
        <v>79.33177571</v>
      </c>
      <c r="E58" s="6">
        <f t="shared" si="8"/>
        <v>78.80256454</v>
      </c>
      <c r="F58" s="6">
        <f t="shared" si="8"/>
        <v>78.18593131</v>
      </c>
      <c r="G58" s="6">
        <f t="shared" si="8"/>
        <v>77.30362161</v>
      </c>
      <c r="H58" s="6">
        <f t="shared" si="8"/>
        <v>76.09539605</v>
      </c>
      <c r="I58" s="6">
        <f t="shared" si="8"/>
        <v>73.34982632</v>
      </c>
      <c r="J58" s="6">
        <f t="shared" si="8"/>
        <v>65.51201902</v>
      </c>
      <c r="K58" s="6">
        <f t="shared" si="8"/>
        <v>0</v>
      </c>
      <c r="L58" s="6">
        <f t="shared" si="8"/>
        <v>7.831854345</v>
      </c>
      <c r="M58" s="6">
        <f t="shared" si="8"/>
        <v>14.96525879</v>
      </c>
      <c r="N58" s="6">
        <f t="shared" si="8"/>
        <v>17.16308222</v>
      </c>
      <c r="O58" s="6">
        <f t="shared" si="8"/>
        <v>19.05416256</v>
      </c>
      <c r="P58" s="6">
        <f t="shared" si="8"/>
        <v>18.87345897</v>
      </c>
    </row>
    <row r="59">
      <c r="C59" s="1">
        <v>810.0</v>
      </c>
      <c r="D59" s="6">
        <f t="shared" ref="D59:P59" si="9">D43*$B$51*100 + 100*D26</f>
        <v>78.69414917</v>
      </c>
      <c r="E59" s="6">
        <f t="shared" si="9"/>
        <v>78.40283</v>
      </c>
      <c r="F59" s="6">
        <f t="shared" si="9"/>
        <v>78.11395694</v>
      </c>
      <c r="G59" s="6">
        <f t="shared" si="9"/>
        <v>77.73678621</v>
      </c>
      <c r="H59" s="6">
        <f t="shared" si="9"/>
        <v>77.35536334</v>
      </c>
      <c r="I59" s="6">
        <f t="shared" si="9"/>
        <v>76.44621095</v>
      </c>
      <c r="J59" s="6">
        <f t="shared" si="9"/>
        <v>74.5131704</v>
      </c>
      <c r="K59" s="6">
        <f t="shared" si="9"/>
        <v>63.3437679</v>
      </c>
      <c r="L59" s="6">
        <f t="shared" si="9"/>
        <v>0</v>
      </c>
      <c r="M59" s="6">
        <f t="shared" si="9"/>
        <v>5.101675044</v>
      </c>
      <c r="N59" s="6">
        <f t="shared" si="9"/>
        <v>12.29949847</v>
      </c>
      <c r="O59" s="6">
        <f t="shared" si="9"/>
        <v>15.69057881</v>
      </c>
      <c r="P59" s="6">
        <f t="shared" si="9"/>
        <v>15.78487522</v>
      </c>
    </row>
    <row r="60">
      <c r="C60" s="1">
        <v>800.0</v>
      </c>
      <c r="D60" s="6">
        <f t="shared" ref="D60:P60" si="10">D44*$B$51*100 + 100*D27</f>
        <v>77.9185795</v>
      </c>
      <c r="E60" s="6">
        <f t="shared" si="10"/>
        <v>77.80635864</v>
      </c>
      <c r="F60" s="6">
        <f t="shared" si="10"/>
        <v>77.74534713</v>
      </c>
      <c r="G60" s="6">
        <f t="shared" si="10"/>
        <v>77.68416081</v>
      </c>
      <c r="H60" s="6">
        <f t="shared" si="10"/>
        <v>77.7431556</v>
      </c>
      <c r="I60" s="6">
        <f t="shared" si="10"/>
        <v>77.61611217</v>
      </c>
      <c r="J60" s="6">
        <f t="shared" si="10"/>
        <v>77.29498914</v>
      </c>
      <c r="K60" s="6">
        <f t="shared" si="10"/>
        <v>73.33537101</v>
      </c>
      <c r="L60" s="6">
        <f t="shared" si="10"/>
        <v>64.32031606</v>
      </c>
      <c r="M60" s="6">
        <f t="shared" si="10"/>
        <v>0</v>
      </c>
      <c r="N60" s="6">
        <f t="shared" si="10"/>
        <v>1.850022751</v>
      </c>
      <c r="O60" s="6">
        <f t="shared" si="10"/>
        <v>10.9911031</v>
      </c>
      <c r="P60" s="6">
        <f t="shared" si="10"/>
        <v>11.96039951</v>
      </c>
    </row>
    <row r="61">
      <c r="C61" s="1">
        <v>790.0</v>
      </c>
      <c r="D61" s="6">
        <f t="shared" ref="D61:P61" si="11">D45*$B$51*100 + 100*D28</f>
        <v>77.16618553</v>
      </c>
      <c r="E61" s="6">
        <f t="shared" si="11"/>
        <v>77.20442686</v>
      </c>
      <c r="F61" s="6">
        <f t="shared" si="11"/>
        <v>77.324054</v>
      </c>
      <c r="G61" s="6">
        <f t="shared" si="11"/>
        <v>77.49429762</v>
      </c>
      <c r="H61" s="6">
        <f t="shared" si="11"/>
        <v>77.84197959</v>
      </c>
      <c r="I61" s="6">
        <f t="shared" si="11"/>
        <v>78.15481414</v>
      </c>
      <c r="J61" s="6">
        <f t="shared" si="11"/>
        <v>78.53963537</v>
      </c>
      <c r="K61" s="6">
        <f t="shared" si="11"/>
        <v>76.84285478</v>
      </c>
      <c r="L61" s="6">
        <f t="shared" si="11"/>
        <v>74.46509752</v>
      </c>
      <c r="M61" s="6">
        <f t="shared" si="11"/>
        <v>66.08679628</v>
      </c>
      <c r="N61" s="6">
        <f t="shared" si="11"/>
        <v>0</v>
      </c>
      <c r="O61" s="6">
        <f t="shared" si="11"/>
        <v>1.727208406</v>
      </c>
      <c r="P61" s="6">
        <f t="shared" si="11"/>
        <v>6.69650482</v>
      </c>
    </row>
    <row r="62">
      <c r="C62" s="1">
        <v>780.0</v>
      </c>
      <c r="D62" s="6">
        <f t="shared" ref="D62:P62" si="12">D46*$B$51*100 + 100*D29</f>
        <v>76.76970861</v>
      </c>
      <c r="E62" s="6">
        <f t="shared" si="12"/>
        <v>76.95524642</v>
      </c>
      <c r="F62" s="6">
        <f t="shared" si="12"/>
        <v>77.24573445</v>
      </c>
      <c r="G62" s="6">
        <f t="shared" si="12"/>
        <v>77.62348197</v>
      </c>
      <c r="H62" s="6">
        <f t="shared" si="12"/>
        <v>78.21477978</v>
      </c>
      <c r="I62" s="6">
        <f t="shared" si="12"/>
        <v>78.85951887</v>
      </c>
      <c r="J62" s="6">
        <f t="shared" si="12"/>
        <v>79.69904102</v>
      </c>
      <c r="K62" s="6">
        <f t="shared" si="12"/>
        <v>79.14947544</v>
      </c>
      <c r="L62" s="6">
        <f t="shared" si="12"/>
        <v>78.87348214</v>
      </c>
      <c r="M62" s="6">
        <f t="shared" si="12"/>
        <v>77.23086745</v>
      </c>
      <c r="N62" s="6">
        <f t="shared" si="12"/>
        <v>69.76595625</v>
      </c>
      <c r="O62" s="6">
        <f t="shared" si="12"/>
        <v>0</v>
      </c>
      <c r="P62" s="6">
        <f t="shared" si="12"/>
        <v>-2.56738987</v>
      </c>
    </row>
    <row r="63">
      <c r="C63" s="1">
        <v>770.0</v>
      </c>
      <c r="D63" s="6">
        <f t="shared" ref="D63:P63" si="13">D47*$B$51*100 + 100*D30</f>
        <v>75.67323001</v>
      </c>
      <c r="E63" s="6">
        <f t="shared" si="13"/>
        <v>75.95240473</v>
      </c>
      <c r="F63" s="6">
        <f t="shared" si="13"/>
        <v>76.34458821</v>
      </c>
      <c r="G63" s="6">
        <f t="shared" si="13"/>
        <v>76.83735381</v>
      </c>
      <c r="H63" s="6">
        <f t="shared" si="13"/>
        <v>77.54692146</v>
      </c>
      <c r="I63" s="6">
        <f t="shared" si="13"/>
        <v>78.33835792</v>
      </c>
      <c r="J63" s="6">
        <f t="shared" si="13"/>
        <v>79.3450186</v>
      </c>
      <c r="K63" s="6">
        <f t="shared" si="13"/>
        <v>79.29876886</v>
      </c>
      <c r="L63" s="6">
        <f t="shared" si="13"/>
        <v>79.7109288</v>
      </c>
      <c r="M63" s="6">
        <f t="shared" si="13"/>
        <v>79.63307098</v>
      </c>
      <c r="N63" s="6">
        <f t="shared" si="13"/>
        <v>77.84977973</v>
      </c>
      <c r="O63" s="6">
        <f t="shared" si="13"/>
        <v>73.45153747</v>
      </c>
      <c r="P63" s="6">
        <f t="shared" si="13"/>
        <v>0</v>
      </c>
    </row>
  </sheetData>
  <conditionalFormatting sqref="G16:M22">
    <cfRule type="colorScale" priority="1">
      <colorScale>
        <cfvo type="percentile" val="30"/>
        <cfvo type="max"/>
        <color rgb="FFFFFFFF"/>
        <color rgb="FF6AA84F"/>
      </colorScale>
    </cfRule>
  </conditionalFormatting>
  <conditionalFormatting sqref="D51:P63">
    <cfRule type="colorScale" priority="2">
      <colorScale>
        <cfvo type="min"/>
        <cfvo type="percentile" val="80"/>
        <cfvo type="max"/>
        <color rgb="FFFFFFFF"/>
        <color rgb="FFFFFFFF"/>
        <color rgb="FF38761D"/>
      </colorScale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5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</row>
    <row r="2">
      <c r="A2" s="1" t="s">
        <v>84</v>
      </c>
      <c r="B2" s="1">
        <v>990.0</v>
      </c>
      <c r="C2" s="23">
        <v>44638.0</v>
      </c>
      <c r="D2" s="1">
        <v>770.0</v>
      </c>
      <c r="E2" s="1">
        <v>840.0</v>
      </c>
      <c r="F2" s="1">
        <v>38526.0</v>
      </c>
    </row>
    <row r="3">
      <c r="D3" s="71">
        <f>$B$2*0.86</f>
        <v>851.4</v>
      </c>
      <c r="E3" s="71">
        <f>$B$2*0.95</f>
        <v>940.5</v>
      </c>
      <c r="F3" s="44"/>
      <c r="G3" s="138" t="s">
        <v>312</v>
      </c>
      <c r="H3" s="138" t="s">
        <v>116</v>
      </c>
      <c r="I3" s="138" t="s">
        <v>100</v>
      </c>
      <c r="J3" s="138" t="s">
        <v>121</v>
      </c>
      <c r="K3" s="138" t="s">
        <v>122</v>
      </c>
      <c r="L3" s="138" t="s">
        <v>123</v>
      </c>
      <c r="M3" s="138" t="s">
        <v>124</v>
      </c>
    </row>
    <row r="4">
      <c r="F4" s="1" t="s">
        <v>284</v>
      </c>
      <c r="G4" s="133">
        <v>2.890843E7</v>
      </c>
      <c r="H4" s="117">
        <v>44638.0</v>
      </c>
      <c r="I4" s="1">
        <v>840.0</v>
      </c>
      <c r="J4" s="133"/>
      <c r="K4" s="133"/>
      <c r="L4" s="133">
        <v>83.0</v>
      </c>
      <c r="M4" s="1" t="s">
        <v>313</v>
      </c>
    </row>
    <row r="5">
      <c r="F5" s="1" t="s">
        <v>286</v>
      </c>
      <c r="G5" s="133">
        <v>3.3247483E7</v>
      </c>
      <c r="H5" s="117">
        <v>44638.0</v>
      </c>
      <c r="I5" s="1">
        <v>830.0</v>
      </c>
      <c r="J5" s="133"/>
      <c r="K5" s="133"/>
      <c r="L5" s="133">
        <v>82.25</v>
      </c>
      <c r="M5" s="1" t="s">
        <v>313</v>
      </c>
    </row>
    <row r="6">
      <c r="F6" s="1" t="s">
        <v>288</v>
      </c>
      <c r="G6" s="133">
        <v>2.8908429E7</v>
      </c>
      <c r="H6" s="117">
        <v>44638.0</v>
      </c>
      <c r="I6" s="1">
        <v>820.0</v>
      </c>
      <c r="J6" s="133"/>
      <c r="K6" s="133"/>
      <c r="L6" s="133">
        <v>93.86</v>
      </c>
      <c r="M6" s="1" t="s">
        <v>313</v>
      </c>
    </row>
    <row r="7">
      <c r="F7" s="1" t="s">
        <v>290</v>
      </c>
      <c r="G7" s="133">
        <v>3.3247482E7</v>
      </c>
      <c r="H7" s="117">
        <v>44638.0</v>
      </c>
      <c r="I7" s="1">
        <v>810.0</v>
      </c>
      <c r="J7" s="133"/>
      <c r="K7" s="133"/>
      <c r="L7" s="133">
        <v>99.5</v>
      </c>
      <c r="M7" s="1" t="s">
        <v>313</v>
      </c>
    </row>
    <row r="8">
      <c r="F8" s="1" t="s">
        <v>292</v>
      </c>
      <c r="G8" s="133">
        <v>2.8908428E7</v>
      </c>
      <c r="H8" s="117">
        <v>44638.0</v>
      </c>
      <c r="I8" s="1">
        <v>800.0</v>
      </c>
      <c r="J8" s="133"/>
      <c r="K8" s="133"/>
      <c r="L8" s="133">
        <v>102.2</v>
      </c>
      <c r="M8" s="1" t="s">
        <v>313</v>
      </c>
    </row>
    <row r="9">
      <c r="F9" s="1" t="s">
        <v>307</v>
      </c>
      <c r="G9" s="133">
        <v>3.3247481E7</v>
      </c>
      <c r="H9" s="117">
        <v>44638.0</v>
      </c>
      <c r="I9" s="1">
        <v>790.0</v>
      </c>
      <c r="J9" s="133"/>
      <c r="K9" s="133"/>
      <c r="L9" s="133">
        <v>99.3</v>
      </c>
      <c r="M9" s="1" t="s">
        <v>313</v>
      </c>
    </row>
    <row r="10">
      <c r="F10" s="1" t="s">
        <v>309</v>
      </c>
      <c r="G10" s="133">
        <v>2.8908427E7</v>
      </c>
      <c r="H10" s="117">
        <v>44638.0</v>
      </c>
      <c r="I10" s="1">
        <v>780.0</v>
      </c>
      <c r="J10" s="133"/>
      <c r="K10" s="133"/>
      <c r="L10" s="133">
        <v>106.3</v>
      </c>
      <c r="M10" s="1" t="s">
        <v>313</v>
      </c>
    </row>
    <row r="11">
      <c r="F11" s="1" t="s">
        <v>311</v>
      </c>
      <c r="G11" s="133">
        <v>3.324748E7</v>
      </c>
      <c r="H11" s="117">
        <v>44638.0</v>
      </c>
      <c r="I11" s="1">
        <v>770.0</v>
      </c>
      <c r="J11" s="133"/>
      <c r="K11" s="133"/>
      <c r="L11" s="133">
        <v>112.68</v>
      </c>
      <c r="M11" s="1" t="s">
        <v>313</v>
      </c>
    </row>
    <row r="12">
      <c r="H12" s="117"/>
    </row>
    <row r="13">
      <c r="H13" s="117"/>
    </row>
    <row r="15">
      <c r="G15" s="1">
        <v>830.0</v>
      </c>
      <c r="H15" s="1">
        <v>820.0</v>
      </c>
      <c r="I15" s="1">
        <v>810.0</v>
      </c>
      <c r="J15" s="1">
        <v>800.0</v>
      </c>
      <c r="K15" s="1">
        <v>790.0</v>
      </c>
      <c r="L15" s="1">
        <v>780.0</v>
      </c>
      <c r="M15" s="1">
        <v>770.0</v>
      </c>
    </row>
    <row r="16">
      <c r="F16" s="1">
        <v>830.0</v>
      </c>
      <c r="G16" s="55">
        <v>0.0</v>
      </c>
      <c r="H16" s="55">
        <v>0.38500000000000084</v>
      </c>
      <c r="I16" s="55">
        <v>0.4625</v>
      </c>
      <c r="J16" s="55">
        <v>0.49166666666666664</v>
      </c>
      <c r="K16" s="55">
        <v>0.5087500000000003</v>
      </c>
      <c r="L16" s="55">
        <v>0.5230000000000001</v>
      </c>
      <c r="M16" s="55">
        <v>0.5325000000000001</v>
      </c>
    </row>
    <row r="17">
      <c r="E17" s="1" t="s">
        <v>295</v>
      </c>
      <c r="F17" s="1">
        <v>820.0</v>
      </c>
      <c r="G17" s="55">
        <v>0.5873015873015881</v>
      </c>
      <c r="H17" s="55">
        <v>0.0</v>
      </c>
      <c r="I17" s="55">
        <v>0.4049999999999997</v>
      </c>
      <c r="J17" s="55">
        <v>0.47749999999999987</v>
      </c>
      <c r="K17" s="55">
        <v>0.5050000000000002</v>
      </c>
      <c r="L17" s="55">
        <v>0.52375</v>
      </c>
      <c r="M17" s="55">
        <v>0.535</v>
      </c>
      <c r="N17" s="137"/>
    </row>
    <row r="18">
      <c r="F18" s="1">
        <v>810.0</v>
      </c>
      <c r="G18" s="55">
        <v>0.7241379310344835</v>
      </c>
      <c r="H18" s="55">
        <v>0.5037593984962425</v>
      </c>
      <c r="I18" s="55">
        <v>0.0</v>
      </c>
      <c r="J18" s="55">
        <v>0.425</v>
      </c>
      <c r="K18" s="55">
        <v>0.49250000000000044</v>
      </c>
      <c r="L18" s="55">
        <v>0.5216666666666668</v>
      </c>
      <c r="M18" s="55">
        <v>0.5362500000000001</v>
      </c>
      <c r="N18" s="137"/>
    </row>
    <row r="19">
      <c r="F19" s="1">
        <v>800.0</v>
      </c>
      <c r="G19" s="55">
        <v>0.7492711370262384</v>
      </c>
      <c r="H19" s="55">
        <v>0.6393442622950816</v>
      </c>
      <c r="I19" s="55">
        <v>0.4705882352941151</v>
      </c>
      <c r="J19" s="55">
        <v>0.0</v>
      </c>
      <c r="K19" s="55">
        <v>0.4299999999999997</v>
      </c>
      <c r="L19" s="55">
        <v>0.5049999999999997</v>
      </c>
      <c r="M19" s="55">
        <v>0.5299999999999997</v>
      </c>
      <c r="N19" s="137"/>
    </row>
    <row r="20">
      <c r="F20" s="1">
        <v>790.0</v>
      </c>
      <c r="G20" s="55">
        <v>0.746724890829694</v>
      </c>
      <c r="H20" s="55">
        <v>0.6713091922005567</v>
      </c>
      <c r="I20" s="55">
        <v>0.5936254980079667</v>
      </c>
      <c r="J20" s="55">
        <v>0.41843971631205434</v>
      </c>
      <c r="K20" s="55">
        <v>0.0</v>
      </c>
      <c r="L20" s="55">
        <v>0.43499999999999944</v>
      </c>
      <c r="M20" s="55">
        <v>0.5074999999999996</v>
      </c>
      <c r="N20" s="137"/>
    </row>
    <row r="21">
      <c r="F21" s="1">
        <v>780.0</v>
      </c>
      <c r="G21" s="55">
        <v>0.7361111111111114</v>
      </c>
      <c r="H21" s="55">
        <v>0.6771488469601681</v>
      </c>
      <c r="I21" s="55">
        <v>0.6260162601626014</v>
      </c>
      <c r="J21" s="55">
        <v>0.544401544401544</v>
      </c>
      <c r="K21" s="55">
        <v>0.3605442176870759</v>
      </c>
      <c r="L21" s="55">
        <v>0.0</v>
      </c>
      <c r="M21" s="55">
        <v>0.425</v>
      </c>
      <c r="N21" s="137"/>
    </row>
    <row r="22">
      <c r="F22" s="1">
        <v>770.0</v>
      </c>
      <c r="G22" s="55">
        <v>0.7191977077363894</v>
      </c>
      <c r="H22" s="55">
        <v>0.6694490818030048</v>
      </c>
      <c r="I22" s="55">
        <v>0.6293279022403251</v>
      </c>
      <c r="J22" s="55">
        <v>0.5748031496062982</v>
      </c>
      <c r="K22" s="55">
        <v>0.4869888475836428</v>
      </c>
      <c r="L22" s="55">
        <v>0.30718954248365926</v>
      </c>
      <c r="M22" s="55">
        <v>0.0</v>
      </c>
      <c r="N22" s="137"/>
    </row>
    <row r="23">
      <c r="G23" s="137"/>
      <c r="H23" s="137"/>
      <c r="I23" s="137"/>
      <c r="J23" s="137"/>
      <c r="K23" s="137"/>
      <c r="L23" s="137"/>
      <c r="M23" s="137"/>
      <c r="N23" s="137"/>
    </row>
    <row r="24">
      <c r="G24" s="137"/>
      <c r="H24" s="137"/>
      <c r="I24" s="137"/>
      <c r="J24" s="137"/>
      <c r="K24" s="137"/>
      <c r="L24" s="137"/>
      <c r="M24" s="137"/>
      <c r="N24" s="137"/>
    </row>
    <row r="26">
      <c r="G26" s="1">
        <v>830.0</v>
      </c>
      <c r="H26" s="1">
        <v>820.0</v>
      </c>
      <c r="I26" s="1">
        <v>810.0</v>
      </c>
      <c r="J26" s="1">
        <v>800.0</v>
      </c>
      <c r="K26" s="1">
        <v>790.0</v>
      </c>
      <c r="L26" s="1">
        <v>780.0</v>
      </c>
      <c r="M26" s="1">
        <v>770.0</v>
      </c>
    </row>
    <row r="27">
      <c r="F27" s="1">
        <v>830.0</v>
      </c>
      <c r="G27" s="5">
        <v>0.0</v>
      </c>
      <c r="H27" s="5">
        <v>1.161</v>
      </c>
      <c r="I27" s="5">
        <v>0.8625</v>
      </c>
      <c r="J27" s="5">
        <v>0.6650000000000001</v>
      </c>
      <c r="K27" s="5">
        <v>0.4262499999999999</v>
      </c>
      <c r="L27" s="5">
        <v>0.4809999999999999</v>
      </c>
      <c r="M27" s="5">
        <v>0.5071666666666668</v>
      </c>
    </row>
    <row r="28">
      <c r="F28" s="1">
        <v>820.0</v>
      </c>
      <c r="G28" s="5">
        <v>-0.1386735572782084</v>
      </c>
      <c r="H28" s="5">
        <v>0.0</v>
      </c>
      <c r="I28" s="5">
        <v>0.5640000000000001</v>
      </c>
      <c r="J28" s="5">
        <v>0.41700000000000015</v>
      </c>
      <c r="K28" s="5">
        <v>0.18133333333333326</v>
      </c>
      <c r="L28" s="5">
        <v>0.31099999999999994</v>
      </c>
      <c r="M28" s="5">
        <v>0.3764000000000001</v>
      </c>
    </row>
    <row r="29">
      <c r="F29" s="1">
        <v>810.0</v>
      </c>
      <c r="G29" s="5">
        <v>0.1594202898550725</v>
      </c>
      <c r="H29" s="5">
        <v>0.7730496453900708</v>
      </c>
      <c r="I29" s="5">
        <v>0.0</v>
      </c>
      <c r="J29" s="5">
        <v>0.2700000000000003</v>
      </c>
      <c r="K29" s="5">
        <v>-0.010000000000000142</v>
      </c>
      <c r="L29" s="5">
        <v>0.22666666666666657</v>
      </c>
      <c r="M29" s="5">
        <v>0.3295000000000002</v>
      </c>
    </row>
    <row r="30">
      <c r="F30" s="1">
        <v>800.0</v>
      </c>
      <c r="G30" s="5">
        <v>0.5037593984962403</v>
      </c>
      <c r="H30" s="5">
        <v>1.3980815347721811</v>
      </c>
      <c r="I30" s="5">
        <v>2.7037037037036997</v>
      </c>
      <c r="J30" s="5">
        <v>0.0</v>
      </c>
      <c r="K30" s="5">
        <v>-0.2900000000000006</v>
      </c>
      <c r="L30" s="5">
        <v>0.2049999999999997</v>
      </c>
      <c r="M30" s="5">
        <v>0.34933333333333344</v>
      </c>
    </row>
    <row r="31">
      <c r="F31" s="1">
        <v>790.0</v>
      </c>
      <c r="G31" s="5">
        <v>1.3460410557184757</v>
      </c>
      <c r="H31" s="5">
        <v>4.514705882352944</v>
      </c>
      <c r="I31" s="5">
        <v>-100.99999999999858</v>
      </c>
      <c r="J31" s="5">
        <v>-4.448275862068959</v>
      </c>
      <c r="K31" s="5">
        <v>0.0</v>
      </c>
      <c r="L31" s="5">
        <v>0.7</v>
      </c>
      <c r="M31" s="5">
        <v>0.6690000000000005</v>
      </c>
    </row>
    <row r="32">
      <c r="F32" s="1">
        <v>780.0</v>
      </c>
      <c r="G32" s="5">
        <v>1.0790020790020791</v>
      </c>
      <c r="H32" s="5">
        <v>2.215434083601287</v>
      </c>
      <c r="I32" s="5">
        <v>3.411764705882355</v>
      </c>
      <c r="J32" s="5">
        <v>3.878048780487812</v>
      </c>
      <c r="K32" s="5">
        <v>0.4285714285714286</v>
      </c>
      <c r="L32" s="5">
        <v>0.0</v>
      </c>
      <c r="M32" s="5">
        <v>0.638000000000001</v>
      </c>
    </row>
    <row r="33">
      <c r="F33" s="1">
        <v>770.0</v>
      </c>
      <c r="G33" s="5">
        <v>0.9717384160368054</v>
      </c>
      <c r="H33" s="5">
        <v>1.6567481402763007</v>
      </c>
      <c r="I33" s="5">
        <v>2.034901365705613</v>
      </c>
      <c r="J33" s="5">
        <v>1.8625954198473273</v>
      </c>
      <c r="K33" s="5">
        <v>0.4947683109118075</v>
      </c>
      <c r="L33" s="5">
        <v>0.5673981191222546</v>
      </c>
      <c r="M33" s="5">
        <v>0.0</v>
      </c>
    </row>
  </sheetData>
  <conditionalFormatting sqref="G16:M22">
    <cfRule type="colorScale" priority="1">
      <colorScale>
        <cfvo type="percentile" val="30"/>
        <cfvo type="max"/>
        <color rgb="FFFFFFFF"/>
        <color rgb="FF6AA84F"/>
      </colorScale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5"/>
    <col customWidth="1" min="7" max="7" width="18.88"/>
    <col customWidth="1" min="8" max="8" width="7.63"/>
    <col customWidth="1" min="9" max="9" width="10.0"/>
    <col customWidth="1" min="10" max="10" width="6.63"/>
    <col customWidth="1" min="11" max="11" width="8.0"/>
    <col customWidth="1" min="12" max="12" width="6.63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</row>
    <row r="2">
      <c r="A2" s="1" t="s">
        <v>84</v>
      </c>
      <c r="B2" s="1">
        <v>990.0</v>
      </c>
      <c r="C2" s="23">
        <v>44638.0</v>
      </c>
      <c r="D2" s="1">
        <v>770.0</v>
      </c>
      <c r="E2" s="1">
        <v>840.0</v>
      </c>
      <c r="F2" s="1">
        <v>38526.0</v>
      </c>
      <c r="G2" s="1" t="s">
        <v>284</v>
      </c>
      <c r="H2" s="117">
        <v>44638.0</v>
      </c>
      <c r="I2" s="1">
        <v>840.0</v>
      </c>
      <c r="L2" s="133">
        <v>83.0</v>
      </c>
      <c r="M2" s="1" t="s">
        <v>313</v>
      </c>
    </row>
    <row r="3">
      <c r="D3" s="71">
        <f>$B$2*0.86</f>
        <v>851.4</v>
      </c>
      <c r="E3" s="71">
        <f>$B$2*0.95</f>
        <v>940.5</v>
      </c>
      <c r="F3" s="44"/>
      <c r="G3" s="119" t="s">
        <v>286</v>
      </c>
      <c r="H3" s="120">
        <v>44638.0</v>
      </c>
      <c r="I3" s="82">
        <v>830.0</v>
      </c>
      <c r="J3" s="82"/>
      <c r="K3" s="82"/>
      <c r="L3" s="82">
        <v>82.25</v>
      </c>
      <c r="M3" s="119" t="s">
        <v>313</v>
      </c>
    </row>
    <row r="4">
      <c r="G4" s="1" t="s">
        <v>288</v>
      </c>
      <c r="H4" s="117">
        <v>44638.0</v>
      </c>
      <c r="I4" s="1">
        <v>820.0</v>
      </c>
      <c r="L4" s="133">
        <v>93.86</v>
      </c>
      <c r="M4" s="1" t="s">
        <v>313</v>
      </c>
    </row>
    <row r="5">
      <c r="G5" s="1" t="s">
        <v>290</v>
      </c>
      <c r="H5" s="117">
        <v>44638.0</v>
      </c>
      <c r="I5" s="1">
        <v>810.0</v>
      </c>
      <c r="L5" s="133">
        <v>99.5</v>
      </c>
      <c r="M5" s="1" t="s">
        <v>313</v>
      </c>
    </row>
    <row r="6">
      <c r="G6" s="1" t="s">
        <v>292</v>
      </c>
      <c r="H6" s="117">
        <v>44638.0</v>
      </c>
      <c r="I6" s="1">
        <v>800.0</v>
      </c>
      <c r="L6" s="133">
        <v>102.2</v>
      </c>
      <c r="M6" s="1" t="s">
        <v>313</v>
      </c>
    </row>
    <row r="7">
      <c r="G7" s="1" t="s">
        <v>307</v>
      </c>
      <c r="H7" s="117">
        <v>44638.0</v>
      </c>
      <c r="I7" s="1">
        <v>790.0</v>
      </c>
      <c r="L7" s="133">
        <v>99.3</v>
      </c>
      <c r="M7" s="1" t="s">
        <v>313</v>
      </c>
    </row>
    <row r="8">
      <c r="G8" s="1" t="s">
        <v>309</v>
      </c>
      <c r="H8" s="117">
        <v>44638.0</v>
      </c>
      <c r="I8" s="1">
        <v>780.0</v>
      </c>
      <c r="L8" s="133">
        <v>106.3</v>
      </c>
      <c r="M8" s="1" t="s">
        <v>313</v>
      </c>
    </row>
    <row r="9">
      <c r="G9" s="1" t="s">
        <v>311</v>
      </c>
      <c r="H9" s="117">
        <v>44638.0</v>
      </c>
      <c r="I9" s="1">
        <v>770.0</v>
      </c>
      <c r="L9" s="133">
        <v>112.68</v>
      </c>
      <c r="M9" s="1" t="s">
        <v>313</v>
      </c>
    </row>
    <row r="10">
      <c r="H10" s="117"/>
    </row>
    <row r="12">
      <c r="H12" s="117"/>
    </row>
    <row r="13">
      <c r="H13" s="117"/>
    </row>
    <row r="16">
      <c r="G16" s="55"/>
      <c r="H16" s="55"/>
      <c r="I16" s="55"/>
      <c r="J16" s="55"/>
      <c r="K16" s="55"/>
      <c r="L16" s="55"/>
      <c r="M16" s="55"/>
    </row>
    <row r="17">
      <c r="G17" s="55"/>
      <c r="H17" s="55"/>
      <c r="I17" s="55"/>
      <c r="J17" s="55"/>
      <c r="K17" s="55"/>
      <c r="L17" s="55"/>
      <c r="M17" s="55"/>
      <c r="N17" s="137"/>
    </row>
    <row r="18">
      <c r="G18" s="55"/>
      <c r="H18" s="55"/>
      <c r="I18" s="55"/>
      <c r="J18" s="55"/>
      <c r="K18" s="55"/>
      <c r="L18" s="55"/>
      <c r="M18" s="55"/>
      <c r="N18" s="137"/>
    </row>
    <row r="19">
      <c r="G19" s="55"/>
      <c r="H19" s="55"/>
      <c r="I19" s="55"/>
      <c r="J19" s="55"/>
      <c r="K19" s="55"/>
      <c r="L19" s="55"/>
      <c r="M19" s="55"/>
      <c r="N19" s="137"/>
    </row>
    <row r="20">
      <c r="G20" s="55"/>
      <c r="H20" s="55"/>
      <c r="I20" s="55"/>
      <c r="J20" s="55"/>
      <c r="K20" s="55"/>
      <c r="L20" s="55"/>
      <c r="M20" s="55"/>
      <c r="N20" s="137"/>
    </row>
    <row r="21">
      <c r="G21" s="55"/>
      <c r="H21" s="55"/>
      <c r="I21" s="55"/>
      <c r="J21" s="55"/>
      <c r="K21" s="55"/>
      <c r="L21" s="55"/>
      <c r="M21" s="55"/>
      <c r="N21" s="137"/>
    </row>
    <row r="22">
      <c r="G22" s="55"/>
      <c r="H22" s="55"/>
      <c r="I22" s="55"/>
      <c r="J22" s="55"/>
      <c r="K22" s="55"/>
      <c r="L22" s="55"/>
      <c r="M22" s="55"/>
      <c r="N22" s="137"/>
    </row>
    <row r="23">
      <c r="G23" s="137"/>
      <c r="H23" s="137"/>
      <c r="I23" s="137"/>
      <c r="J23" s="137"/>
      <c r="K23" s="137"/>
      <c r="L23" s="137"/>
      <c r="M23" s="137"/>
      <c r="N23" s="137"/>
    </row>
    <row r="24">
      <c r="G24" s="137"/>
      <c r="H24" s="137"/>
      <c r="I24" s="137"/>
      <c r="J24" s="137"/>
      <c r="K24" s="137"/>
      <c r="L24" s="137"/>
      <c r="M24" s="137"/>
      <c r="N24" s="137"/>
    </row>
    <row r="27">
      <c r="G27" s="5"/>
      <c r="H27" s="5"/>
      <c r="I27" s="5"/>
      <c r="J27" s="5"/>
      <c r="K27" s="5"/>
      <c r="L27" s="5"/>
      <c r="M27" s="5"/>
    </row>
    <row r="28">
      <c r="G28" s="5"/>
      <c r="H28" s="5"/>
      <c r="I28" s="5"/>
      <c r="J28" s="5"/>
      <c r="K28" s="5"/>
      <c r="L28" s="5"/>
      <c r="M28" s="5"/>
    </row>
    <row r="29">
      <c r="G29" s="5"/>
      <c r="H29" s="5"/>
      <c r="I29" s="5"/>
      <c r="J29" s="5"/>
      <c r="K29" s="5"/>
      <c r="L29" s="5"/>
      <c r="M29" s="5"/>
    </row>
    <row r="30">
      <c r="G30" s="5"/>
      <c r="H30" s="5"/>
      <c r="I30" s="5"/>
      <c r="J30" s="5"/>
      <c r="K30" s="5"/>
      <c r="L30" s="5"/>
      <c r="M30" s="5"/>
    </row>
    <row r="31">
      <c r="G31" s="5"/>
      <c r="H31" s="5"/>
      <c r="I31" s="5"/>
      <c r="J31" s="5"/>
      <c r="K31" s="5"/>
      <c r="L31" s="5"/>
      <c r="M31" s="5"/>
    </row>
    <row r="32">
      <c r="G32" s="5"/>
      <c r="H32" s="5"/>
      <c r="I32" s="5"/>
      <c r="J32" s="5"/>
      <c r="K32" s="5"/>
      <c r="L32" s="5"/>
      <c r="M32" s="5"/>
    </row>
    <row r="33">
      <c r="G33" s="5"/>
      <c r="H33" s="5"/>
      <c r="I33" s="5"/>
      <c r="J33" s="5"/>
      <c r="K33" s="5"/>
      <c r="L33" s="5"/>
      <c r="M33" s="5"/>
    </row>
  </sheetData>
  <conditionalFormatting sqref="G16:M22">
    <cfRule type="colorScale" priority="1">
      <colorScale>
        <cfvo type="percentile" val="30"/>
        <cfvo type="max"/>
        <color rgb="FFFFFFFF"/>
        <color rgb="FF6AA84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8.25"/>
    <col customWidth="1" min="2" max="9" width="8.38"/>
  </cols>
  <sheetData>
    <row r="1">
      <c r="A1" s="41" t="s">
        <v>80</v>
      </c>
      <c r="B1" s="81">
        <v>0.2</v>
      </c>
      <c r="C1" s="81">
        <v>0.2</v>
      </c>
      <c r="D1" s="81">
        <v>0.2</v>
      </c>
      <c r="E1" s="81">
        <v>0.25</v>
      </c>
      <c r="F1" s="81">
        <v>0.15</v>
      </c>
      <c r="G1" s="81">
        <v>0.1</v>
      </c>
      <c r="H1" s="81">
        <v>0.15</v>
      </c>
      <c r="I1" s="81">
        <v>0.18</v>
      </c>
      <c r="J1" s="81">
        <v>0.18</v>
      </c>
      <c r="K1" s="81">
        <v>0.15</v>
      </c>
      <c r="L1" s="81">
        <v>0.2</v>
      </c>
      <c r="M1" s="81">
        <v>0.2</v>
      </c>
      <c r="N1" s="81">
        <v>0.2</v>
      </c>
      <c r="O1" s="81">
        <v>0.15</v>
      </c>
      <c r="P1" s="81">
        <v>0.15</v>
      </c>
      <c r="Q1" s="81">
        <v>0.15</v>
      </c>
      <c r="R1" s="81">
        <v>0.15</v>
      </c>
      <c r="S1" s="81">
        <v>0.2</v>
      </c>
    </row>
    <row r="2">
      <c r="A2" s="41" t="s">
        <v>81</v>
      </c>
      <c r="B2" s="81">
        <v>0.1</v>
      </c>
      <c r="C2" s="81">
        <v>0.1</v>
      </c>
      <c r="D2" s="81">
        <v>0.1</v>
      </c>
      <c r="E2" s="81">
        <v>0.15</v>
      </c>
      <c r="F2" s="81">
        <v>0.05</v>
      </c>
      <c r="G2" s="81">
        <v>0.05</v>
      </c>
      <c r="H2" s="81">
        <v>0.1</v>
      </c>
      <c r="I2" s="81">
        <v>0.15</v>
      </c>
      <c r="J2" s="81">
        <v>0.15</v>
      </c>
      <c r="K2" s="81">
        <v>0.05</v>
      </c>
      <c r="L2" s="81">
        <v>0.1</v>
      </c>
      <c r="M2" s="81">
        <v>0.15</v>
      </c>
      <c r="N2" s="81">
        <v>0.1</v>
      </c>
      <c r="O2" s="81">
        <v>0.05</v>
      </c>
      <c r="P2" s="81">
        <v>0.05</v>
      </c>
      <c r="Q2" s="81">
        <v>0.05</v>
      </c>
      <c r="R2" s="81">
        <v>0.1</v>
      </c>
      <c r="S2" s="81">
        <v>0.1</v>
      </c>
    </row>
    <row r="3">
      <c r="A3" s="1" t="s">
        <v>82</v>
      </c>
      <c r="B3" s="82" t="s">
        <v>83</v>
      </c>
      <c r="C3" s="82" t="s">
        <v>83</v>
      </c>
      <c r="D3" s="82" t="s">
        <v>83</v>
      </c>
      <c r="E3" s="82" t="s">
        <v>83</v>
      </c>
      <c r="F3" s="82" t="s">
        <v>83</v>
      </c>
      <c r="G3" s="82" t="s">
        <v>83</v>
      </c>
      <c r="H3" s="82" t="s">
        <v>83</v>
      </c>
      <c r="I3" s="82" t="s">
        <v>84</v>
      </c>
      <c r="J3" s="82" t="s">
        <v>84</v>
      </c>
      <c r="K3" s="82" t="s">
        <v>83</v>
      </c>
      <c r="L3" s="82" t="s">
        <v>83</v>
      </c>
      <c r="M3" s="82" t="s">
        <v>84</v>
      </c>
      <c r="N3" s="82" t="s">
        <v>84</v>
      </c>
      <c r="O3" s="82" t="s">
        <v>84</v>
      </c>
      <c r="P3" s="82" t="s">
        <v>84</v>
      </c>
      <c r="Q3" s="82" t="s">
        <v>84</v>
      </c>
      <c r="R3" s="82" t="s">
        <v>84</v>
      </c>
      <c r="S3" s="82" t="s">
        <v>84</v>
      </c>
    </row>
    <row r="4">
      <c r="A4" s="41" t="s">
        <v>85</v>
      </c>
      <c r="B4" s="4">
        <v>45065.0</v>
      </c>
      <c r="C4" s="4">
        <v>45072.0</v>
      </c>
      <c r="D4" s="4">
        <v>45079.0</v>
      </c>
      <c r="E4" s="4">
        <v>45079.0</v>
      </c>
      <c r="F4" s="4">
        <v>45079.0</v>
      </c>
      <c r="G4" s="4">
        <v>45079.0</v>
      </c>
      <c r="H4" s="4">
        <v>45079.0</v>
      </c>
      <c r="I4" s="4">
        <v>45072.0</v>
      </c>
      <c r="J4" s="4">
        <v>45079.0</v>
      </c>
      <c r="K4" s="4">
        <v>45100.0</v>
      </c>
      <c r="L4" s="4">
        <v>45100.0</v>
      </c>
      <c r="M4" s="4">
        <v>45065.0</v>
      </c>
      <c r="N4" s="4">
        <v>45072.0</v>
      </c>
      <c r="O4" s="4">
        <v>45058.0</v>
      </c>
      <c r="P4" s="4">
        <v>45079.0</v>
      </c>
      <c r="Q4" s="4">
        <v>45093.0</v>
      </c>
      <c r="R4" s="4">
        <v>45093.0</v>
      </c>
      <c r="S4" s="4">
        <v>45100.0</v>
      </c>
    </row>
    <row r="5">
      <c r="A5" s="83" t="s">
        <v>86</v>
      </c>
      <c r="B5" s="84">
        <f t="shared" ref="B5:S5" si="1">B4-NOW()</f>
        <v>16.55336999</v>
      </c>
      <c r="C5" s="84">
        <f t="shared" si="1"/>
        <v>23.55336999</v>
      </c>
      <c r="D5" s="84">
        <f t="shared" si="1"/>
        <v>30.55336999</v>
      </c>
      <c r="E5" s="84">
        <f t="shared" si="1"/>
        <v>30.55336999</v>
      </c>
      <c r="F5" s="84">
        <f t="shared" si="1"/>
        <v>30.55336999</v>
      </c>
      <c r="G5" s="84">
        <f t="shared" si="1"/>
        <v>30.55336999</v>
      </c>
      <c r="H5" s="84">
        <f t="shared" si="1"/>
        <v>30.55336999</v>
      </c>
      <c r="I5" s="85">
        <f t="shared" si="1"/>
        <v>23.55336999</v>
      </c>
      <c r="J5" s="84">
        <f t="shared" si="1"/>
        <v>30.55336999</v>
      </c>
      <c r="K5" s="84">
        <f t="shared" si="1"/>
        <v>51.55336999</v>
      </c>
      <c r="L5" s="84">
        <f t="shared" si="1"/>
        <v>51.55336999</v>
      </c>
      <c r="M5" s="84">
        <f t="shared" si="1"/>
        <v>16.55336999</v>
      </c>
      <c r="N5" s="84">
        <f t="shared" si="1"/>
        <v>23.55336999</v>
      </c>
      <c r="O5" s="84">
        <f t="shared" si="1"/>
        <v>9.553369988</v>
      </c>
      <c r="P5" s="84">
        <f t="shared" si="1"/>
        <v>30.55336999</v>
      </c>
      <c r="Q5" s="84">
        <f t="shared" si="1"/>
        <v>44.55336999</v>
      </c>
      <c r="R5" s="84">
        <f t="shared" si="1"/>
        <v>44.55336999</v>
      </c>
      <c r="S5" s="84">
        <f t="shared" si="1"/>
        <v>51.55336999</v>
      </c>
    </row>
    <row r="6">
      <c r="A6" s="86" t="s">
        <v>87</v>
      </c>
      <c r="B6" s="87">
        <f t="shared" ref="B6:S6" si="2">(B$30-B$31+B$29*-1)/B$32</f>
        <v>-1</v>
      </c>
      <c r="C6" s="87">
        <f t="shared" si="2"/>
        <v>0.1111111111</v>
      </c>
      <c r="D6" s="87">
        <f t="shared" si="2"/>
        <v>0.1435105775</v>
      </c>
      <c r="E6" s="87">
        <f t="shared" si="2"/>
        <v>0.03626943005</v>
      </c>
      <c r="F6" s="87">
        <f t="shared" si="2"/>
        <v>0.4556040757</v>
      </c>
      <c r="G6" s="87">
        <f t="shared" si="2"/>
        <v>0.7211703959</v>
      </c>
      <c r="H6" s="87">
        <f t="shared" si="2"/>
        <v>0.2547051443</v>
      </c>
      <c r="I6" s="87">
        <f t="shared" si="2"/>
        <v>0.2804097311</v>
      </c>
      <c r="J6" s="87">
        <f t="shared" si="2"/>
        <v>0.2853470437</v>
      </c>
      <c r="K6" s="87" t="str">
        <f t="shared" si="2"/>
        <v>#DIV/0!</v>
      </c>
      <c r="L6" s="87" t="str">
        <f t="shared" si="2"/>
        <v>#DIV/0!</v>
      </c>
      <c r="M6" s="87">
        <f t="shared" si="2"/>
        <v>0.1547344111</v>
      </c>
      <c r="N6" s="87">
        <f t="shared" si="2"/>
        <v>0.3043478261</v>
      </c>
      <c r="O6" s="87">
        <f t="shared" si="2"/>
        <v>0.2944983819</v>
      </c>
      <c r="P6" s="87">
        <f t="shared" si="2"/>
        <v>0.8223234624</v>
      </c>
      <c r="Q6" s="87">
        <f t="shared" si="2"/>
        <v>1.118644068</v>
      </c>
      <c r="R6" s="87">
        <f t="shared" si="2"/>
        <v>0.7256255393</v>
      </c>
      <c r="S6" s="87" t="str">
        <f t="shared" si="2"/>
        <v>#DIV/0!</v>
      </c>
      <c r="T6" s="88"/>
      <c r="U6" s="88"/>
      <c r="V6" s="88"/>
      <c r="W6" s="88"/>
      <c r="X6" s="88"/>
      <c r="Y6" s="88"/>
      <c r="Z6" s="88"/>
    </row>
    <row r="7">
      <c r="A7" s="89" t="s">
        <v>87</v>
      </c>
      <c r="B7" s="90">
        <f t="shared" ref="B7:S7" si="3">(B$30-B$31+B$29*-1)</f>
        <v>0.18</v>
      </c>
      <c r="C7" s="90">
        <f t="shared" si="3"/>
        <v>1</v>
      </c>
      <c r="D7" s="90">
        <f t="shared" si="3"/>
        <v>1.255</v>
      </c>
      <c r="E7" s="90">
        <f t="shared" si="3"/>
        <v>0.35</v>
      </c>
      <c r="F7" s="90">
        <f t="shared" si="3"/>
        <v>3.13</v>
      </c>
      <c r="G7" s="90">
        <f t="shared" si="3"/>
        <v>2.095</v>
      </c>
      <c r="H7" s="90">
        <f t="shared" si="3"/>
        <v>1.015</v>
      </c>
      <c r="I7" s="90">
        <f t="shared" si="3"/>
        <v>1.095</v>
      </c>
      <c r="J7" s="90">
        <f t="shared" si="3"/>
        <v>1.11</v>
      </c>
      <c r="K7" s="90">
        <f t="shared" si="3"/>
        <v>0</v>
      </c>
      <c r="L7" s="90">
        <f t="shared" si="3"/>
        <v>0</v>
      </c>
      <c r="M7" s="90">
        <f t="shared" si="3"/>
        <v>0.67</v>
      </c>
      <c r="N7" s="90">
        <f t="shared" si="3"/>
        <v>3.5</v>
      </c>
      <c r="O7" s="90">
        <f t="shared" si="3"/>
        <v>4.55</v>
      </c>
      <c r="P7" s="90">
        <f t="shared" si="3"/>
        <v>9.025</v>
      </c>
      <c r="Q7" s="90">
        <f t="shared" si="3"/>
        <v>10.56</v>
      </c>
      <c r="R7" s="90">
        <f t="shared" si="3"/>
        <v>4.205</v>
      </c>
      <c r="S7" s="90">
        <f t="shared" si="3"/>
        <v>0</v>
      </c>
      <c r="T7" s="91"/>
      <c r="U7" s="91"/>
      <c r="V7" s="91"/>
      <c r="W7" s="91"/>
      <c r="X7" s="91"/>
      <c r="Y7" s="91"/>
      <c r="Z7" s="91"/>
    </row>
    <row r="8">
      <c r="A8" s="89" t="s">
        <v>88</v>
      </c>
      <c r="B8" s="91">
        <f t="shared" ref="B8:S8" si="4">B21</f>
        <v>125</v>
      </c>
      <c r="C8" s="91">
        <f t="shared" si="4"/>
        <v>125</v>
      </c>
      <c r="D8" s="91">
        <f t="shared" si="4"/>
        <v>125</v>
      </c>
      <c r="E8" s="91">
        <f t="shared" si="4"/>
        <v>130</v>
      </c>
      <c r="F8" s="91">
        <f t="shared" si="4"/>
        <v>120</v>
      </c>
      <c r="G8" s="91">
        <f t="shared" si="4"/>
        <v>115</v>
      </c>
      <c r="H8" s="91">
        <f t="shared" si="4"/>
        <v>120</v>
      </c>
      <c r="I8" s="92">
        <f t="shared" si="4"/>
        <v>195</v>
      </c>
      <c r="J8" s="91">
        <f t="shared" si="4"/>
        <v>195</v>
      </c>
      <c r="K8" s="91">
        <f t="shared" si="4"/>
        <v>120</v>
      </c>
      <c r="L8" s="91">
        <f t="shared" si="4"/>
        <v>125</v>
      </c>
      <c r="M8" s="91">
        <f t="shared" si="4"/>
        <v>195</v>
      </c>
      <c r="N8" s="91">
        <f t="shared" si="4"/>
        <v>195</v>
      </c>
      <c r="O8" s="91">
        <f t="shared" si="4"/>
        <v>185</v>
      </c>
      <c r="P8" s="91">
        <f t="shared" si="4"/>
        <v>185</v>
      </c>
      <c r="Q8" s="91">
        <f t="shared" si="4"/>
        <v>185</v>
      </c>
      <c r="R8" s="91">
        <f t="shared" si="4"/>
        <v>185</v>
      </c>
      <c r="S8" s="91">
        <f t="shared" si="4"/>
        <v>195</v>
      </c>
      <c r="T8" s="91"/>
      <c r="U8" s="91"/>
      <c r="V8" s="91"/>
      <c r="W8" s="91"/>
      <c r="X8" s="91"/>
      <c r="Y8" s="91"/>
      <c r="Z8" s="91"/>
    </row>
    <row r="9">
      <c r="A9" s="89" t="s">
        <v>89</v>
      </c>
      <c r="B9" s="91">
        <f t="shared" ref="B9:S9" si="5">B25</f>
        <v>-5</v>
      </c>
      <c r="C9" s="91">
        <f t="shared" si="5"/>
        <v>85</v>
      </c>
      <c r="D9" s="91">
        <f t="shared" si="5"/>
        <v>85</v>
      </c>
      <c r="E9" s="91">
        <f t="shared" si="5"/>
        <v>80</v>
      </c>
      <c r="F9" s="91">
        <f t="shared" si="5"/>
        <v>90</v>
      </c>
      <c r="G9" s="91">
        <f t="shared" si="5"/>
        <v>95</v>
      </c>
      <c r="H9" s="91">
        <f t="shared" si="5"/>
        <v>90</v>
      </c>
      <c r="I9" s="92">
        <f t="shared" si="5"/>
        <v>135</v>
      </c>
      <c r="J9" s="91">
        <f t="shared" si="5"/>
        <v>135</v>
      </c>
      <c r="K9" s="91">
        <f t="shared" si="5"/>
        <v>90</v>
      </c>
      <c r="L9" s="91">
        <f t="shared" si="5"/>
        <v>85</v>
      </c>
      <c r="M9" s="91">
        <f t="shared" si="5"/>
        <v>135</v>
      </c>
      <c r="N9" s="91">
        <f t="shared" si="5"/>
        <v>130</v>
      </c>
      <c r="O9" s="91">
        <f t="shared" si="5"/>
        <v>140</v>
      </c>
      <c r="P9" s="91">
        <f t="shared" si="5"/>
        <v>140</v>
      </c>
      <c r="Q9" s="91">
        <f t="shared" si="5"/>
        <v>140</v>
      </c>
      <c r="R9" s="91">
        <f t="shared" si="5"/>
        <v>140</v>
      </c>
      <c r="S9" s="91">
        <f t="shared" si="5"/>
        <v>130</v>
      </c>
      <c r="T9" s="91"/>
      <c r="U9" s="91"/>
      <c r="V9" s="91"/>
      <c r="W9" s="91"/>
      <c r="X9" s="91"/>
      <c r="Y9" s="91"/>
      <c r="Z9" s="91"/>
    </row>
    <row r="10">
      <c r="A10" s="86" t="s">
        <v>90</v>
      </c>
      <c r="B10" s="87">
        <f t="shared" ref="B10:S10" si="6">B13+B18</f>
        <v>1.165232393</v>
      </c>
      <c r="C10" s="87">
        <f t="shared" si="6"/>
        <v>0.2129511055</v>
      </c>
      <c r="D10" s="87">
        <f t="shared" si="6"/>
        <v>0.2177930434</v>
      </c>
      <c r="E10" s="87">
        <f t="shared" si="6"/>
        <v>0.2969913902</v>
      </c>
      <c r="F10" s="87">
        <f t="shared" si="6"/>
        <v>0.1573066318</v>
      </c>
      <c r="G10" s="87">
        <f t="shared" si="6"/>
        <v>0.1372738706</v>
      </c>
      <c r="H10" s="87">
        <f t="shared" si="6"/>
        <v>0.2130966925</v>
      </c>
      <c r="I10" s="87">
        <f t="shared" si="6"/>
        <v>0.318912118</v>
      </c>
      <c r="J10" s="87">
        <f t="shared" si="6"/>
        <v>0.3191541376</v>
      </c>
      <c r="K10" s="87">
        <f t="shared" si="6"/>
        <v>0.1936670863</v>
      </c>
      <c r="L10" s="87">
        <f t="shared" si="6"/>
        <v>0.2905569007</v>
      </c>
      <c r="M10" s="87">
        <f t="shared" si="6"/>
        <v>0.3138333639</v>
      </c>
      <c r="N10" s="87">
        <f t="shared" si="6"/>
        <v>0.2567708015</v>
      </c>
      <c r="O10" s="87">
        <f t="shared" si="6"/>
        <v>0.1174336746</v>
      </c>
      <c r="P10" s="87">
        <f t="shared" si="6"/>
        <v>0.1724441078</v>
      </c>
      <c r="Q10" s="87">
        <f t="shared" si="6"/>
        <v>0.1914585611</v>
      </c>
      <c r="R10" s="87">
        <f t="shared" si="6"/>
        <v>0.2362196492</v>
      </c>
      <c r="S10" s="87">
        <f t="shared" si="6"/>
        <v>0.3075965269</v>
      </c>
      <c r="T10" s="88"/>
      <c r="U10" s="88"/>
      <c r="V10" s="88"/>
      <c r="W10" s="88"/>
      <c r="X10" s="88"/>
      <c r="Y10" s="88"/>
      <c r="Z10" s="88"/>
    </row>
    <row r="11">
      <c r="A11" s="86" t="s">
        <v>91</v>
      </c>
      <c r="B11" s="87">
        <f t="shared" ref="B11:S11" si="7">B14+B17</f>
        <v>1.064934889</v>
      </c>
      <c r="C11" s="87">
        <f t="shared" si="7"/>
        <v>0.1935919141</v>
      </c>
      <c r="D11" s="87">
        <f t="shared" si="7"/>
        <v>0.1935078129</v>
      </c>
      <c r="E11" s="87">
        <f t="shared" si="7"/>
        <v>0.2902195995</v>
      </c>
      <c r="F11" s="87">
        <f t="shared" si="7"/>
        <v>0.09674454603</v>
      </c>
      <c r="G11" s="87">
        <f t="shared" si="7"/>
        <v>0.0967398665</v>
      </c>
      <c r="H11" s="87">
        <f t="shared" si="7"/>
        <v>0.1934604562</v>
      </c>
      <c r="I11" s="87">
        <f t="shared" si="7"/>
        <v>0.305529908</v>
      </c>
      <c r="J11" s="87">
        <f t="shared" si="7"/>
        <v>0.3055861142</v>
      </c>
      <c r="K11" s="87">
        <f t="shared" si="7"/>
        <v>0.09683354314</v>
      </c>
      <c r="L11" s="87">
        <f t="shared" si="7"/>
        <v>0.1937046005</v>
      </c>
      <c r="M11" s="87">
        <f t="shared" si="7"/>
        <v>0.3056421542</v>
      </c>
      <c r="N11" s="87">
        <f t="shared" si="7"/>
        <v>0.2139756679</v>
      </c>
      <c r="O11" s="87">
        <f t="shared" si="7"/>
        <v>0.09222539887</v>
      </c>
      <c r="P11" s="87">
        <f t="shared" si="7"/>
        <v>0.09221610044</v>
      </c>
      <c r="Q11" s="87">
        <f t="shared" si="7"/>
        <v>0.09228401081</v>
      </c>
      <c r="R11" s="87">
        <f t="shared" si="7"/>
        <v>0.2152483135</v>
      </c>
      <c r="S11" s="87">
        <f t="shared" si="7"/>
        <v>0.2153175688</v>
      </c>
      <c r="T11" s="88"/>
      <c r="U11" s="88"/>
      <c r="V11" s="88"/>
      <c r="W11" s="88"/>
      <c r="X11" s="88"/>
      <c r="Y11" s="88"/>
      <c r="Z11" s="88"/>
    </row>
    <row r="12">
      <c r="A12" s="93" t="s">
        <v>92</v>
      </c>
      <c r="B12" s="9">
        <f t="shared" ref="B12:S12" si="8">(B$22)+(B$30-B31)+B$29*-1</f>
        <v>115.18</v>
      </c>
      <c r="C12" s="9">
        <f t="shared" si="8"/>
        <v>116</v>
      </c>
      <c r="D12" s="9">
        <f t="shared" si="8"/>
        <v>116.255</v>
      </c>
      <c r="E12" s="9">
        <f t="shared" si="8"/>
        <v>120.35</v>
      </c>
      <c r="F12" s="9">
        <f t="shared" si="8"/>
        <v>113.13</v>
      </c>
      <c r="G12" s="9">
        <f t="shared" si="8"/>
        <v>112.095</v>
      </c>
      <c r="H12" s="9">
        <f t="shared" si="8"/>
        <v>116.015</v>
      </c>
      <c r="I12" s="9">
        <f t="shared" si="8"/>
        <v>191.095</v>
      </c>
      <c r="J12" s="9">
        <f t="shared" si="8"/>
        <v>191.11</v>
      </c>
      <c r="K12" s="9">
        <f t="shared" si="8"/>
        <v>110</v>
      </c>
      <c r="L12" s="9">
        <f t="shared" si="8"/>
        <v>115</v>
      </c>
      <c r="M12" s="9">
        <f t="shared" si="8"/>
        <v>190.67</v>
      </c>
      <c r="N12" s="9">
        <f t="shared" si="8"/>
        <v>183.5</v>
      </c>
      <c r="O12" s="9">
        <f t="shared" si="8"/>
        <v>174.55</v>
      </c>
      <c r="P12" s="9">
        <f t="shared" si="8"/>
        <v>179.025</v>
      </c>
      <c r="Q12" s="9">
        <f t="shared" si="8"/>
        <v>180.56</v>
      </c>
      <c r="R12" s="9">
        <f t="shared" si="8"/>
        <v>184.205</v>
      </c>
      <c r="S12" s="9">
        <f t="shared" si="8"/>
        <v>180</v>
      </c>
    </row>
    <row r="13">
      <c r="A13" s="41" t="s">
        <v>93</v>
      </c>
      <c r="B13" s="94">
        <f t="shared" ref="B13:S13" si="9">(B12)/B$23-1</f>
        <v>0.115083641</v>
      </c>
      <c r="C13" s="94">
        <f t="shared" si="9"/>
        <v>0.1228331015</v>
      </c>
      <c r="D13" s="94">
        <f t="shared" si="9"/>
        <v>0.1248125393</v>
      </c>
      <c r="E13" s="94">
        <f t="shared" si="9"/>
        <v>0.1642642933</v>
      </c>
      <c r="F13" s="94">
        <f t="shared" si="9"/>
        <v>0.09447104919</v>
      </c>
      <c r="G13" s="94">
        <f t="shared" si="9"/>
        <v>0.08440553352</v>
      </c>
      <c r="H13" s="94">
        <f t="shared" si="9"/>
        <v>0.1222157413</v>
      </c>
      <c r="I13" s="95">
        <f t="shared" si="9"/>
        <v>0.1677047555</v>
      </c>
      <c r="J13" s="94">
        <f t="shared" si="9"/>
        <v>0.1680112456</v>
      </c>
      <c r="K13" s="94">
        <f t="shared" si="9"/>
        <v>0.06516897453</v>
      </c>
      <c r="L13" s="94">
        <f t="shared" si="9"/>
        <v>0.1138014528</v>
      </c>
      <c r="M13" s="94">
        <f t="shared" si="9"/>
        <v>0.1655357907</v>
      </c>
      <c r="N13" s="94">
        <f t="shared" si="9"/>
        <v>0.1218438589</v>
      </c>
      <c r="O13" s="94">
        <f t="shared" si="9"/>
        <v>0.07319622491</v>
      </c>
      <c r="P13" s="94">
        <f t="shared" si="9"/>
        <v>0.1005991587</v>
      </c>
      <c r="Q13" s="94">
        <f t="shared" si="9"/>
        <v>0.1108533995</v>
      </c>
      <c r="R13" s="94">
        <f t="shared" si="9"/>
        <v>0.1328518741</v>
      </c>
      <c r="S13" s="94">
        <f t="shared" si="9"/>
        <v>0.1073474967</v>
      </c>
      <c r="T13" s="44"/>
      <c r="U13" s="44"/>
      <c r="V13" s="44"/>
      <c r="W13" s="44"/>
      <c r="X13" s="44"/>
      <c r="Y13" s="44"/>
      <c r="Z13" s="44"/>
    </row>
    <row r="14">
      <c r="A14" s="41" t="s">
        <v>94</v>
      </c>
      <c r="B14" s="94">
        <f t="shared" ref="B14:S14" si="10">B22/B23-1</f>
        <v>0.1133410202</v>
      </c>
      <c r="C14" s="94">
        <f t="shared" si="10"/>
        <v>0.1131535058</v>
      </c>
      <c r="D14" s="94">
        <f t="shared" si="10"/>
        <v>0.112669924</v>
      </c>
      <c r="E14" s="94">
        <f t="shared" si="10"/>
        <v>0.160878398</v>
      </c>
      <c r="F14" s="94">
        <f t="shared" si="10"/>
        <v>0.06419000629</v>
      </c>
      <c r="G14" s="94">
        <f t="shared" si="10"/>
        <v>0.06413853149</v>
      </c>
      <c r="H14" s="94">
        <f t="shared" si="10"/>
        <v>0.1123976231</v>
      </c>
      <c r="I14" s="94">
        <f t="shared" si="10"/>
        <v>0.1610136505</v>
      </c>
      <c r="J14" s="94">
        <f t="shared" si="10"/>
        <v>0.1612272338</v>
      </c>
      <c r="K14" s="94">
        <f t="shared" si="10"/>
        <v>0.06516897453</v>
      </c>
      <c r="L14" s="94">
        <f t="shared" si="10"/>
        <v>0.1138014528</v>
      </c>
      <c r="M14" s="94">
        <f t="shared" si="10"/>
        <v>0.1614401858</v>
      </c>
      <c r="N14" s="94">
        <f t="shared" si="10"/>
        <v>0.1004462921</v>
      </c>
      <c r="O14" s="94">
        <f t="shared" si="10"/>
        <v>0.04522118725</v>
      </c>
      <c r="P14" s="94">
        <f t="shared" si="10"/>
        <v>0.04511580498</v>
      </c>
      <c r="Q14" s="94">
        <f t="shared" si="10"/>
        <v>0.04588545586</v>
      </c>
      <c r="R14" s="94">
        <f t="shared" si="10"/>
        <v>0.1069913267</v>
      </c>
      <c r="S14" s="94">
        <f t="shared" si="10"/>
        <v>0.1073474967</v>
      </c>
      <c r="T14" s="44"/>
      <c r="U14" s="44"/>
      <c r="V14" s="44"/>
      <c r="W14" s="44"/>
      <c r="X14" s="44"/>
      <c r="Y14" s="44"/>
      <c r="Z14" s="44"/>
    </row>
    <row r="15">
      <c r="A15" s="96" t="s">
        <v>95</v>
      </c>
      <c r="B15" s="97">
        <v>45042.0</v>
      </c>
      <c r="C15" s="97">
        <v>45042.0</v>
      </c>
      <c r="D15" s="97">
        <v>45042.0</v>
      </c>
      <c r="E15" s="97">
        <v>45042.0</v>
      </c>
      <c r="F15" s="97">
        <v>45042.0</v>
      </c>
      <c r="G15" s="97">
        <v>45042.0</v>
      </c>
      <c r="H15" s="97">
        <v>45042.0</v>
      </c>
      <c r="I15" s="97">
        <v>45042.0</v>
      </c>
      <c r="J15" s="97">
        <v>45035.0</v>
      </c>
      <c r="K15" s="97">
        <v>45042.0</v>
      </c>
      <c r="L15" s="97">
        <v>45042.0</v>
      </c>
      <c r="M15" s="97">
        <v>45035.0</v>
      </c>
      <c r="N15" s="97">
        <v>45035.0</v>
      </c>
      <c r="O15" s="97">
        <v>45042.0</v>
      </c>
      <c r="P15" s="97">
        <v>45042.0</v>
      </c>
      <c r="Q15" s="97">
        <v>45042.0</v>
      </c>
      <c r="R15" s="97">
        <v>45042.0</v>
      </c>
      <c r="S15" s="97">
        <v>45042.0</v>
      </c>
      <c r="T15" s="98"/>
      <c r="U15" s="98"/>
      <c r="V15" s="98"/>
      <c r="W15" s="98"/>
      <c r="X15" s="98"/>
      <c r="Y15" s="98"/>
      <c r="Z15" s="98"/>
    </row>
    <row r="16">
      <c r="A16" s="93" t="s">
        <v>96</v>
      </c>
      <c r="B16" s="9">
        <f t="shared" ref="B16:S16" si="11">(B$25+B$32)</f>
        <v>-5.18</v>
      </c>
      <c r="C16" s="9">
        <f t="shared" si="11"/>
        <v>94</v>
      </c>
      <c r="D16" s="9">
        <f t="shared" si="11"/>
        <v>93.745</v>
      </c>
      <c r="E16" s="9">
        <f t="shared" si="11"/>
        <v>89.65</v>
      </c>
      <c r="F16" s="9">
        <f t="shared" si="11"/>
        <v>96.87</v>
      </c>
      <c r="G16" s="9">
        <f t="shared" si="11"/>
        <v>97.905</v>
      </c>
      <c r="H16" s="9">
        <f t="shared" si="11"/>
        <v>93.985</v>
      </c>
      <c r="I16" s="9">
        <f t="shared" si="11"/>
        <v>138.905</v>
      </c>
      <c r="J16" s="9">
        <f t="shared" si="11"/>
        <v>138.89</v>
      </c>
      <c r="K16" s="9">
        <f t="shared" si="11"/>
        <v>90</v>
      </c>
      <c r="L16" s="9">
        <f t="shared" si="11"/>
        <v>85</v>
      </c>
      <c r="M16" s="9">
        <f t="shared" si="11"/>
        <v>139.33</v>
      </c>
      <c r="N16" s="9">
        <f t="shared" si="11"/>
        <v>141.5</v>
      </c>
      <c r="O16" s="9">
        <f t="shared" si="11"/>
        <v>155.45</v>
      </c>
      <c r="P16" s="9">
        <f t="shared" si="11"/>
        <v>150.975</v>
      </c>
      <c r="Q16" s="9">
        <f t="shared" si="11"/>
        <v>149.44</v>
      </c>
      <c r="R16" s="9">
        <f t="shared" si="11"/>
        <v>145.795</v>
      </c>
      <c r="S16" s="9">
        <f t="shared" si="11"/>
        <v>130</v>
      </c>
    </row>
    <row r="17">
      <c r="A17" s="41" t="s">
        <v>97</v>
      </c>
      <c r="B17" s="94">
        <f t="shared" ref="B17:S17" si="12">1-(B24/B$23)</f>
        <v>0.9515938687</v>
      </c>
      <c r="C17" s="94">
        <f t="shared" si="12"/>
        <v>0.08043840825</v>
      </c>
      <c r="D17" s="94">
        <f t="shared" si="12"/>
        <v>0.08083788883</v>
      </c>
      <c r="E17" s="94">
        <f t="shared" si="12"/>
        <v>0.1293412015</v>
      </c>
      <c r="F17" s="94">
        <f t="shared" si="12"/>
        <v>0.03255453974</v>
      </c>
      <c r="G17" s="94">
        <f t="shared" si="12"/>
        <v>0.03260133501</v>
      </c>
      <c r="H17" s="94">
        <f t="shared" si="12"/>
        <v>0.08106283305</v>
      </c>
      <c r="I17" s="94">
        <f t="shared" si="12"/>
        <v>0.1445162576</v>
      </c>
      <c r="J17" s="94">
        <f t="shared" si="12"/>
        <v>0.1443588803</v>
      </c>
      <c r="K17" s="94">
        <f t="shared" si="12"/>
        <v>0.03166456861</v>
      </c>
      <c r="L17" s="94">
        <f t="shared" si="12"/>
        <v>0.0799031477</v>
      </c>
      <c r="M17" s="94">
        <f t="shared" si="12"/>
        <v>0.1442019683</v>
      </c>
      <c r="N17" s="94">
        <f t="shared" si="12"/>
        <v>0.1135293758</v>
      </c>
      <c r="O17" s="94">
        <f t="shared" si="12"/>
        <v>0.04700421163</v>
      </c>
      <c r="P17" s="94">
        <f t="shared" si="12"/>
        <v>0.04710029546</v>
      </c>
      <c r="Q17" s="94">
        <f t="shared" si="12"/>
        <v>0.04639855496</v>
      </c>
      <c r="R17" s="94">
        <f t="shared" si="12"/>
        <v>0.1082569868</v>
      </c>
      <c r="S17" s="94">
        <f t="shared" si="12"/>
        <v>0.1079700721</v>
      </c>
      <c r="T17" s="44"/>
      <c r="U17" s="44"/>
      <c r="V17" s="44"/>
      <c r="W17" s="44"/>
      <c r="X17" s="44"/>
      <c r="Y17" s="44"/>
      <c r="Z17" s="44"/>
    </row>
    <row r="18">
      <c r="A18" s="41" t="s">
        <v>98</v>
      </c>
      <c r="B18" s="94">
        <f t="shared" ref="B18:S18" si="13">1-(B16/B$23)</f>
        <v>1.050148752</v>
      </c>
      <c r="C18" s="94">
        <f t="shared" si="13"/>
        <v>0.09011800395</v>
      </c>
      <c r="D18" s="94">
        <f t="shared" si="13"/>
        <v>0.09298050409</v>
      </c>
      <c r="E18" s="94">
        <f t="shared" si="13"/>
        <v>0.1327270968</v>
      </c>
      <c r="F18" s="94">
        <f t="shared" si="13"/>
        <v>0.06283558264</v>
      </c>
      <c r="G18" s="94">
        <f t="shared" si="13"/>
        <v>0.05286833704</v>
      </c>
      <c r="H18" s="94">
        <f t="shared" si="13"/>
        <v>0.09088095121</v>
      </c>
      <c r="I18" s="94">
        <f t="shared" si="13"/>
        <v>0.1512073625</v>
      </c>
      <c r="J18" s="94">
        <f t="shared" si="13"/>
        <v>0.1511428921</v>
      </c>
      <c r="K18" s="94">
        <f t="shared" si="13"/>
        <v>0.1284981117</v>
      </c>
      <c r="L18" s="94">
        <f t="shared" si="13"/>
        <v>0.1767554479</v>
      </c>
      <c r="M18" s="94">
        <f t="shared" si="13"/>
        <v>0.1482975732</v>
      </c>
      <c r="N18" s="94">
        <f t="shared" si="13"/>
        <v>0.1349269426</v>
      </c>
      <c r="O18" s="94">
        <f t="shared" si="13"/>
        <v>0.04423744966</v>
      </c>
      <c r="P18" s="94">
        <f t="shared" si="13"/>
        <v>0.07184494908</v>
      </c>
      <c r="Q18" s="94">
        <f t="shared" si="13"/>
        <v>0.08060516163</v>
      </c>
      <c r="R18" s="94">
        <f t="shared" si="13"/>
        <v>0.1033677751</v>
      </c>
      <c r="S18" s="94">
        <f t="shared" si="13"/>
        <v>0.2002490301</v>
      </c>
      <c r="T18" s="44"/>
      <c r="U18" s="44"/>
      <c r="V18" s="44"/>
      <c r="W18" s="44"/>
      <c r="X18" s="44"/>
      <c r="Y18" s="44"/>
      <c r="Z18" s="44"/>
    </row>
    <row r="19">
      <c r="A19" s="99" t="s">
        <v>99</v>
      </c>
      <c r="B19" s="100">
        <f t="shared" ref="B19:S19" si="14">(B13+B18)*500+B6*100-(B5)</f>
        <v>466.0628265</v>
      </c>
      <c r="C19" s="100">
        <f t="shared" si="14"/>
        <v>94.03329385</v>
      </c>
      <c r="D19" s="100">
        <f t="shared" si="14"/>
        <v>92.69420946</v>
      </c>
      <c r="E19" s="100">
        <f t="shared" si="14"/>
        <v>121.5692681</v>
      </c>
      <c r="F19" s="100">
        <f t="shared" si="14"/>
        <v>93.6603535</v>
      </c>
      <c r="G19" s="100">
        <f t="shared" si="14"/>
        <v>110.2006049</v>
      </c>
      <c r="H19" s="100">
        <f t="shared" si="14"/>
        <v>101.4654907</v>
      </c>
      <c r="I19" s="100">
        <f t="shared" si="14"/>
        <v>163.9436621</v>
      </c>
      <c r="J19" s="100">
        <f t="shared" si="14"/>
        <v>157.5584032</v>
      </c>
      <c r="K19" s="100" t="str">
        <f t="shared" si="14"/>
        <v>#DIV/0!</v>
      </c>
      <c r="L19" s="100" t="str">
        <f t="shared" si="14"/>
        <v>#DIV/0!</v>
      </c>
      <c r="M19" s="100">
        <f t="shared" si="14"/>
        <v>155.8367531</v>
      </c>
      <c r="N19" s="100">
        <f t="shared" si="14"/>
        <v>135.2668134</v>
      </c>
      <c r="O19" s="100">
        <f t="shared" si="14"/>
        <v>78.61330548</v>
      </c>
      <c r="P19" s="100">
        <f t="shared" si="14"/>
        <v>137.9010302</v>
      </c>
      <c r="Q19" s="100">
        <f t="shared" si="14"/>
        <v>163.0403173</v>
      </c>
      <c r="R19" s="100">
        <f t="shared" si="14"/>
        <v>146.1190085</v>
      </c>
      <c r="S19" s="100" t="str">
        <f t="shared" si="14"/>
        <v>#DIV/0!</v>
      </c>
      <c r="T19" s="101"/>
      <c r="U19" s="101"/>
      <c r="V19" s="101"/>
      <c r="W19" s="101"/>
      <c r="X19" s="101"/>
      <c r="Y19" s="101"/>
      <c r="Z19" s="101"/>
    </row>
    <row r="20">
      <c r="A20" s="102" t="s">
        <v>100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 t="s">
        <v>101</v>
      </c>
      <c r="L20" s="103" t="s">
        <v>101</v>
      </c>
      <c r="M20" s="103"/>
      <c r="N20" s="103"/>
      <c r="O20" s="103" t="s">
        <v>102</v>
      </c>
      <c r="P20" s="103" t="s">
        <v>102</v>
      </c>
      <c r="Q20" s="103" t="s">
        <v>102</v>
      </c>
      <c r="R20" s="103" t="s">
        <v>101</v>
      </c>
      <c r="S20" s="103" t="s">
        <v>101</v>
      </c>
    </row>
    <row r="21">
      <c r="A21" s="1" t="s">
        <v>103</v>
      </c>
      <c r="B21" s="104">
        <f t="shared" ref="B21:S21" si="15">round(B$23*(B$1+1)/5,0)*5</f>
        <v>125</v>
      </c>
      <c r="C21" s="104">
        <f t="shared" si="15"/>
        <v>125</v>
      </c>
      <c r="D21" s="104">
        <f t="shared" si="15"/>
        <v>125</v>
      </c>
      <c r="E21" s="104">
        <f t="shared" si="15"/>
        <v>130</v>
      </c>
      <c r="F21" s="104">
        <f t="shared" si="15"/>
        <v>120</v>
      </c>
      <c r="G21" s="104">
        <f t="shared" si="15"/>
        <v>115</v>
      </c>
      <c r="H21" s="104">
        <f t="shared" si="15"/>
        <v>120</v>
      </c>
      <c r="I21" s="105">
        <f t="shared" si="15"/>
        <v>195</v>
      </c>
      <c r="J21" s="104">
        <f t="shared" si="15"/>
        <v>195</v>
      </c>
      <c r="K21" s="104">
        <f t="shared" si="15"/>
        <v>120</v>
      </c>
      <c r="L21" s="104">
        <f t="shared" si="15"/>
        <v>125</v>
      </c>
      <c r="M21" s="104">
        <f t="shared" si="15"/>
        <v>195</v>
      </c>
      <c r="N21" s="104">
        <f t="shared" si="15"/>
        <v>195</v>
      </c>
      <c r="O21" s="104">
        <f t="shared" si="15"/>
        <v>185</v>
      </c>
      <c r="P21" s="104">
        <f t="shared" si="15"/>
        <v>185</v>
      </c>
      <c r="Q21" s="104">
        <f t="shared" si="15"/>
        <v>185</v>
      </c>
      <c r="R21" s="104">
        <f t="shared" si="15"/>
        <v>185</v>
      </c>
      <c r="S21" s="104">
        <f t="shared" si="15"/>
        <v>195</v>
      </c>
    </row>
    <row r="22">
      <c r="A22" s="1" t="s">
        <v>104</v>
      </c>
      <c r="B22" s="104">
        <f t="shared" ref="B22:S22" si="16">round(B$23*(B$2+1)/5,0)*5</f>
        <v>115</v>
      </c>
      <c r="C22" s="104">
        <f t="shared" si="16"/>
        <v>115</v>
      </c>
      <c r="D22" s="104">
        <f t="shared" si="16"/>
        <v>115</v>
      </c>
      <c r="E22" s="104">
        <f t="shared" si="16"/>
        <v>120</v>
      </c>
      <c r="F22" s="104">
        <f t="shared" si="16"/>
        <v>110</v>
      </c>
      <c r="G22" s="104">
        <f t="shared" si="16"/>
        <v>110</v>
      </c>
      <c r="H22" s="104">
        <f t="shared" si="16"/>
        <v>115</v>
      </c>
      <c r="I22" s="105">
        <f t="shared" si="16"/>
        <v>190</v>
      </c>
      <c r="J22" s="104">
        <f t="shared" si="16"/>
        <v>190</v>
      </c>
      <c r="K22" s="104">
        <f t="shared" si="16"/>
        <v>110</v>
      </c>
      <c r="L22" s="104">
        <f t="shared" si="16"/>
        <v>115</v>
      </c>
      <c r="M22" s="104">
        <f t="shared" si="16"/>
        <v>190</v>
      </c>
      <c r="N22" s="104">
        <f t="shared" si="16"/>
        <v>180</v>
      </c>
      <c r="O22" s="104">
        <f t="shared" si="16"/>
        <v>170</v>
      </c>
      <c r="P22" s="104">
        <f t="shared" si="16"/>
        <v>170</v>
      </c>
      <c r="Q22" s="104">
        <f t="shared" si="16"/>
        <v>170</v>
      </c>
      <c r="R22" s="104">
        <f t="shared" si="16"/>
        <v>180</v>
      </c>
      <c r="S22" s="104">
        <f t="shared" si="16"/>
        <v>180</v>
      </c>
    </row>
    <row r="23">
      <c r="A23" s="1" t="s">
        <v>105</v>
      </c>
      <c r="B23" s="106">
        <v>103.2927</v>
      </c>
      <c r="C23" s="106">
        <v>103.3101</v>
      </c>
      <c r="D23" s="106">
        <v>103.355</v>
      </c>
      <c r="E23" s="106">
        <v>103.37</v>
      </c>
      <c r="F23" s="106">
        <v>103.365</v>
      </c>
      <c r="G23" s="106">
        <v>103.37</v>
      </c>
      <c r="H23" s="106">
        <v>103.3803</v>
      </c>
      <c r="I23" s="107">
        <v>163.6501</v>
      </c>
      <c r="J23" s="106">
        <v>163.62</v>
      </c>
      <c r="K23" s="106">
        <v>103.27</v>
      </c>
      <c r="L23" s="106">
        <v>103.25</v>
      </c>
      <c r="M23" s="106">
        <v>163.59</v>
      </c>
      <c r="N23" s="106">
        <v>163.57</v>
      </c>
      <c r="O23" s="106">
        <v>162.645</v>
      </c>
      <c r="P23" s="106">
        <v>162.6614</v>
      </c>
      <c r="Q23" s="106">
        <v>162.5417</v>
      </c>
      <c r="R23" s="106">
        <v>162.6029</v>
      </c>
      <c r="S23" s="106">
        <v>162.5506</v>
      </c>
    </row>
    <row r="24">
      <c r="A24" s="1" t="s">
        <v>106</v>
      </c>
      <c r="B24" s="108">
        <v>5.0</v>
      </c>
      <c r="C24" s="104">
        <f t="shared" ref="C24:S24" si="17">round(C$23*(1-C$2)/5,0)*5</f>
        <v>95</v>
      </c>
      <c r="D24" s="104">
        <f t="shared" si="17"/>
        <v>95</v>
      </c>
      <c r="E24" s="104">
        <f t="shared" si="17"/>
        <v>90</v>
      </c>
      <c r="F24" s="104">
        <f t="shared" si="17"/>
        <v>100</v>
      </c>
      <c r="G24" s="104">
        <f t="shared" si="17"/>
        <v>100</v>
      </c>
      <c r="H24" s="104">
        <f t="shared" si="17"/>
        <v>95</v>
      </c>
      <c r="I24" s="104">
        <f t="shared" si="17"/>
        <v>140</v>
      </c>
      <c r="J24" s="104">
        <f t="shared" si="17"/>
        <v>140</v>
      </c>
      <c r="K24" s="104">
        <f t="shared" si="17"/>
        <v>100</v>
      </c>
      <c r="L24" s="104">
        <f t="shared" si="17"/>
        <v>95</v>
      </c>
      <c r="M24" s="104">
        <f t="shared" si="17"/>
        <v>140</v>
      </c>
      <c r="N24" s="104">
        <f t="shared" si="17"/>
        <v>145</v>
      </c>
      <c r="O24" s="104">
        <f t="shared" si="17"/>
        <v>155</v>
      </c>
      <c r="P24" s="104">
        <f t="shared" si="17"/>
        <v>155</v>
      </c>
      <c r="Q24" s="104">
        <f t="shared" si="17"/>
        <v>155</v>
      </c>
      <c r="R24" s="104">
        <f t="shared" si="17"/>
        <v>145</v>
      </c>
      <c r="S24" s="104">
        <f t="shared" si="17"/>
        <v>145</v>
      </c>
    </row>
    <row r="25">
      <c r="A25" s="1" t="s">
        <v>107</v>
      </c>
      <c r="B25" s="104">
        <f t="shared" ref="B25:S25" si="18">B24-(B21-B22)</f>
        <v>-5</v>
      </c>
      <c r="C25" s="104">
        <f t="shared" si="18"/>
        <v>85</v>
      </c>
      <c r="D25" s="104">
        <f t="shared" si="18"/>
        <v>85</v>
      </c>
      <c r="E25" s="104">
        <f t="shared" si="18"/>
        <v>80</v>
      </c>
      <c r="F25" s="104">
        <f t="shared" si="18"/>
        <v>90</v>
      </c>
      <c r="G25" s="104">
        <f t="shared" si="18"/>
        <v>95</v>
      </c>
      <c r="H25" s="104">
        <f t="shared" si="18"/>
        <v>90</v>
      </c>
      <c r="I25" s="104">
        <f t="shared" si="18"/>
        <v>135</v>
      </c>
      <c r="J25" s="104">
        <f t="shared" si="18"/>
        <v>135</v>
      </c>
      <c r="K25" s="104">
        <f t="shared" si="18"/>
        <v>90</v>
      </c>
      <c r="L25" s="104">
        <f t="shared" si="18"/>
        <v>85</v>
      </c>
      <c r="M25" s="104">
        <f t="shared" si="18"/>
        <v>135</v>
      </c>
      <c r="N25" s="104">
        <f t="shared" si="18"/>
        <v>130</v>
      </c>
      <c r="O25" s="104">
        <f t="shared" si="18"/>
        <v>140</v>
      </c>
      <c r="P25" s="104">
        <f t="shared" si="18"/>
        <v>140</v>
      </c>
      <c r="Q25" s="104">
        <f t="shared" si="18"/>
        <v>140</v>
      </c>
      <c r="R25" s="104">
        <f t="shared" si="18"/>
        <v>140</v>
      </c>
      <c r="S25" s="104">
        <f t="shared" si="18"/>
        <v>130</v>
      </c>
    </row>
    <row r="26">
      <c r="A26" s="1"/>
      <c r="B26" s="104"/>
      <c r="C26" s="104"/>
      <c r="D26" s="104"/>
      <c r="E26" s="104"/>
      <c r="F26" s="104"/>
      <c r="G26" s="104"/>
      <c r="H26" s="104"/>
      <c r="I26" s="109"/>
      <c r="J26" s="104"/>
      <c r="K26" s="104"/>
      <c r="L26" s="104"/>
      <c r="M26" s="110"/>
      <c r="N26" s="110"/>
      <c r="O26" s="110"/>
      <c r="P26" s="110"/>
      <c r="Q26" s="110"/>
      <c r="R26" s="110"/>
      <c r="S26" s="104"/>
    </row>
    <row r="27">
      <c r="A27" s="102" t="s">
        <v>108</v>
      </c>
      <c r="B27" s="104"/>
      <c r="C27" s="104"/>
      <c r="D27" s="104"/>
      <c r="E27" s="104"/>
      <c r="F27" s="104"/>
      <c r="G27" s="104"/>
      <c r="H27" s="104"/>
      <c r="I27" s="109"/>
      <c r="J27" s="104"/>
      <c r="K27" s="104"/>
      <c r="L27" s="104"/>
      <c r="M27" s="110"/>
      <c r="N27" s="110"/>
      <c r="O27" s="110"/>
      <c r="P27" s="110"/>
      <c r="Q27" s="110"/>
      <c r="R27" s="110"/>
      <c r="S27" s="104"/>
    </row>
    <row r="28">
      <c r="A28" s="1" t="s">
        <v>109</v>
      </c>
      <c r="B28" s="110">
        <v>-10.0</v>
      </c>
      <c r="C28" s="110">
        <v>-10.0</v>
      </c>
      <c r="D28" s="110">
        <v>-10.0</v>
      </c>
      <c r="E28" s="110">
        <v>-10.0</v>
      </c>
      <c r="F28" s="110">
        <v>-10.0</v>
      </c>
      <c r="G28" s="110">
        <v>-5.0</v>
      </c>
      <c r="H28" s="110">
        <v>-5.0</v>
      </c>
      <c r="I28" s="111">
        <v>-5.0</v>
      </c>
      <c r="J28" s="110">
        <v>-5.0</v>
      </c>
      <c r="K28" s="110">
        <v>0.0</v>
      </c>
      <c r="L28" s="110">
        <v>0.0</v>
      </c>
      <c r="M28" s="110">
        <v>-5.0</v>
      </c>
      <c r="N28" s="110">
        <v>-15.0</v>
      </c>
      <c r="O28" s="110">
        <v>-20.0</v>
      </c>
      <c r="P28" s="110">
        <v>-20.0</v>
      </c>
      <c r="Q28" s="110">
        <v>-20.0</v>
      </c>
      <c r="R28" s="110">
        <v>-10.0</v>
      </c>
      <c r="S28" s="110">
        <v>0.0</v>
      </c>
    </row>
    <row r="29">
      <c r="A29" s="1" t="s">
        <v>110</v>
      </c>
      <c r="B29" s="110">
        <v>-0.18</v>
      </c>
      <c r="C29" s="110">
        <v>-0.325</v>
      </c>
      <c r="D29" s="110">
        <v>-0.455</v>
      </c>
      <c r="E29" s="110">
        <v>-0.175</v>
      </c>
      <c r="F29" s="110">
        <v>-1.205</v>
      </c>
      <c r="G29" s="110">
        <v>-0.8699999999999999</v>
      </c>
      <c r="H29" s="110">
        <v>-0.33999999999999997</v>
      </c>
      <c r="I29" s="111">
        <v>-0.37</v>
      </c>
      <c r="J29" s="110">
        <v>-0.485</v>
      </c>
      <c r="K29" s="110">
        <v>0.0</v>
      </c>
      <c r="L29" s="110">
        <v>0.0</v>
      </c>
      <c r="M29" s="110">
        <v>-0.21999999999999997</v>
      </c>
      <c r="N29" s="110">
        <v>-1.75</v>
      </c>
      <c r="O29" s="110">
        <v>-2.25</v>
      </c>
      <c r="P29" s="110">
        <v>-4.6</v>
      </c>
      <c r="Q29" s="110">
        <v>-5.460000000000001</v>
      </c>
      <c r="R29" s="110">
        <v>-2.08</v>
      </c>
      <c r="S29" s="110">
        <v>0.0</v>
      </c>
    </row>
    <row r="30">
      <c r="A30" s="1" t="s">
        <v>111</v>
      </c>
      <c r="B30" s="110">
        <v>0.0</v>
      </c>
      <c r="C30" s="110">
        <v>10.0</v>
      </c>
      <c r="D30" s="110">
        <v>10.0</v>
      </c>
      <c r="E30" s="110">
        <v>10.0</v>
      </c>
      <c r="F30" s="110">
        <v>10.0</v>
      </c>
      <c r="G30" s="110">
        <v>5.0</v>
      </c>
      <c r="H30" s="110">
        <v>5.0</v>
      </c>
      <c r="I30" s="111">
        <v>5.0</v>
      </c>
      <c r="J30" s="110">
        <v>5.0</v>
      </c>
      <c r="K30" s="110">
        <v>0.0</v>
      </c>
      <c r="L30" s="110">
        <v>0.0</v>
      </c>
      <c r="M30" s="110">
        <v>5.0</v>
      </c>
      <c r="N30" s="110">
        <v>15.0</v>
      </c>
      <c r="O30" s="110">
        <v>20.0</v>
      </c>
      <c r="P30" s="110">
        <v>20.0</v>
      </c>
      <c r="Q30" s="110">
        <v>20.0</v>
      </c>
      <c r="R30" s="110">
        <v>10.0</v>
      </c>
      <c r="S30" s="110">
        <v>0.0</v>
      </c>
    </row>
    <row r="31">
      <c r="A31" s="1" t="s">
        <v>112</v>
      </c>
      <c r="B31" s="110">
        <v>0.0</v>
      </c>
      <c r="C31" s="110">
        <v>9.325</v>
      </c>
      <c r="D31" s="110">
        <v>9.2</v>
      </c>
      <c r="E31" s="110">
        <v>9.825000000000001</v>
      </c>
      <c r="F31" s="110">
        <v>8.075</v>
      </c>
      <c r="G31" s="110">
        <v>3.775</v>
      </c>
      <c r="H31" s="110">
        <v>4.325</v>
      </c>
      <c r="I31" s="111">
        <v>4.275000000000002</v>
      </c>
      <c r="J31" s="110">
        <v>4.374999999999998</v>
      </c>
      <c r="K31" s="110">
        <v>0.0</v>
      </c>
      <c r="L31" s="110">
        <v>0.0</v>
      </c>
      <c r="M31" s="110">
        <v>4.549999999999999</v>
      </c>
      <c r="N31" s="110">
        <v>13.25</v>
      </c>
      <c r="O31" s="110">
        <v>17.700000000000003</v>
      </c>
      <c r="P31" s="110">
        <v>15.575</v>
      </c>
      <c r="Q31" s="110">
        <v>14.9</v>
      </c>
      <c r="R31" s="110">
        <v>7.875</v>
      </c>
      <c r="S31" s="110">
        <v>0.0</v>
      </c>
    </row>
    <row r="32">
      <c r="A32" s="1" t="s">
        <v>113</v>
      </c>
      <c r="B32" s="112">
        <f t="shared" ref="B32:S32" si="19">B29+B31</f>
        <v>-0.18</v>
      </c>
      <c r="C32" s="112">
        <f t="shared" si="19"/>
        <v>9</v>
      </c>
      <c r="D32" s="112">
        <f t="shared" si="19"/>
        <v>8.745</v>
      </c>
      <c r="E32" s="112">
        <f t="shared" si="19"/>
        <v>9.65</v>
      </c>
      <c r="F32" s="112">
        <f t="shared" si="19"/>
        <v>6.87</v>
      </c>
      <c r="G32" s="112">
        <f t="shared" si="19"/>
        <v>2.905</v>
      </c>
      <c r="H32" s="112">
        <f t="shared" si="19"/>
        <v>3.985</v>
      </c>
      <c r="I32" s="112">
        <f t="shared" si="19"/>
        <v>3.905</v>
      </c>
      <c r="J32" s="112">
        <f t="shared" si="19"/>
        <v>3.89</v>
      </c>
      <c r="K32" s="112">
        <f t="shared" si="19"/>
        <v>0</v>
      </c>
      <c r="L32" s="112">
        <f t="shared" si="19"/>
        <v>0</v>
      </c>
      <c r="M32" s="112">
        <f t="shared" si="19"/>
        <v>4.33</v>
      </c>
      <c r="N32" s="112">
        <f t="shared" si="19"/>
        <v>11.5</v>
      </c>
      <c r="O32" s="112">
        <f t="shared" si="19"/>
        <v>15.45</v>
      </c>
      <c r="P32" s="112">
        <f t="shared" si="19"/>
        <v>10.975</v>
      </c>
      <c r="Q32" s="112">
        <f t="shared" si="19"/>
        <v>9.44</v>
      </c>
      <c r="R32" s="112">
        <f t="shared" si="19"/>
        <v>5.795</v>
      </c>
      <c r="S32" s="112">
        <f t="shared" si="19"/>
        <v>0</v>
      </c>
    </row>
    <row r="34">
      <c r="A34" s="1" t="s">
        <v>114</v>
      </c>
    </row>
    <row r="41">
      <c r="A41" s="93"/>
    </row>
    <row r="42">
      <c r="A42" s="113"/>
    </row>
    <row r="43">
      <c r="A43" s="113"/>
    </row>
    <row r="44">
      <c r="A44" s="113"/>
    </row>
    <row r="45">
      <c r="A45" s="83"/>
    </row>
    <row r="46">
      <c r="A46" s="83"/>
    </row>
    <row r="47">
      <c r="A47" s="114"/>
    </row>
    <row r="48">
      <c r="A48" s="115"/>
    </row>
    <row r="49">
      <c r="A49" s="8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5.5"/>
    <col customWidth="1" min="2" max="2" width="10.13"/>
    <col customWidth="1" min="3" max="3" width="9.38"/>
    <col customWidth="1" min="4" max="4" width="9.0"/>
    <col customWidth="1" min="5" max="5" width="9.38"/>
    <col customWidth="1" min="6" max="6" width="13.5"/>
    <col customWidth="1" min="7" max="7" width="9.0"/>
    <col customWidth="1" min="8" max="8" width="7.63"/>
    <col customWidth="1" min="9" max="9" width="10.0"/>
    <col customWidth="1" min="10" max="10" width="6.63"/>
    <col customWidth="1" min="11" max="11" width="8.0"/>
    <col customWidth="1" min="12" max="12" width="6.63"/>
    <col customWidth="1" min="13" max="13" width="9.5"/>
    <col customWidth="1" min="14" max="15" width="7.5"/>
  </cols>
  <sheetData>
    <row r="1">
      <c r="A1" s="41" t="s">
        <v>115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  <c r="N1" s="41" t="s">
        <v>125</v>
      </c>
      <c r="Q1" s="41" t="s">
        <v>126</v>
      </c>
    </row>
    <row r="2">
      <c r="A2" s="1" t="s">
        <v>56</v>
      </c>
      <c r="B2" s="106">
        <v>321.47</v>
      </c>
      <c r="C2" s="116">
        <v>45093.0</v>
      </c>
      <c r="D2" s="1">
        <f t="shared" ref="D2:E2" si="1">round(D3/10,0)*10</f>
        <v>260</v>
      </c>
      <c r="E2" s="1">
        <f t="shared" si="1"/>
        <v>310</v>
      </c>
      <c r="F2" s="1">
        <v>28768.0</v>
      </c>
      <c r="G2" s="1" t="s">
        <v>127</v>
      </c>
      <c r="H2" s="117">
        <v>45093.0</v>
      </c>
      <c r="I2" s="1">
        <v>320.0</v>
      </c>
      <c r="J2" s="2">
        <v>18.75</v>
      </c>
      <c r="K2" s="2">
        <v>19.05</v>
      </c>
      <c r="L2" s="2">
        <v>19.7</v>
      </c>
      <c r="M2" s="1" t="s">
        <v>128</v>
      </c>
      <c r="N2" s="84">
        <f>C2-NOW()</f>
        <v>44.55336997</v>
      </c>
      <c r="Q2" s="1" t="s">
        <v>129</v>
      </c>
    </row>
    <row r="3">
      <c r="B3" s="81">
        <v>0.8</v>
      </c>
      <c r="C3" s="118">
        <v>0.95</v>
      </c>
      <c r="D3" s="84">
        <f t="shared" ref="D3:E3" si="2">$B$2*B3</f>
        <v>257.176</v>
      </c>
      <c r="E3" s="84">
        <f t="shared" si="2"/>
        <v>305.3965</v>
      </c>
      <c r="F3" s="44"/>
      <c r="G3" s="119" t="s">
        <v>130</v>
      </c>
      <c r="H3" s="120">
        <v>45093.0</v>
      </c>
      <c r="I3" s="82">
        <v>315.0</v>
      </c>
      <c r="J3" s="121">
        <v>21.65</v>
      </c>
      <c r="K3" s="121">
        <v>21.9</v>
      </c>
      <c r="L3" s="121">
        <v>22.15</v>
      </c>
      <c r="M3" s="119" t="s">
        <v>131</v>
      </c>
      <c r="Q3" s="1" t="s">
        <v>132</v>
      </c>
    </row>
    <row r="4">
      <c r="C4" s="44"/>
      <c r="G4" s="1" t="s">
        <v>133</v>
      </c>
      <c r="H4" s="117">
        <v>45093.0</v>
      </c>
      <c r="I4" s="1">
        <v>310.0</v>
      </c>
      <c r="J4" s="2">
        <v>24.75</v>
      </c>
      <c r="K4" s="2">
        <v>25.05</v>
      </c>
      <c r="L4" s="2">
        <v>26.15</v>
      </c>
      <c r="M4" s="1" t="s">
        <v>134</v>
      </c>
      <c r="Q4" s="1" t="s">
        <v>135</v>
      </c>
    </row>
    <row r="5">
      <c r="G5" s="1" t="s">
        <v>136</v>
      </c>
      <c r="H5" s="117">
        <v>45093.0</v>
      </c>
      <c r="I5" s="1">
        <v>305.0</v>
      </c>
      <c r="J5" s="2">
        <v>28.1</v>
      </c>
      <c r="K5" s="2">
        <v>28.4</v>
      </c>
      <c r="L5" s="2">
        <v>29.35</v>
      </c>
      <c r="M5" s="1" t="s">
        <v>137</v>
      </c>
      <c r="Q5" s="77"/>
    </row>
    <row r="6">
      <c r="D6" s="122"/>
      <c r="E6" s="122"/>
      <c r="G6" s="1" t="s">
        <v>138</v>
      </c>
      <c r="H6" s="117">
        <v>45093.0</v>
      </c>
      <c r="I6" s="1">
        <v>300.0</v>
      </c>
      <c r="J6" s="2">
        <v>31.6</v>
      </c>
      <c r="K6" s="2">
        <v>31.95</v>
      </c>
      <c r="L6" s="2">
        <v>32.59</v>
      </c>
      <c r="M6" s="1" t="s">
        <v>139</v>
      </c>
      <c r="Q6" s="77"/>
    </row>
    <row r="7">
      <c r="C7" s="122"/>
      <c r="D7" s="123"/>
      <c r="E7" s="123"/>
      <c r="G7" s="1" t="s">
        <v>140</v>
      </c>
      <c r="H7" s="117">
        <v>45093.0</v>
      </c>
      <c r="I7" s="1">
        <v>295.0</v>
      </c>
      <c r="J7" s="2">
        <v>35.3</v>
      </c>
      <c r="K7" s="2">
        <v>35.65</v>
      </c>
      <c r="L7" s="2">
        <v>35.83</v>
      </c>
      <c r="M7" s="1" t="s">
        <v>141</v>
      </c>
      <c r="Q7" s="77"/>
    </row>
    <row r="8">
      <c r="C8" s="122"/>
      <c r="D8" s="122"/>
      <c r="E8" s="122"/>
      <c r="F8" s="122"/>
      <c r="G8" s="124" t="s">
        <v>142</v>
      </c>
      <c r="H8" s="117">
        <v>45093.0</v>
      </c>
      <c r="I8" s="1">
        <v>290.0</v>
      </c>
      <c r="J8" s="2">
        <v>39.2</v>
      </c>
      <c r="K8" s="2">
        <v>39.55</v>
      </c>
      <c r="L8" s="2">
        <v>40.4</v>
      </c>
      <c r="M8" s="1" t="s">
        <v>143</v>
      </c>
      <c r="Q8" s="77"/>
    </row>
    <row r="9">
      <c r="C9" s="122"/>
      <c r="D9" s="123"/>
      <c r="E9" s="123"/>
      <c r="F9" s="123"/>
      <c r="G9" s="1" t="s">
        <v>144</v>
      </c>
      <c r="H9" s="117">
        <v>45093.0</v>
      </c>
      <c r="I9" s="1">
        <v>285.0</v>
      </c>
      <c r="J9" s="2">
        <v>43.2</v>
      </c>
      <c r="K9" s="2">
        <v>43.6</v>
      </c>
      <c r="L9" s="2">
        <v>48.71</v>
      </c>
      <c r="M9" s="1" t="s">
        <v>145</v>
      </c>
      <c r="Q9" s="77"/>
    </row>
    <row r="10">
      <c r="C10" s="122"/>
      <c r="D10" s="122"/>
      <c r="E10" s="122"/>
      <c r="F10" s="122"/>
      <c r="G10" s="124" t="s">
        <v>146</v>
      </c>
      <c r="H10" s="117">
        <v>45093.0</v>
      </c>
      <c r="I10" s="124">
        <v>280.0</v>
      </c>
      <c r="J10" s="2">
        <v>47.35</v>
      </c>
      <c r="K10" s="2">
        <v>47.8</v>
      </c>
      <c r="L10" s="2">
        <v>47.6</v>
      </c>
      <c r="M10" s="1" t="s">
        <v>147</v>
      </c>
      <c r="Q10" s="77"/>
    </row>
    <row r="11">
      <c r="C11" s="122"/>
      <c r="D11" s="123"/>
      <c r="E11" s="123"/>
      <c r="F11" s="123"/>
      <c r="G11" s="1" t="s">
        <v>148</v>
      </c>
      <c r="H11" s="117">
        <v>45093.0</v>
      </c>
      <c r="I11" s="2">
        <v>275.0</v>
      </c>
      <c r="J11" s="2">
        <v>51.55</v>
      </c>
      <c r="K11" s="2">
        <v>52.2</v>
      </c>
      <c r="L11" s="2">
        <v>58.65</v>
      </c>
      <c r="M11" s="1" t="s">
        <v>149</v>
      </c>
      <c r="Q11" s="77"/>
    </row>
    <row r="12">
      <c r="C12" s="122"/>
      <c r="D12" s="122"/>
      <c r="E12" s="122"/>
      <c r="F12" s="122"/>
      <c r="G12" s="124" t="s">
        <v>150</v>
      </c>
      <c r="H12" s="117">
        <v>45093.0</v>
      </c>
      <c r="I12" s="124">
        <v>270.0</v>
      </c>
      <c r="J12" s="124">
        <v>56.0</v>
      </c>
      <c r="K12" s="124">
        <v>56.4</v>
      </c>
      <c r="L12" s="2">
        <v>56.8</v>
      </c>
      <c r="M12" s="1" t="s">
        <v>137</v>
      </c>
      <c r="N12" s="72"/>
      <c r="Q12" s="77"/>
    </row>
    <row r="13">
      <c r="C13" s="122"/>
      <c r="D13" s="123"/>
      <c r="E13" s="123"/>
      <c r="F13" s="123"/>
      <c r="G13" s="77"/>
      <c r="H13" s="125"/>
      <c r="I13" s="123"/>
      <c r="J13" s="123"/>
      <c r="K13" s="123"/>
      <c r="L13" s="122"/>
      <c r="M13" s="77"/>
      <c r="N13" s="72"/>
      <c r="Q13" s="77"/>
    </row>
    <row r="14">
      <c r="C14" s="122"/>
      <c r="D14" s="126">
        <v>315.0</v>
      </c>
      <c r="E14" s="126">
        <v>310.0</v>
      </c>
      <c r="F14" s="126">
        <v>305.0</v>
      </c>
      <c r="G14" s="126">
        <v>300.0</v>
      </c>
      <c r="H14" s="126">
        <v>295.0</v>
      </c>
      <c r="I14" s="126">
        <v>290.0</v>
      </c>
      <c r="J14" s="126">
        <v>285.0</v>
      </c>
      <c r="K14" s="126">
        <v>280.0</v>
      </c>
      <c r="L14" s="126">
        <v>275.0</v>
      </c>
      <c r="M14" s="126">
        <v>270.0</v>
      </c>
      <c r="N14" s="72"/>
      <c r="Q14" s="77"/>
    </row>
    <row r="15">
      <c r="C15" s="126">
        <v>315.0</v>
      </c>
      <c r="D15" s="127">
        <v>0.0</v>
      </c>
      <c r="E15" s="127">
        <v>0.6250000000000003</v>
      </c>
      <c r="F15" s="127">
        <v>0.6475000000000002</v>
      </c>
      <c r="G15" s="127">
        <v>0.6666666666666667</v>
      </c>
      <c r="H15" s="127">
        <v>0.6849999999999999</v>
      </c>
      <c r="I15" s="127">
        <v>0.7040000000000001</v>
      </c>
      <c r="J15" s="127">
        <v>0.7208333333333334</v>
      </c>
      <c r="K15" s="127">
        <v>0.7371428571428572</v>
      </c>
      <c r="L15" s="127">
        <v>0.7525000000000001</v>
      </c>
      <c r="M15" s="127">
        <v>0.7649999999999999</v>
      </c>
      <c r="N15" s="122"/>
      <c r="Q15" s="77"/>
    </row>
    <row r="16">
      <c r="C16" s="126">
        <v>310.0</v>
      </c>
      <c r="D16" s="127">
        <v>0.5999999999999992</v>
      </c>
      <c r="E16" s="127">
        <v>0.0</v>
      </c>
      <c r="F16" s="127">
        <v>0.6699999999999999</v>
      </c>
      <c r="G16" s="127">
        <v>0.6875</v>
      </c>
      <c r="H16" s="127">
        <v>0.7049999999999998</v>
      </c>
      <c r="I16" s="127">
        <v>0.72375</v>
      </c>
      <c r="J16" s="127">
        <v>0.74</v>
      </c>
      <c r="K16" s="127">
        <v>0.7558333333333332</v>
      </c>
      <c r="L16" s="127">
        <v>0.7707142857142858</v>
      </c>
      <c r="M16" s="127">
        <v>0.7825</v>
      </c>
      <c r="N16" s="123"/>
      <c r="O16" s="122"/>
      <c r="Q16" s="77"/>
    </row>
    <row r="17">
      <c r="B17" s="1" t="s">
        <v>151</v>
      </c>
      <c r="C17" s="126">
        <v>305.0</v>
      </c>
      <c r="D17" s="127">
        <v>0.544401544401544</v>
      </c>
      <c r="E17" s="127">
        <v>0.4925373134328359</v>
      </c>
      <c r="F17" s="127">
        <v>0.0</v>
      </c>
      <c r="G17" s="127">
        <v>0.7050000000000001</v>
      </c>
      <c r="H17" s="127">
        <v>0.7224999999999998</v>
      </c>
      <c r="I17" s="127">
        <v>0.7416666666666667</v>
      </c>
      <c r="J17" s="127">
        <v>0.7575000000000001</v>
      </c>
      <c r="K17" s="127">
        <v>0.773</v>
      </c>
      <c r="L17" s="127">
        <v>0.7875</v>
      </c>
      <c r="M17" s="127">
        <v>0.7985714285714286</v>
      </c>
      <c r="N17" s="122"/>
      <c r="O17" s="122"/>
      <c r="P17" s="122"/>
      <c r="Q17" s="77"/>
    </row>
    <row r="18">
      <c r="C18" s="126">
        <v>300.0</v>
      </c>
      <c r="D18" s="127">
        <v>0.4999999999999998</v>
      </c>
      <c r="E18" s="127">
        <v>0.4545454545454546</v>
      </c>
      <c r="F18" s="127">
        <v>0.41843971631205656</v>
      </c>
      <c r="G18" s="127">
        <v>0.0</v>
      </c>
      <c r="H18" s="127">
        <v>0.7399999999999995</v>
      </c>
      <c r="I18" s="127">
        <v>0.76</v>
      </c>
      <c r="J18" s="127">
        <v>0.7750000000000001</v>
      </c>
      <c r="K18" s="127">
        <v>0.7899999999999999</v>
      </c>
      <c r="L18" s="127">
        <v>0.804</v>
      </c>
      <c r="M18" s="127">
        <v>0.8141666666666666</v>
      </c>
      <c r="N18" s="123"/>
      <c r="O18" s="123"/>
      <c r="P18" s="123"/>
      <c r="Q18" s="77"/>
    </row>
    <row r="19">
      <c r="C19" s="126">
        <v>295.0</v>
      </c>
      <c r="D19" s="127">
        <v>0.45985401459854014</v>
      </c>
      <c r="E19" s="127">
        <v>0.418439716312057</v>
      </c>
      <c r="F19" s="127">
        <v>0.3840830449826993</v>
      </c>
      <c r="G19" s="127">
        <v>0.3513513513513522</v>
      </c>
      <c r="H19" s="127">
        <v>0.0</v>
      </c>
      <c r="I19" s="127">
        <v>0.7800000000000005</v>
      </c>
      <c r="J19" s="127">
        <v>0.7925000000000004</v>
      </c>
      <c r="K19" s="127">
        <v>0.8066666666666668</v>
      </c>
      <c r="L19" s="127">
        <v>0.8200000000000001</v>
      </c>
      <c r="M19" s="127">
        <v>0.8290000000000001</v>
      </c>
      <c r="N19" s="123"/>
      <c r="O19" s="123"/>
      <c r="P19" s="123"/>
    </row>
    <row r="20">
      <c r="C20" s="126">
        <v>290.0</v>
      </c>
      <c r="D20" s="127">
        <v>0.4204545454545454</v>
      </c>
      <c r="E20" s="127">
        <v>0.3816925734024179</v>
      </c>
      <c r="F20" s="127">
        <v>0.348314606741573</v>
      </c>
      <c r="G20" s="127">
        <v>0.3157894736842106</v>
      </c>
      <c r="H20" s="127">
        <v>0.28205128205128127</v>
      </c>
      <c r="I20" s="127">
        <v>0.0</v>
      </c>
      <c r="J20" s="127">
        <v>0.8050000000000004</v>
      </c>
      <c r="K20" s="127">
        <v>0.82</v>
      </c>
      <c r="L20" s="127">
        <v>0.8333333333333334</v>
      </c>
      <c r="M20" s="127">
        <v>0.8412499999999999</v>
      </c>
      <c r="N20" s="123"/>
      <c r="O20" s="123"/>
      <c r="P20" s="123"/>
      <c r="Q20" s="122"/>
      <c r="R20" s="122"/>
      <c r="S20" s="122"/>
    </row>
    <row r="21">
      <c r="C21" s="126">
        <v>285.0</v>
      </c>
      <c r="D21" s="127">
        <v>0.3872832369942194</v>
      </c>
      <c r="E21" s="127">
        <v>0.3513513513513513</v>
      </c>
      <c r="F21" s="127">
        <v>0.3201320132013199</v>
      </c>
      <c r="G21" s="127">
        <v>0.29032258064516103</v>
      </c>
      <c r="H21" s="127">
        <v>0.2618296529968447</v>
      </c>
      <c r="I21" s="127">
        <v>0.24223602484471973</v>
      </c>
      <c r="J21" s="127">
        <v>0.0</v>
      </c>
      <c r="K21" s="127">
        <v>0.8349999999999994</v>
      </c>
      <c r="L21" s="127">
        <v>0.8474999999999998</v>
      </c>
      <c r="M21" s="127">
        <v>0.8533333333333332</v>
      </c>
      <c r="N21" s="123"/>
      <c r="O21" s="123"/>
      <c r="P21" s="123"/>
      <c r="Q21" s="123"/>
      <c r="R21" s="123"/>
      <c r="S21" s="123"/>
    </row>
    <row r="22">
      <c r="C22" s="126">
        <v>280.0</v>
      </c>
      <c r="D22" s="127">
        <v>0.3565891472868217</v>
      </c>
      <c r="E22" s="127">
        <v>0.32304299889746435</v>
      </c>
      <c r="F22" s="127">
        <v>0.29366106080207</v>
      </c>
      <c r="G22" s="127">
        <v>0.26582278481012667</v>
      </c>
      <c r="H22" s="127">
        <v>0.23966942148760317</v>
      </c>
      <c r="I22" s="127">
        <v>0.21951219512195141</v>
      </c>
      <c r="J22" s="127">
        <v>0.19760479041916246</v>
      </c>
      <c r="K22" s="127">
        <v>0.0</v>
      </c>
      <c r="L22" s="127">
        <v>0.8600000000000001</v>
      </c>
      <c r="M22" s="127">
        <v>0.8625</v>
      </c>
      <c r="N22" s="123"/>
      <c r="O22" s="123"/>
      <c r="P22" s="123"/>
      <c r="Q22" s="123"/>
      <c r="R22" s="123"/>
      <c r="S22" s="123"/>
    </row>
    <row r="23">
      <c r="C23" s="126">
        <v>275.0</v>
      </c>
      <c r="D23" s="127">
        <v>0.3289036544850499</v>
      </c>
      <c r="E23" s="127">
        <v>0.2974976830398517</v>
      </c>
      <c r="F23" s="127">
        <v>0.26984126984126977</v>
      </c>
      <c r="G23" s="127">
        <v>0.24378109452736307</v>
      </c>
      <c r="H23" s="127">
        <v>0.21951219512195097</v>
      </c>
      <c r="I23" s="127">
        <v>0.19999999999999996</v>
      </c>
      <c r="J23" s="127">
        <v>0.1799410029498527</v>
      </c>
      <c r="K23" s="127">
        <v>0.16279069767441845</v>
      </c>
      <c r="L23" s="127">
        <v>0.0</v>
      </c>
      <c r="M23" s="127">
        <v>0.8649999999999999</v>
      </c>
      <c r="N23" s="123"/>
      <c r="O23" s="123"/>
      <c r="P23" s="123"/>
      <c r="Q23" s="123"/>
      <c r="R23" s="123"/>
      <c r="S23" s="123"/>
      <c r="T23" s="72"/>
      <c r="U23" s="72"/>
    </row>
    <row r="24">
      <c r="A24" s="41"/>
      <c r="B24" s="44"/>
      <c r="C24" s="126">
        <v>270.0</v>
      </c>
      <c r="D24" s="127">
        <v>0.30718954248366015</v>
      </c>
      <c r="E24" s="127">
        <v>0.2779552715654954</v>
      </c>
      <c r="F24" s="127">
        <v>0.2522361359570662</v>
      </c>
      <c r="G24" s="127">
        <v>0.22824974411463672</v>
      </c>
      <c r="H24" s="127">
        <v>0.2062726176115801</v>
      </c>
      <c r="I24" s="127">
        <v>0.1887072808320951</v>
      </c>
      <c r="J24" s="127">
        <v>0.17187500000000022</v>
      </c>
      <c r="K24" s="127">
        <v>0.1594202898550725</v>
      </c>
      <c r="L24" s="127">
        <v>0.1560693641618498</v>
      </c>
      <c r="M24" s="127">
        <v>0.0</v>
      </c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AA24" s="44"/>
    </row>
    <row r="25">
      <c r="C25" s="122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>
      <c r="C26" s="122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</row>
    <row r="27">
      <c r="C27" s="122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</row>
    <row r="28">
      <c r="C28" s="122"/>
      <c r="D28" s="126">
        <v>315.0</v>
      </c>
      <c r="E28" s="126">
        <v>310.0</v>
      </c>
      <c r="F28" s="126">
        <v>305.0</v>
      </c>
      <c r="G28" s="126">
        <v>300.0</v>
      </c>
      <c r="H28" s="126">
        <v>295.0</v>
      </c>
      <c r="I28" s="126">
        <v>290.0</v>
      </c>
      <c r="J28" s="126">
        <v>285.0</v>
      </c>
      <c r="K28" s="126">
        <v>280.0</v>
      </c>
      <c r="L28" s="126">
        <v>275.0</v>
      </c>
      <c r="M28" s="126">
        <v>270.0</v>
      </c>
      <c r="N28" s="123"/>
      <c r="O28" s="123"/>
      <c r="P28" s="123"/>
      <c r="Q28" s="123"/>
      <c r="R28" s="123"/>
      <c r="S28" s="123"/>
      <c r="T28" s="123"/>
      <c r="U28" s="123"/>
      <c r="V28" s="123"/>
      <c r="W28" s="123"/>
    </row>
    <row r="29">
      <c r="C29" s="126">
        <v>315.0</v>
      </c>
      <c r="D29" s="127">
        <v>0.0</v>
      </c>
      <c r="E29" s="127">
        <v>-0.025958876411484866</v>
      </c>
      <c r="F29" s="127">
        <v>-0.031091548200454122</v>
      </c>
      <c r="G29" s="127">
        <v>-0.03567984570877536</v>
      </c>
      <c r="H29" s="127">
        <v>-0.039723768936448356</v>
      </c>
      <c r="I29" s="127">
        <v>-0.04314555012909449</v>
      </c>
      <c r="J29" s="127">
        <v>-0.04617849254984918</v>
      </c>
      <c r="K29" s="127">
        <v>-0.04874482844433392</v>
      </c>
      <c r="L29" s="127">
        <v>-0.050922325566926885</v>
      </c>
      <c r="M29" s="127">
        <v>-0.05302205493514178</v>
      </c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2"/>
      <c r="Y29" s="122"/>
      <c r="Z29" s="122"/>
      <c r="AA29" s="126">
        <v>300.0</v>
      </c>
    </row>
    <row r="30">
      <c r="B30" s="1" t="s">
        <v>152</v>
      </c>
      <c r="C30" s="126">
        <v>310.0</v>
      </c>
      <c r="D30" s="127">
        <v>0.025958876411484824</v>
      </c>
      <c r="E30" s="127">
        <v>0.0</v>
      </c>
      <c r="F30" s="127">
        <v>-0.04081251749774473</v>
      </c>
      <c r="G30" s="127">
        <v>-0.045400815006065964</v>
      </c>
      <c r="H30" s="127">
        <v>-0.04944473823373885</v>
      </c>
      <c r="I30" s="127">
        <v>-0.052866519426385095</v>
      </c>
      <c r="J30" s="127">
        <v>-0.055899461847139786</v>
      </c>
      <c r="K30" s="127">
        <v>-0.058465797741624415</v>
      </c>
      <c r="L30" s="127">
        <v>-0.06064329486421749</v>
      </c>
      <c r="M30" s="127">
        <v>-0.06274302423243228</v>
      </c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7">
        <v>0.682216494845361</v>
      </c>
    </row>
    <row r="31">
      <c r="C31" s="126">
        <v>305.0</v>
      </c>
      <c r="D31" s="127">
        <v>0.031091548200454174</v>
      </c>
      <c r="E31" s="127">
        <v>0.04081251749774475</v>
      </c>
      <c r="F31" s="127">
        <v>0.0</v>
      </c>
      <c r="G31" s="127">
        <v>-0.0558216940927615</v>
      </c>
      <c r="H31" s="127">
        <v>-0.05986561732043427</v>
      </c>
      <c r="I31" s="127">
        <v>-0.06328739851308063</v>
      </c>
      <c r="J31" s="127">
        <v>-0.06632034093383532</v>
      </c>
      <c r="K31" s="127">
        <v>-0.06888667682832006</v>
      </c>
      <c r="L31" s="127">
        <v>-0.07106417395091302</v>
      </c>
      <c r="M31" s="127">
        <v>-0.07316390331912792</v>
      </c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7">
        <v>0.6907894736842105</v>
      </c>
    </row>
    <row r="32">
      <c r="C32" s="126">
        <v>300.0</v>
      </c>
      <c r="D32" s="127">
        <v>0.035679845708775394</v>
      </c>
      <c r="E32" s="127">
        <v>0.045400815006065964</v>
      </c>
      <c r="F32" s="127">
        <v>0.055821694092761526</v>
      </c>
      <c r="G32" s="127">
        <v>0.0</v>
      </c>
      <c r="H32" s="127">
        <v>-0.07083087068777816</v>
      </c>
      <c r="I32" s="127">
        <v>-0.07425265188042429</v>
      </c>
      <c r="J32" s="127">
        <v>-0.07728559430117898</v>
      </c>
      <c r="K32" s="127">
        <v>-0.07985193019566372</v>
      </c>
      <c r="L32" s="127">
        <v>-0.0820294273182568</v>
      </c>
      <c r="M32" s="127">
        <v>-0.08412915668647158</v>
      </c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7">
        <v>0.7067934782608696</v>
      </c>
    </row>
    <row r="33">
      <c r="C33" s="126">
        <v>295.0</v>
      </c>
      <c r="D33" s="127">
        <v>0.03972376893644831</v>
      </c>
      <c r="E33" s="127">
        <v>0.04944473823373888</v>
      </c>
      <c r="F33" s="127">
        <v>0.059865617320434265</v>
      </c>
      <c r="G33" s="127">
        <v>0.07083087068777813</v>
      </c>
      <c r="H33" s="127">
        <v>0.0</v>
      </c>
      <c r="I33" s="127">
        <v>-0.08576227952841653</v>
      </c>
      <c r="J33" s="127">
        <v>-0.088795221949171</v>
      </c>
      <c r="K33" s="127">
        <v>-0.09136155784365574</v>
      </c>
      <c r="L33" s="127">
        <v>-0.09353905496624892</v>
      </c>
      <c r="M33" s="127">
        <v>-0.0956387843344636</v>
      </c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7">
        <v>0.7147222222222223</v>
      </c>
    </row>
    <row r="34">
      <c r="C34" s="126">
        <v>290.0</v>
      </c>
      <c r="D34" s="127">
        <v>0.04314555012909448</v>
      </c>
      <c r="E34" s="127">
        <v>0.05286651942638505</v>
      </c>
      <c r="F34" s="127">
        <v>0.06328739851308061</v>
      </c>
      <c r="G34" s="127">
        <v>0.0742526518804243</v>
      </c>
      <c r="H34" s="127">
        <v>0.08576227952841649</v>
      </c>
      <c r="I34" s="127">
        <v>0.0</v>
      </c>
      <c r="J34" s="127">
        <v>-0.10092699163218977</v>
      </c>
      <c r="K34" s="127">
        <v>-0.1034933275266745</v>
      </c>
      <c r="L34" s="127">
        <v>-0.10567082464926747</v>
      </c>
      <c r="M34" s="127">
        <v>-0.10777055401748226</v>
      </c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7">
        <v>0.7310344827586208</v>
      </c>
    </row>
    <row r="35">
      <c r="C35" s="126">
        <v>285.0</v>
      </c>
      <c r="D35" s="127">
        <v>0.04617849254984921</v>
      </c>
      <c r="E35" s="127">
        <v>0.05589946184713978</v>
      </c>
      <c r="F35" s="127">
        <v>0.06632034093383535</v>
      </c>
      <c r="G35" s="127">
        <v>0.07728559430117904</v>
      </c>
      <c r="H35" s="127">
        <v>0.08879522194917104</v>
      </c>
      <c r="I35" s="127">
        <v>0.10092699163218978</v>
      </c>
      <c r="J35" s="127">
        <v>0.0</v>
      </c>
      <c r="K35" s="127">
        <v>-0.1160139359815846</v>
      </c>
      <c r="L35" s="127">
        <v>-0.11819143310417768</v>
      </c>
      <c r="M35" s="127">
        <v>-0.12029116247239247</v>
      </c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7">
        <v>0.7385294117647059</v>
      </c>
    </row>
    <row r="36">
      <c r="C36" s="126">
        <v>280.0</v>
      </c>
      <c r="D36" s="127">
        <v>0.048744828444333886</v>
      </c>
      <c r="E36" s="127">
        <v>0.058465797741624456</v>
      </c>
      <c r="F36" s="127">
        <v>0.06888667682832002</v>
      </c>
      <c r="G36" s="127">
        <v>0.07985193019566371</v>
      </c>
      <c r="H36" s="127">
        <v>0.09136155784365571</v>
      </c>
      <c r="I36" s="127">
        <v>0.10349332752667445</v>
      </c>
      <c r="J36" s="127">
        <v>0.11601393598158463</v>
      </c>
      <c r="K36" s="127">
        <v>0.0</v>
      </c>
      <c r="L36" s="127">
        <v>-0.13117864808535795</v>
      </c>
      <c r="M36" s="127">
        <v>-0.13327837745357274</v>
      </c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7">
        <v>0.7548780487804879</v>
      </c>
    </row>
    <row r="37">
      <c r="C37" s="126">
        <v>275.0</v>
      </c>
      <c r="D37" s="127">
        <v>0.05092232556692694</v>
      </c>
      <c r="E37" s="127">
        <v>0.06064329486421751</v>
      </c>
      <c r="F37" s="127">
        <v>0.07106417395091308</v>
      </c>
      <c r="G37" s="127">
        <v>0.08202942731825677</v>
      </c>
      <c r="H37" s="127">
        <v>0.09353905496624894</v>
      </c>
      <c r="I37" s="127">
        <v>0.1056708246492675</v>
      </c>
      <c r="J37" s="127">
        <v>0.11819143310417769</v>
      </c>
      <c r="K37" s="127">
        <v>0.13117864808535792</v>
      </c>
      <c r="L37" s="127">
        <v>0.0</v>
      </c>
      <c r="M37" s="127">
        <v>-0.14665443120664456</v>
      </c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7">
        <v>0.7621875000000001</v>
      </c>
    </row>
    <row r="38">
      <c r="C38" s="126">
        <v>270.0</v>
      </c>
      <c r="D38" s="127">
        <v>0.05302205493514174</v>
      </c>
      <c r="E38" s="127">
        <v>0.0627430242324323</v>
      </c>
      <c r="F38" s="127">
        <v>0.07316390331912787</v>
      </c>
      <c r="G38" s="127">
        <v>0.08412915668647157</v>
      </c>
      <c r="H38" s="127">
        <v>0.09563878433446356</v>
      </c>
      <c r="I38" s="127">
        <v>0.1077705540174823</v>
      </c>
      <c r="J38" s="127">
        <v>0.1202911624723925</v>
      </c>
      <c r="K38" s="127">
        <v>0.1332783774535727</v>
      </c>
      <c r="L38" s="127">
        <v>0.1466544312066446</v>
      </c>
      <c r="M38" s="127">
        <v>0.0</v>
      </c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7">
        <v>0.777922077922078</v>
      </c>
    </row>
    <row r="39">
      <c r="C39" s="122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7">
        <v>0.7843333333333333</v>
      </c>
    </row>
    <row r="40"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7">
        <v>0.8057142857142858</v>
      </c>
    </row>
    <row r="41"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7">
        <v>0.8253846153846155</v>
      </c>
    </row>
    <row r="42">
      <c r="C42" s="122"/>
      <c r="D42" s="126">
        <v>315.0</v>
      </c>
      <c r="E42" s="126">
        <v>310.0</v>
      </c>
      <c r="F42" s="126">
        <v>305.0</v>
      </c>
      <c r="G42" s="126">
        <v>300.0</v>
      </c>
      <c r="H42" s="126">
        <v>295.0</v>
      </c>
      <c r="I42" s="126">
        <v>290.0</v>
      </c>
      <c r="J42" s="126">
        <v>285.0</v>
      </c>
      <c r="K42" s="126">
        <v>280.0</v>
      </c>
      <c r="L42" s="126">
        <v>275.0</v>
      </c>
      <c r="M42" s="126">
        <v>270.0</v>
      </c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7">
        <v>0.8425</v>
      </c>
    </row>
    <row r="43">
      <c r="C43" s="126">
        <v>315.0</v>
      </c>
      <c r="D43" s="128">
        <v>0.0</v>
      </c>
      <c r="E43" s="128">
        <v>0.5471233707655457</v>
      </c>
      <c r="F43" s="128">
        <v>0.5542253553986378</v>
      </c>
      <c r="G43" s="128">
        <v>0.5596271295403407</v>
      </c>
      <c r="H43" s="128">
        <v>0.5658286931906549</v>
      </c>
      <c r="I43" s="128">
        <v>0.5745633496127166</v>
      </c>
      <c r="J43" s="128">
        <v>0.5822978556837859</v>
      </c>
      <c r="K43" s="128">
        <v>0.5909083718098554</v>
      </c>
      <c r="L43" s="128">
        <v>0.5997330232992194</v>
      </c>
      <c r="M43" s="128">
        <v>0.6059338351945746</v>
      </c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7">
        <v>0.8622727272727272</v>
      </c>
    </row>
    <row r="44">
      <c r="C44" s="126">
        <v>310.0</v>
      </c>
      <c r="D44" s="128">
        <v>0.6778766292344537</v>
      </c>
      <c r="E44" s="128">
        <v>0.0</v>
      </c>
      <c r="F44" s="128">
        <v>0.5475624475067657</v>
      </c>
      <c r="G44" s="128">
        <v>0.5512975549818021</v>
      </c>
      <c r="H44" s="128">
        <v>0.5566657852987833</v>
      </c>
      <c r="I44" s="128">
        <v>0.5651504417208447</v>
      </c>
      <c r="J44" s="128">
        <v>0.5723016144585806</v>
      </c>
      <c r="K44" s="128">
        <v>0.58043594010846</v>
      </c>
      <c r="L44" s="128">
        <v>0.5887844011216333</v>
      </c>
      <c r="M44" s="128">
        <v>0.5942709273027031</v>
      </c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7">
        <v>0.8710000000000001</v>
      </c>
    </row>
    <row r="45">
      <c r="C45" s="126">
        <v>305.0</v>
      </c>
      <c r="D45" s="128">
        <v>0.6376761890029065</v>
      </c>
      <c r="E45" s="128">
        <v>0.6149748659260701</v>
      </c>
      <c r="F45" s="128">
        <v>0.0</v>
      </c>
      <c r="G45" s="128">
        <v>0.5375349177217156</v>
      </c>
      <c r="H45" s="128">
        <v>0.542903148038697</v>
      </c>
      <c r="I45" s="128">
        <v>0.5518044711274248</v>
      </c>
      <c r="J45" s="128">
        <v>0.5585389771984941</v>
      </c>
      <c r="K45" s="128">
        <v>0.5663399695150398</v>
      </c>
      <c r="L45" s="128">
        <v>0.5743074781472609</v>
      </c>
      <c r="M45" s="128">
        <v>0.5790797186140448</v>
      </c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7">
        <v>0.8899999999999999</v>
      </c>
    </row>
    <row r="46">
      <c r="C46" s="126">
        <v>300.0</v>
      </c>
      <c r="D46" s="128">
        <v>0.607039537126326</v>
      </c>
      <c r="E46" s="128">
        <v>0.5907478995636525</v>
      </c>
      <c r="F46" s="128">
        <v>0.5859047985903412</v>
      </c>
      <c r="G46" s="128">
        <v>0.0</v>
      </c>
      <c r="H46" s="128">
        <v>0.5275073879366651</v>
      </c>
      <c r="I46" s="128">
        <v>0.5372420443587271</v>
      </c>
      <c r="J46" s="128">
        <v>0.5431432170964632</v>
      </c>
      <c r="K46" s="128">
        <v>0.5504442094130088</v>
      </c>
      <c r="L46" s="128">
        <v>0.5579117180452297</v>
      </c>
      <c r="M46" s="128">
        <v>0.5617791966072518</v>
      </c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7">
        <v>0.9</v>
      </c>
    </row>
    <row r="47">
      <c r="C47" s="126">
        <v>295.0</v>
      </c>
      <c r="D47" s="128">
        <v>0.5790253214078851</v>
      </c>
      <c r="E47" s="128">
        <v>0.5667739310132737</v>
      </c>
      <c r="F47" s="128">
        <v>0.5636798969440021</v>
      </c>
      <c r="G47" s="128">
        <v>0.5638439634146866</v>
      </c>
      <c r="H47" s="128">
        <v>0.0</v>
      </c>
      <c r="I47" s="128">
        <v>0.5227131614147509</v>
      </c>
      <c r="J47" s="128">
        <v>0.5261143341524874</v>
      </c>
      <c r="K47" s="128">
        <v>0.5325819931356995</v>
      </c>
      <c r="L47" s="128">
        <v>0.5393828351012533</v>
      </c>
      <c r="M47" s="128">
        <v>0.5420836469966093</v>
      </c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7">
        <v>0.9142857142857143</v>
      </c>
    </row>
    <row r="48">
      <c r="A48" s="44"/>
      <c r="B48" s="44"/>
      <c r="C48" s="126">
        <v>290.0</v>
      </c>
      <c r="D48" s="128">
        <v>0.5498911958418289</v>
      </c>
      <c r="E48" s="128">
        <v>0.5402921316815731</v>
      </c>
      <c r="F48" s="128">
        <v>0.5381768022808149</v>
      </c>
      <c r="G48" s="128">
        <v>0.5385474293254835</v>
      </c>
      <c r="H48" s="128">
        <v>0.5393381206365307</v>
      </c>
      <c r="I48" s="128">
        <v>0.0</v>
      </c>
      <c r="J48" s="128">
        <v>0.5022190251034311</v>
      </c>
      <c r="K48" s="128">
        <v>0.5095200174199764</v>
      </c>
      <c r="L48" s="128">
        <v>0.516320859385531</v>
      </c>
      <c r="M48" s="128">
        <v>0.5179383379475532</v>
      </c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3"/>
      <c r="Y48" s="123"/>
      <c r="Z48" s="123"/>
      <c r="AA48" s="129">
        <v>0.9258333333333335</v>
      </c>
    </row>
    <row r="49">
      <c r="C49" s="126">
        <v>285.0</v>
      </c>
      <c r="D49" s="128">
        <v>0.5258187146437671</v>
      </c>
      <c r="E49" s="128">
        <v>0.5190497368927707</v>
      </c>
      <c r="F49" s="128">
        <v>0.519093036002826</v>
      </c>
      <c r="G49" s="128">
        <v>0.5221793635486982</v>
      </c>
      <c r="H49" s="128">
        <v>0.5282153188443578</v>
      </c>
      <c r="I49" s="128">
        <v>0.545016999741289</v>
      </c>
      <c r="J49" s="128">
        <v>0.0</v>
      </c>
      <c r="K49" s="128">
        <v>0.4869581920552456</v>
      </c>
      <c r="L49" s="128">
        <v>0.4929257006874668</v>
      </c>
      <c r="M49" s="128">
        <v>0.49245984591615577</v>
      </c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7">
        <v>0.9320000000000002</v>
      </c>
    </row>
    <row r="50">
      <c r="C50" s="126">
        <v>280.0</v>
      </c>
      <c r="D50" s="128">
        <v>0.5028236326198233</v>
      </c>
      <c r="E50" s="128">
        <v>0.4984403921223377</v>
      </c>
      <c r="F50" s="128">
        <v>0.5003210912870301</v>
      </c>
      <c r="G50" s="128">
        <v>0.5053785753971178</v>
      </c>
      <c r="H50" s="128">
        <v>0.5137540950185703</v>
      </c>
      <c r="I50" s="128">
        <v>0.5299921777019747</v>
      </c>
      <c r="J50" s="128">
        <v>0.5456465983639164</v>
      </c>
      <c r="K50" s="128">
        <v>0.0</v>
      </c>
      <c r="L50" s="128">
        <v>0.46646405574392624</v>
      </c>
      <c r="M50" s="128">
        <v>0.46266486763928183</v>
      </c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7">
        <v>0.9525</v>
      </c>
    </row>
    <row r="51">
      <c r="B51" s="1">
        <v>4.0</v>
      </c>
      <c r="C51" s="126">
        <v>275.0</v>
      </c>
      <c r="D51" s="128">
        <v>0.4816706311858307</v>
      </c>
      <c r="E51" s="128">
        <v>0.4794275676325042</v>
      </c>
      <c r="F51" s="128">
        <v>0.483033791694009</v>
      </c>
      <c r="G51" s="128">
        <v>0.48986937648213336</v>
      </c>
      <c r="H51" s="128">
        <v>0.5001293600206977</v>
      </c>
      <c r="I51" s="128">
        <v>0.5170124739478025</v>
      </c>
      <c r="J51" s="128">
        <v>0.5345153022623859</v>
      </c>
      <c r="K51" s="128">
        <v>0.5563266419304922</v>
      </c>
      <c r="L51" s="128">
        <v>0.0</v>
      </c>
      <c r="M51" s="128">
        <v>0.4250367063800662</v>
      </c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7">
        <v>0.9650000000000001</v>
      </c>
    </row>
    <row r="52">
      <c r="C52" s="126">
        <v>270.0</v>
      </c>
      <c r="D52" s="128">
        <v>0.4662557072890854</v>
      </c>
      <c r="E52" s="128">
        <v>0.4661843442627923</v>
      </c>
      <c r="F52" s="128">
        <v>0.4717278459144498</v>
      </c>
      <c r="G52" s="128">
        <v>0.4806372141740514</v>
      </c>
      <c r="H52" s="128">
        <v>0.4931889706149708</v>
      </c>
      <c r="I52" s="128">
        <v>0.512018942884542</v>
      </c>
      <c r="J52" s="128">
        <v>0.5327484874171777</v>
      </c>
      <c r="K52" s="128">
        <v>0.5592554222157906</v>
      </c>
      <c r="L52" s="128">
        <v>0.5960326577817836</v>
      </c>
      <c r="M52" s="128">
        <v>0.0</v>
      </c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7">
        <v>0.9575000000000002</v>
      </c>
    </row>
    <row r="53">
      <c r="C53" s="122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7">
        <v>1.020000000000001</v>
      </c>
    </row>
    <row r="54">
      <c r="C54" s="122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7">
        <v>0.0</v>
      </c>
    </row>
    <row r="55">
      <c r="C55" s="122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</row>
    <row r="56">
      <c r="C56" s="122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</row>
    <row r="57">
      <c r="C57" s="122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</row>
    <row r="58">
      <c r="C58" s="122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2"/>
      <c r="Y58" s="122"/>
      <c r="Z58" s="122"/>
      <c r="AA58" s="126">
        <v>300.0</v>
      </c>
    </row>
    <row r="59">
      <c r="C59" s="122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7">
        <v>-0.006888789444421728</v>
      </c>
    </row>
    <row r="60">
      <c r="C60" s="122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7">
        <v>-0.008380456450103657</v>
      </c>
    </row>
    <row r="61">
      <c r="C61" s="122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7">
        <v>-0.010007729547211297</v>
      </c>
    </row>
    <row r="62">
      <c r="C62" s="122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7">
        <v>-0.011906214827170025</v>
      </c>
    </row>
    <row r="63">
      <c r="C63" s="122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7">
        <v>-0.013872503152841498</v>
      </c>
    </row>
    <row r="64">
      <c r="C64" s="122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7">
        <v>-0.016110003661364503</v>
      </c>
    </row>
    <row r="65">
      <c r="C65" s="122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7">
        <v>-0.018483110261312885</v>
      </c>
    </row>
    <row r="66">
      <c r="C66" s="122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7">
        <v>-0.020991822952686867</v>
      </c>
    </row>
    <row r="67">
      <c r="C67" s="122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7">
        <v>-0.02390735391833798</v>
      </c>
    </row>
    <row r="68">
      <c r="C68" s="122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7">
        <v>-0.026822884883988984</v>
      </c>
    </row>
    <row r="69">
      <c r="C69" s="122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23"/>
      <c r="U69" s="123"/>
      <c r="V69" s="123"/>
      <c r="W69" s="123"/>
      <c r="X69" s="123"/>
      <c r="Y69" s="123"/>
      <c r="Z69" s="123"/>
      <c r="AA69" s="127">
        <v>-0.033399780318131844</v>
      </c>
    </row>
    <row r="70">
      <c r="C70" s="122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23"/>
      <c r="U70" s="123"/>
      <c r="V70" s="123"/>
      <c r="W70" s="123"/>
      <c r="X70" s="123"/>
      <c r="Y70" s="123"/>
      <c r="Z70" s="123"/>
      <c r="AA70" s="127">
        <v>-0.04085811534654138</v>
      </c>
    </row>
    <row r="71">
      <c r="C71" s="122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23"/>
      <c r="U71" s="123"/>
      <c r="V71" s="123"/>
      <c r="W71" s="123"/>
      <c r="X71" s="123"/>
      <c r="Y71" s="123"/>
      <c r="Z71" s="123"/>
      <c r="AA71" s="127">
        <v>-0.04926569301493011</v>
      </c>
    </row>
    <row r="72"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3"/>
      <c r="Y72" s="123"/>
      <c r="Z72" s="123"/>
      <c r="AA72" s="127">
        <v>-0.05774107372903181</v>
      </c>
    </row>
    <row r="73">
      <c r="C73" s="122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23"/>
      <c r="Y73" s="123"/>
      <c r="Z73" s="123"/>
      <c r="AA73" s="127">
        <v>-0.06825054581451795</v>
      </c>
    </row>
    <row r="74">
      <c r="C74" s="122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23"/>
      <c r="Y74" s="123"/>
      <c r="Z74" s="123"/>
      <c r="AA74" s="127">
        <v>-0.07774297221431181</v>
      </c>
    </row>
    <row r="75">
      <c r="C75" s="122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23"/>
      <c r="Y75" s="123"/>
      <c r="Z75" s="123"/>
      <c r="AA75" s="127">
        <v>-0.0887270656197876</v>
      </c>
    </row>
    <row r="76">
      <c r="C76" s="122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23"/>
      <c r="Y76" s="123"/>
      <c r="Z76" s="123"/>
      <c r="AA76" s="127">
        <v>-0.09957555293383769</v>
      </c>
    </row>
    <row r="77">
      <c r="C77" s="122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23"/>
      <c r="Y77" s="123"/>
      <c r="Z77" s="123"/>
      <c r="AA77" s="127">
        <v>-0.11103426765930324</v>
      </c>
    </row>
    <row r="78">
      <c r="C78" s="122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23"/>
      <c r="Y78" s="123"/>
      <c r="Z78" s="123"/>
      <c r="AA78" s="127">
        <v>-0.1231710128418968</v>
      </c>
    </row>
    <row r="79">
      <c r="C79" s="122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23"/>
      <c r="Y79" s="123"/>
      <c r="Z79" s="123"/>
      <c r="AA79" s="127">
        <v>-0.1346975306130751</v>
      </c>
    </row>
    <row r="80">
      <c r="C80" s="122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23"/>
      <c r="Y80" s="123"/>
      <c r="Z80" s="123"/>
      <c r="AA80" s="127">
        <v>-0.14710548797851986</v>
      </c>
    </row>
    <row r="81">
      <c r="C81" s="122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23"/>
      <c r="Y81" s="123"/>
      <c r="Z81" s="123"/>
      <c r="AA81" s="127">
        <v>-0.1603948849382314</v>
      </c>
    </row>
    <row r="82">
      <c r="C82" s="122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23"/>
      <c r="Y82" s="123"/>
      <c r="Z82" s="123"/>
      <c r="AA82" s="127">
        <v>-0.17253163012082495</v>
      </c>
    </row>
    <row r="83">
      <c r="C83" s="122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23"/>
      <c r="Y83" s="123"/>
      <c r="Z83" s="123"/>
      <c r="AA83" s="127">
        <v>0.0</v>
      </c>
    </row>
    <row r="84">
      <c r="C84" s="122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</row>
    <row r="85">
      <c r="C85" s="122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</row>
    <row r="86">
      <c r="C86" s="122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</row>
    <row r="87">
      <c r="C87" s="122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22"/>
      <c r="Y87" s="122"/>
      <c r="Z87" s="122"/>
      <c r="AA87" s="126">
        <v>300.0</v>
      </c>
    </row>
    <row r="88">
      <c r="C88" s="122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28">
        <v>0.6615501265120958</v>
      </c>
    </row>
    <row r="89">
      <c r="C89" s="122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28">
        <v>0.6656481043338995</v>
      </c>
    </row>
    <row r="90">
      <c r="C90" s="122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28">
        <v>0.6767702896192357</v>
      </c>
    </row>
    <row r="91">
      <c r="C91" s="122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28">
        <v>0.6790035777407122</v>
      </c>
    </row>
    <row r="92">
      <c r="C92" s="122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28">
        <v>0.6894169733000963</v>
      </c>
    </row>
    <row r="93">
      <c r="C93" s="122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28">
        <v>0.6901994007806124</v>
      </c>
    </row>
    <row r="94">
      <c r="C94" s="122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28">
        <v>0.6994287179965493</v>
      </c>
    </row>
    <row r="95">
      <c r="C95" s="122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28">
        <v>0.6992120311419395</v>
      </c>
    </row>
    <row r="96">
      <c r="C96" s="122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28">
        <v>0.7062000161670641</v>
      </c>
    </row>
    <row r="97">
      <c r="C97" s="122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28">
        <v>0.7038646786813664</v>
      </c>
    </row>
    <row r="98">
      <c r="C98" s="122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28">
        <v>0.7055149447598903</v>
      </c>
    </row>
    <row r="99">
      <c r="C99" s="122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28">
        <v>0.7028102693449914</v>
      </c>
    </row>
    <row r="100">
      <c r="C100" s="122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28">
        <v>0.6947029209552097</v>
      </c>
    </row>
    <row r="101">
      <c r="C101" s="126">
        <v>355.0</v>
      </c>
      <c r="D101" s="128">
        <v>1.1990333997803182</v>
      </c>
      <c r="E101" s="128">
        <v>1.1613105985995618</v>
      </c>
      <c r="F101" s="128">
        <v>1.070662947361413</v>
      </c>
      <c r="G101" s="128">
        <v>1.045091593088326</v>
      </c>
      <c r="H101" s="128">
        <v>0.9583462101482356</v>
      </c>
      <c r="I101" s="128">
        <v>0.9410944365679532</v>
      </c>
      <c r="J101" s="128">
        <v>0.859101336324255</v>
      </c>
      <c r="K101" s="128">
        <v>0.8463609504896151</v>
      </c>
      <c r="L101" s="128">
        <v>0.7736161473102825</v>
      </c>
      <c r="M101" s="128">
        <v>0.7732216510113001</v>
      </c>
      <c r="N101" s="128">
        <v>0.7098755646020046</v>
      </c>
      <c r="O101" s="128">
        <v>0.6673670802979208</v>
      </c>
      <c r="P101" s="128">
        <v>0.6861641104918432</v>
      </c>
      <c r="Q101" s="128">
        <v>0.0</v>
      </c>
      <c r="R101" s="128">
        <v>0.6542563361946216</v>
      </c>
      <c r="S101" s="128">
        <v>0.6045517879663157</v>
      </c>
      <c r="T101" s="128">
        <v>0.6209889074217217</v>
      </c>
      <c r="U101" s="128">
        <v>0.6224358752695175</v>
      </c>
      <c r="V101" s="128">
        <v>0.6308801920182255</v>
      </c>
      <c r="W101" s="128">
        <v>0.6447752668049851</v>
      </c>
      <c r="X101" s="128">
        <v>0.6452206117384508</v>
      </c>
      <c r="Y101" s="128">
        <v>0.6547983706928115</v>
      </c>
      <c r="Z101" s="128">
        <v>0.6713458452553692</v>
      </c>
      <c r="AA101" s="128">
        <v>0.6890495060856318</v>
      </c>
    </row>
    <row r="102">
      <c r="C102" s="126">
        <v>350.0</v>
      </c>
      <c r="D102" s="128">
        <v>1.0455348772498902</v>
      </c>
      <c r="E102" s="128">
        <v>1.0111669082313346</v>
      </c>
      <c r="F102" s="128">
        <v>0.9333061458117201</v>
      </c>
      <c r="G102" s="128">
        <v>0.9086301821659779</v>
      </c>
      <c r="H102" s="128">
        <v>0.8345244857426427</v>
      </c>
      <c r="I102" s="128">
        <v>0.8163966174515301</v>
      </c>
      <c r="J102" s="128">
        <v>0.7468389832114853</v>
      </c>
      <c r="K102" s="128">
        <v>0.7321601869426275</v>
      </c>
      <c r="L102" s="128">
        <v>0.6706186511622872</v>
      </c>
      <c r="M102" s="128">
        <v>0.6646503083995458</v>
      </c>
      <c r="N102" s="128">
        <v>0.604140017035713</v>
      </c>
      <c r="O102" s="128">
        <v>0.5552433035093913</v>
      </c>
      <c r="P102" s="128">
        <v>0.5238889502345018</v>
      </c>
      <c r="Q102" s="128">
        <v>0.41106624445053985</v>
      </c>
      <c r="R102" s="128">
        <v>0.0</v>
      </c>
      <c r="S102" s="128">
        <v>0.5355233717098576</v>
      </c>
      <c r="T102" s="128">
        <v>0.5827938244985968</v>
      </c>
      <c r="U102" s="128">
        <v>0.5896574590130591</v>
      </c>
      <c r="V102" s="128">
        <v>0.6021017757617672</v>
      </c>
      <c r="W102" s="128">
        <v>0.6190801838818604</v>
      </c>
      <c r="X102" s="128">
        <v>0.6196445764343738</v>
      </c>
      <c r="Y102" s="128">
        <v>0.6302342401506392</v>
      </c>
      <c r="Z102" s="128">
        <v>0.6480813178877998</v>
      </c>
      <c r="AA102" s="128">
        <v>0.6662483625564463</v>
      </c>
    </row>
    <row r="103">
      <c r="C103" s="126">
        <v>345.0</v>
      </c>
      <c r="D103" s="128">
        <v>0.9708219811894235</v>
      </c>
      <c r="E103" s="128">
        <v>0.9399005732956289</v>
      </c>
      <c r="F103" s="128">
        <v>0.8716300613701041</v>
      </c>
      <c r="G103" s="128">
        <v>0.8492026466566263</v>
      </c>
      <c r="H103" s="128">
        <v>0.7847819907509735</v>
      </c>
      <c r="I103" s="128">
        <v>0.7682310194324419</v>
      </c>
      <c r="J103" s="128">
        <v>0.7085381660241198</v>
      </c>
      <c r="K103" s="128">
        <v>0.6953408420224512</v>
      </c>
      <c r="L103" s="128">
        <v>0.643537732702358</v>
      </c>
      <c r="M103" s="128">
        <v>0.6380631528221244</v>
      </c>
      <c r="N103" s="128">
        <v>0.588976319568568</v>
      </c>
      <c r="O103" s="128">
        <v>0.5528875721803301</v>
      </c>
      <c r="P103" s="128">
        <v>0.536093498462808</v>
      </c>
      <c r="Q103" s="128">
        <v>0.4888804154235148</v>
      </c>
      <c r="R103" s="128">
        <v>0.5930480568615706</v>
      </c>
      <c r="S103" s="128">
        <v>0.0</v>
      </c>
      <c r="T103" s="128">
        <v>0.609316545299215</v>
      </c>
      <c r="U103" s="128">
        <v>0.5961801798136774</v>
      </c>
      <c r="V103" s="128">
        <v>0.6032078298957188</v>
      </c>
      <c r="W103" s="128">
        <v>0.6181029046824784</v>
      </c>
      <c r="X103" s="128">
        <v>0.6145006305683254</v>
      </c>
      <c r="Y103" s="128">
        <v>0.6235426752369719</v>
      </c>
      <c r="Z103" s="128">
        <v>0.6409433244027039</v>
      </c>
      <c r="AA103" s="128">
        <v>0.6567710833570645</v>
      </c>
    </row>
    <row r="104">
      <c r="C104" s="126">
        <v>340.0</v>
      </c>
      <c r="D104" s="128">
        <v>0.8771018508815872</v>
      </c>
      <c r="E104" s="128">
        <v>0.8491359917963462</v>
      </c>
      <c r="F104" s="128">
        <v>0.7890367275608098</v>
      </c>
      <c r="G104" s="128">
        <v>0.7683982487352997</v>
      </c>
      <c r="H104" s="128">
        <v>0.7119705982410117</v>
      </c>
      <c r="I104" s="128">
        <v>0.696456817949506</v>
      </c>
      <c r="J104" s="128">
        <v>0.6445254904634101</v>
      </c>
      <c r="K104" s="128">
        <v>0.6320316085175117</v>
      </c>
      <c r="L104" s="128">
        <v>0.5872937546245792</v>
      </c>
      <c r="M104" s="128">
        <v>0.5813295453932775</v>
      </c>
      <c r="N104" s="128">
        <v>0.5382421143063629</v>
      </c>
      <c r="O104" s="128">
        <v>0.5064594789983237</v>
      </c>
      <c r="P104" s="128">
        <v>0.48982206383803517</v>
      </c>
      <c r="Q104" s="128">
        <v>0.4535880437088401</v>
      </c>
      <c r="R104" s="128">
        <v>0.4967094867596813</v>
      </c>
      <c r="S104" s="128">
        <v>0.43525135593535313</v>
      </c>
      <c r="T104" s="128">
        <v>0.0</v>
      </c>
      <c r="U104" s="128">
        <v>0.5582278995972502</v>
      </c>
      <c r="V104" s="128">
        <v>0.5744222163459584</v>
      </c>
      <c r="W104" s="128">
        <v>0.5943172911327176</v>
      </c>
      <c r="X104" s="128">
        <v>0.5890483503518982</v>
      </c>
      <c r="Y104" s="128">
        <v>0.5990903950205445</v>
      </c>
      <c r="Z104" s="128">
        <v>0.6181100918053242</v>
      </c>
      <c r="AA104" s="128">
        <v>0.6338188031406372</v>
      </c>
    </row>
    <row r="105">
      <c r="C105" s="126">
        <v>335.0</v>
      </c>
      <c r="D105" s="128">
        <v>0.8104489324472451</v>
      </c>
      <c r="E105" s="128">
        <v>0.7851188899940699</v>
      </c>
      <c r="F105" s="128">
        <v>0.7315792700805548</v>
      </c>
      <c r="G105" s="128">
        <v>0.7127789989143015</v>
      </c>
      <c r="H105" s="128">
        <v>0.6627780332550761</v>
      </c>
      <c r="I105" s="128">
        <v>0.6486162841456773</v>
      </c>
      <c r="J105" s="128">
        <v>0.6029465888423762</v>
      </c>
      <c r="K105" s="128">
        <v>0.5916293577336308</v>
      </c>
      <c r="L105" s="128">
        <v>0.5526893093844227</v>
      </c>
      <c r="M105" s="128">
        <v>0.5472058769278796</v>
      </c>
      <c r="N105" s="128">
        <v>0.5102164740059797</v>
      </c>
      <c r="O105" s="128">
        <v>0.4838465428855517</v>
      </c>
      <c r="P105" s="128">
        <v>0.47109687746688395</v>
      </c>
      <c r="Q105" s="128">
        <v>0.44541055909028815</v>
      </c>
      <c r="R105" s="128">
        <v>0.47904383968823955</v>
      </c>
      <c r="S105" s="128">
        <v>0.4510558450310431</v>
      </c>
      <c r="T105" s="128">
        <v>0.49177210040274993</v>
      </c>
      <c r="U105" s="128">
        <v>0.0</v>
      </c>
      <c r="V105" s="128">
        <v>0.5643767544038079</v>
      </c>
      <c r="W105" s="128">
        <v>0.5851051625239007</v>
      </c>
      <c r="X105" s="128">
        <v>0.572336221743081</v>
      </c>
      <c r="Y105" s="128">
        <v>0.5817949330783939</v>
      </c>
      <c r="Z105" s="128">
        <v>0.6017312965298403</v>
      </c>
      <c r="AA105" s="128">
        <v>0.6155590554842012</v>
      </c>
    </row>
    <row r="106">
      <c r="C106" s="126">
        <v>330.0</v>
      </c>
      <c r="D106" s="128">
        <v>0.7473546217946111</v>
      </c>
      <c r="E106" s="128">
        <v>0.7243431080604458</v>
      </c>
      <c r="F106" s="128">
        <v>0.6763493056376547</v>
      </c>
      <c r="G106" s="128">
        <v>0.6592020985812503</v>
      </c>
      <c r="H106" s="128">
        <v>0.6145817864137059</v>
      </c>
      <c r="I106" s="128">
        <v>0.6016551692073434</v>
      </c>
      <c r="J106" s="128">
        <v>0.5611554413881411</v>
      </c>
      <c r="K106" s="128">
        <v>0.5508961520382822</v>
      </c>
      <c r="L106" s="128">
        <v>0.5166536680049455</v>
      </c>
      <c r="M106" s="128">
        <v>0.5116406037654863</v>
      </c>
      <c r="N106" s="128">
        <v>0.47947584041282965</v>
      </c>
      <c r="O106" s="128">
        <v>0.4571279376652206</v>
      </c>
      <c r="P106" s="128">
        <v>0.4469274748405673</v>
      </c>
      <c r="Q106" s="128">
        <v>0.42738443902503154</v>
      </c>
      <c r="R106" s="128">
        <v>0.4544770673444136</v>
      </c>
      <c r="S106" s="128">
        <v>0.43712143011785914</v>
      </c>
      <c r="T106" s="128">
        <v>0.4638832547786618</v>
      </c>
      <c r="U106" s="128">
        <v>0.46405519825891417</v>
      </c>
      <c r="V106" s="128">
        <v>0.0</v>
      </c>
      <c r="W106" s="128">
        <v>0.5757290183475047</v>
      </c>
      <c r="X106" s="128">
        <v>0.547126744233352</v>
      </c>
      <c r="Y106" s="128">
        <v>0.5578354555686648</v>
      </c>
      <c r="Z106" s="128">
        <v>0.580355152353444</v>
      </c>
      <c r="AA106" s="128">
        <v>0.5927305303554238</v>
      </c>
    </row>
    <row r="107">
      <c r="C107" s="126">
        <v>325.0</v>
      </c>
      <c r="D107" s="128">
        <v>0.6861348385530409</v>
      </c>
      <c r="E107" s="128">
        <v>0.6651784198500595</v>
      </c>
      <c r="F107" s="128">
        <v>0.6219433145900364</v>
      </c>
      <c r="G107" s="128">
        <v>0.6062865794022875</v>
      </c>
      <c r="H107" s="128">
        <v>0.5662472265946492</v>
      </c>
      <c r="I107" s="128">
        <v>0.5544475246808453</v>
      </c>
      <c r="J107" s="128">
        <v>0.5183014472823588</v>
      </c>
      <c r="K107" s="128">
        <v>0.5089976621311872</v>
      </c>
      <c r="L107" s="128">
        <v>0.47865526775200434</v>
      </c>
      <c r="M107" s="128">
        <v>0.47409636886490625</v>
      </c>
      <c r="N107" s="128">
        <v>0.445884135943181</v>
      </c>
      <c r="O107" s="128">
        <v>0.4266996911063019</v>
      </c>
      <c r="P107" s="128">
        <v>0.4183689274441473</v>
      </c>
      <c r="Q107" s="128">
        <v>0.40291471592385775</v>
      </c>
      <c r="R107" s="128">
        <v>0.4254877173527077</v>
      </c>
      <c r="S107" s="128">
        <v>0.41342694606379005</v>
      </c>
      <c r="T107" s="128">
        <v>0.4334517377386734</v>
      </c>
      <c r="U107" s="128">
        <v>0.43432012483242133</v>
      </c>
      <c r="V107" s="128">
        <v>0.4365894174066851</v>
      </c>
      <c r="W107" s="128">
        <v>0.0</v>
      </c>
      <c r="X107" s="128">
        <v>0.4882165086855712</v>
      </c>
      <c r="Y107" s="128">
        <v>0.5172585533542171</v>
      </c>
      <c r="Z107" s="128">
        <v>0.5489449168056634</v>
      </c>
      <c r="AA107" s="128">
        <v>0.5624869614743098</v>
      </c>
    </row>
    <row r="108">
      <c r="C108" s="126">
        <v>320.0</v>
      </c>
      <c r="D108" s="128">
        <v>0.6468890757639144</v>
      </c>
      <c r="E108" s="128">
        <v>0.6277177802710953</v>
      </c>
      <c r="F108" s="128">
        <v>0.5883621569279256</v>
      </c>
      <c r="G108" s="128">
        <v>0.5740962204066379</v>
      </c>
      <c r="H108" s="128">
        <v>0.537816132842101</v>
      </c>
      <c r="I108" s="128">
        <v>0.5271642144875264</v>
      </c>
      <c r="J108" s="128">
        <v>0.4946276015423392</v>
      </c>
      <c r="K108" s="128">
        <v>0.4863729341691613</v>
      </c>
      <c r="L108" s="128">
        <v>0.4593413517530553</v>
      </c>
      <c r="M108" s="128">
        <v>0.4555172344048797</v>
      </c>
      <c r="N108" s="128">
        <v>0.43115787941917183</v>
      </c>
      <c r="O108" s="128">
        <v>0.4154228335104435</v>
      </c>
      <c r="P108" s="128">
        <v>0.40990880167479954</v>
      </c>
      <c r="Q108" s="128">
        <v>0.3989738501872886</v>
      </c>
      <c r="R108" s="128">
        <v>0.4215118861506602</v>
      </c>
      <c r="S108" s="128">
        <v>0.41597555990786517</v>
      </c>
      <c r="T108" s="128">
        <v>0.43839265259795435</v>
      </c>
      <c r="U108" s="128">
        <v>0.44929826989141053</v>
      </c>
      <c r="V108" s="128">
        <v>0.47150506092424105</v>
      </c>
      <c r="W108" s="128">
        <v>0.5382540795497227</v>
      </c>
      <c r="X108" s="128">
        <v>0.0</v>
      </c>
      <c r="Y108" s="128">
        <v>0.5151790000406817</v>
      </c>
      <c r="Z108" s="128">
        <v>0.5468653634921281</v>
      </c>
      <c r="AA108" s="128">
        <v>0.5484074081607747</v>
      </c>
    </row>
    <row r="109">
      <c r="C109" s="126">
        <v>315.0</v>
      </c>
      <c r="D109" s="128">
        <v>0.602468277420476</v>
      </c>
      <c r="E109" s="128">
        <v>0.5848971479493871</v>
      </c>
      <c r="F109" s="128">
        <v>0.5489959093235462</v>
      </c>
      <c r="G109" s="128">
        <v>0.535960593223468</v>
      </c>
      <c r="H109" s="128">
        <v>0.5029947725404494</v>
      </c>
      <c r="I109" s="128">
        <v>0.4933337814230264</v>
      </c>
      <c r="J109" s="128">
        <v>0.46393472361673566</v>
      </c>
      <c r="K109" s="128">
        <v>0.45655333934374515</v>
      </c>
      <c r="L109" s="128">
        <v>0.4323376465399388</v>
      </c>
      <c r="M109" s="128">
        <v>0.42907192184759485</v>
      </c>
      <c r="N109" s="128">
        <v>0.40779417721998606</v>
      </c>
      <c r="O109" s="128">
        <v>0.3946269405030478</v>
      </c>
      <c r="P109" s="128">
        <v>0.3909267345661306</v>
      </c>
      <c r="Q109" s="128">
        <v>0.3829121755894342</v>
      </c>
      <c r="R109" s="128">
        <v>0.40426336456622614</v>
      </c>
      <c r="S109" s="128">
        <v>0.40197785262226565</v>
      </c>
      <c r="T109" s="128">
        <v>0.4233497908098852</v>
      </c>
      <c r="U109" s="128">
        <v>0.43568188575184846</v>
      </c>
      <c r="V109" s="128">
        <v>0.45665075997018234</v>
      </c>
      <c r="W109" s="128">
        <v>0.49838592256646275</v>
      </c>
      <c r="X109" s="128">
        <v>0.49271717482270616</v>
      </c>
      <c r="Y109" s="128">
        <v>0.0</v>
      </c>
      <c r="Z109" s="128">
        <v>0.5421414913957932</v>
      </c>
      <c r="AA109" s="128">
        <v>0.5236835360644405</v>
      </c>
    </row>
    <row r="110">
      <c r="C110" s="126">
        <v>310.0</v>
      </c>
      <c r="D110" s="128">
        <v>0.5543108865001449</v>
      </c>
      <c r="E110" s="128">
        <v>0.5381865362312679</v>
      </c>
      <c r="F110" s="128">
        <v>0.5053749718134362</v>
      </c>
      <c r="G110" s="128">
        <v>0.4934479037620285</v>
      </c>
      <c r="H110" s="128">
        <v>0.4634256346454498</v>
      </c>
      <c r="I110" s="128">
        <v>0.4546464917429654</v>
      </c>
      <c r="J110" s="128">
        <v>0.42800666451135255</v>
      </c>
      <c r="K110" s="128">
        <v>0.42138521780686305</v>
      </c>
      <c r="L110" s="128">
        <v>0.39961035580269666</v>
      </c>
      <c r="M110" s="128">
        <v>0.39680765363533405</v>
      </c>
      <c r="N110" s="128">
        <v>0.3781081768670355</v>
      </c>
      <c r="O110" s="128">
        <v>0.36698933455398797</v>
      </c>
      <c r="P110" s="128">
        <v>0.36459537752673765</v>
      </c>
      <c r="Q110" s="128">
        <v>0.3586688325664423</v>
      </c>
      <c r="R110" s="128">
        <v>0.3786299587862251</v>
      </c>
      <c r="S110" s="128">
        <v>0.37825332390387056</v>
      </c>
      <c r="T110" s="128">
        <v>0.3980117940351046</v>
      </c>
      <c r="U110" s="128">
        <v>0.4100959052538831</v>
      </c>
      <c r="V110" s="128">
        <v>0.428545946547655</v>
      </c>
      <c r="W110" s="128">
        <v>0.4589512580577246</v>
      </c>
      <c r="X110" s="128">
        <v>0.4560436074841251</v>
      </c>
      <c r="Y110" s="128">
        <v>0.45826667186951286</v>
      </c>
      <c r="Z110" s="128">
        <v>0.0</v>
      </c>
      <c r="AA110" s="128">
        <v>0.47631534518530605</v>
      </c>
    </row>
    <row r="111">
      <c r="C111" s="126">
        <v>305.0</v>
      </c>
      <c r="D111" s="128">
        <v>0.5278246630889415</v>
      </c>
      <c r="E111" s="128">
        <v>0.5129438534825081</v>
      </c>
      <c r="F111" s="128">
        <v>0.48265159365076304</v>
      </c>
      <c r="G111" s="128">
        <v>0.47173700876328445</v>
      </c>
      <c r="H111" s="128">
        <v>0.44414054771648004</v>
      </c>
      <c r="I111" s="128">
        <v>0.43622643903676483</v>
      </c>
      <c r="J111" s="128">
        <v>0.41189677014939374</v>
      </c>
      <c r="K111" s="128">
        <v>0.4060709846012456</v>
      </c>
      <c r="L111" s="128">
        <v>0.3864043114422538</v>
      </c>
      <c r="M111" s="128">
        <v>0.38421388729172545</v>
      </c>
      <c r="N111" s="128">
        <v>0.3680695077173741</v>
      </c>
      <c r="O111" s="128">
        <v>0.3592273234738625</v>
      </c>
      <c r="P111" s="128">
        <v>0.35873172769455464</v>
      </c>
      <c r="Q111" s="128">
        <v>0.3553717661821939</v>
      </c>
      <c r="R111" s="128">
        <v>0.375916379323707</v>
      </c>
      <c r="S111" s="128">
        <v>0.3785346848080845</v>
      </c>
      <c r="T111" s="128">
        <v>0.3996809175503116</v>
      </c>
      <c r="U111" s="128">
        <v>0.4147819310377995</v>
      </c>
      <c r="V111" s="128">
        <v>0.43645227194101655</v>
      </c>
      <c r="W111" s="128">
        <v>0.4692277739753432</v>
      </c>
      <c r="X111" s="128">
        <v>0.4801750455920805</v>
      </c>
      <c r="Y111" s="128">
        <v>0.5087967671507807</v>
      </c>
      <c r="Z111" s="128">
        <v>0.5993167271174382</v>
      </c>
      <c r="AA111" s="128">
        <v>0.502405109637526</v>
      </c>
    </row>
    <row r="112">
      <c r="C112" s="126">
        <v>300.0</v>
      </c>
      <c r="D112" s="128">
        <v>0.4864767196744059</v>
      </c>
      <c r="E112" s="128">
        <v>0.4727604169693586</v>
      </c>
      <c r="F112" s="128">
        <v>0.44486363462394807</v>
      </c>
      <c r="G112" s="128">
        <v>0.4348636114461428</v>
      </c>
      <c r="H112" s="128">
        <v>0.4095420377604111</v>
      </c>
      <c r="I112" s="128">
        <v>0.4023722252413615</v>
      </c>
      <c r="J112" s="128">
        <v>0.3801666167290115</v>
      </c>
      <c r="K112" s="128">
        <v>0.3749885889892618</v>
      </c>
      <c r="L112" s="128">
        <v>0.3571978547433278</v>
      </c>
      <c r="M112" s="128">
        <v>0.3554367804488219</v>
      </c>
      <c r="N112" s="128">
        <v>0.3413340927274452</v>
      </c>
      <c r="O112" s="128">
        <v>0.3341307300098009</v>
      </c>
      <c r="P112" s="128">
        <v>0.33474069922283184</v>
      </c>
      <c r="Q112" s="128">
        <v>0.33294910416021084</v>
      </c>
      <c r="R112" s="128">
        <v>0.3528572631611196</v>
      </c>
      <c r="S112" s="128">
        <v>0.35682442226091293</v>
      </c>
      <c r="T112" s="128">
        <v>0.37729230797047386</v>
      </c>
      <c r="U112" s="128">
        <v>0.39247665880151317</v>
      </c>
      <c r="V112" s="128">
        <v>0.41321081377898966</v>
      </c>
      <c r="W112" s="128">
        <v>0.4424744119162479</v>
      </c>
      <c r="X112" s="128">
        <v>0.4539613582434246</v>
      </c>
      <c r="Y112" s="128">
        <v>0.47758589398737306</v>
      </c>
      <c r="Z112" s="128">
        <v>0.5255710777911952</v>
      </c>
      <c r="AA112" s="128">
        <v>0.0</v>
      </c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  <row r="993">
      <c r="C993" s="44"/>
    </row>
    <row r="994">
      <c r="C994" s="44"/>
    </row>
    <row r="995">
      <c r="C995" s="44"/>
    </row>
    <row r="996">
      <c r="C996" s="44"/>
    </row>
    <row r="997">
      <c r="C997" s="44"/>
    </row>
    <row r="998">
      <c r="C998" s="44"/>
    </row>
    <row r="999">
      <c r="C999" s="44"/>
    </row>
    <row r="1000">
      <c r="C1000" s="4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5.63"/>
    <col customWidth="1" min="2" max="2" width="13.13"/>
    <col customWidth="1" min="3" max="3" width="9.38"/>
    <col customWidth="1" min="4" max="4" width="9.0"/>
    <col customWidth="1" min="5" max="5" width="9.38"/>
    <col customWidth="1" min="6" max="6" width="13.5"/>
    <col customWidth="1" min="7" max="7" width="18.88"/>
    <col customWidth="1" min="8" max="8" width="7.63"/>
    <col customWidth="1" min="9" max="9" width="10.0"/>
    <col customWidth="1" min="10" max="10" width="6.63"/>
    <col customWidth="1" min="11" max="11" width="8.0"/>
    <col customWidth="1" min="12" max="12" width="6.63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  <c r="N1" s="41" t="s">
        <v>125</v>
      </c>
      <c r="Q1" s="41" t="s">
        <v>154</v>
      </c>
    </row>
    <row r="2">
      <c r="A2" s="1" t="s">
        <v>83</v>
      </c>
      <c r="B2" s="106">
        <v>102.6699</v>
      </c>
      <c r="C2" s="23">
        <v>45079.0</v>
      </c>
      <c r="D2" s="1">
        <f t="shared" ref="D2:E2" si="1">round(D3/10,0)*10</f>
        <v>70</v>
      </c>
      <c r="E2" s="1">
        <f t="shared" si="1"/>
        <v>90</v>
      </c>
      <c r="F2" s="1">
        <v>7410.0</v>
      </c>
      <c r="G2" s="1" t="s">
        <v>155</v>
      </c>
      <c r="H2" s="117">
        <v>45079.0</v>
      </c>
      <c r="I2" s="1">
        <v>90.0</v>
      </c>
      <c r="J2" s="2">
        <v>14.2</v>
      </c>
      <c r="K2" s="2">
        <v>14.95</v>
      </c>
      <c r="L2" s="2">
        <v>20.25</v>
      </c>
      <c r="M2" s="1" t="s">
        <v>149</v>
      </c>
      <c r="N2" s="84">
        <f>C2-NOW()</f>
        <v>30.55336999</v>
      </c>
      <c r="Q2" s="1" t="s">
        <v>156</v>
      </c>
    </row>
    <row r="3">
      <c r="B3" s="81">
        <v>0.7</v>
      </c>
      <c r="C3" s="118">
        <v>0.9</v>
      </c>
      <c r="D3" s="84">
        <f t="shared" ref="D3:E3" si="2">$B$2*B3</f>
        <v>71.86893</v>
      </c>
      <c r="E3" s="84">
        <f t="shared" si="2"/>
        <v>92.40291</v>
      </c>
      <c r="F3" s="44"/>
      <c r="G3" s="119" t="s">
        <v>157</v>
      </c>
      <c r="H3" s="120">
        <v>45079.0</v>
      </c>
      <c r="I3" s="82">
        <v>89.0</v>
      </c>
      <c r="J3" s="121">
        <v>15.2</v>
      </c>
      <c r="K3" s="121">
        <v>15.95</v>
      </c>
      <c r="L3" s="121">
        <v>14.76</v>
      </c>
      <c r="M3" s="119" t="s">
        <v>158</v>
      </c>
      <c r="Q3" s="1" t="s">
        <v>159</v>
      </c>
    </row>
    <row r="4">
      <c r="G4" s="1" t="s">
        <v>160</v>
      </c>
      <c r="H4" s="117">
        <v>45079.0</v>
      </c>
      <c r="I4" s="1">
        <v>88.0</v>
      </c>
      <c r="J4" s="2">
        <v>16.15</v>
      </c>
      <c r="K4" s="2">
        <v>16.65</v>
      </c>
      <c r="L4" s="2">
        <v>16.85</v>
      </c>
      <c r="M4" s="1" t="s">
        <v>161</v>
      </c>
      <c r="Q4" s="1" t="s">
        <v>162</v>
      </c>
    </row>
    <row r="5">
      <c r="D5" s="77"/>
      <c r="G5" s="1" t="s">
        <v>163</v>
      </c>
      <c r="H5" s="117">
        <v>45079.0</v>
      </c>
      <c r="I5" s="1">
        <v>87.0</v>
      </c>
      <c r="J5" s="2">
        <v>16.6</v>
      </c>
      <c r="K5" s="2">
        <v>17.45</v>
      </c>
      <c r="L5" s="9"/>
      <c r="M5" s="1" t="s">
        <v>164</v>
      </c>
      <c r="Q5" s="77"/>
    </row>
    <row r="6">
      <c r="C6" s="77"/>
      <c r="G6" s="1" t="s">
        <v>165</v>
      </c>
      <c r="H6" s="117">
        <v>45079.0</v>
      </c>
      <c r="I6" s="1">
        <v>86.0</v>
      </c>
      <c r="J6" s="2">
        <v>17.6</v>
      </c>
      <c r="K6" s="2">
        <v>18.1</v>
      </c>
      <c r="L6" s="2">
        <v>19.0</v>
      </c>
      <c r="M6" s="1" t="s">
        <v>166</v>
      </c>
      <c r="Q6" s="77"/>
    </row>
    <row r="7">
      <c r="G7" s="1" t="s">
        <v>167</v>
      </c>
      <c r="H7" s="117">
        <v>45079.0</v>
      </c>
      <c r="I7" s="1">
        <v>85.0</v>
      </c>
      <c r="J7" s="2">
        <v>18.5</v>
      </c>
      <c r="K7" s="2">
        <v>18.95</v>
      </c>
      <c r="L7" s="2">
        <v>20.2</v>
      </c>
      <c r="M7" s="1" t="s">
        <v>161</v>
      </c>
      <c r="Q7" s="77"/>
    </row>
    <row r="8">
      <c r="D8" s="122"/>
      <c r="E8" s="122"/>
      <c r="F8" s="122"/>
      <c r="G8" s="124" t="s">
        <v>168</v>
      </c>
      <c r="H8" s="117">
        <v>45079.0</v>
      </c>
      <c r="I8" s="1">
        <v>80.0</v>
      </c>
      <c r="J8" s="2">
        <v>23.2</v>
      </c>
      <c r="K8" s="2">
        <v>23.95</v>
      </c>
      <c r="L8" s="2">
        <v>26.85</v>
      </c>
      <c r="M8" s="1" t="s">
        <v>149</v>
      </c>
      <c r="Q8" s="77"/>
    </row>
    <row r="9">
      <c r="C9" s="122"/>
      <c r="D9" s="123"/>
      <c r="E9" s="123"/>
      <c r="F9" s="123"/>
      <c r="G9" s="1" t="s">
        <v>169</v>
      </c>
      <c r="H9" s="117">
        <v>45079.0</v>
      </c>
      <c r="I9" s="1">
        <v>75.0</v>
      </c>
      <c r="J9" s="2">
        <v>27.9</v>
      </c>
      <c r="K9" s="2">
        <v>28.4</v>
      </c>
      <c r="L9" s="9"/>
      <c r="M9" s="1" t="s">
        <v>164</v>
      </c>
      <c r="Q9" s="77"/>
    </row>
    <row r="10">
      <c r="C10" s="122"/>
      <c r="D10" s="123"/>
      <c r="E10" s="123"/>
      <c r="F10" s="123"/>
      <c r="G10" s="1" t="s">
        <v>170</v>
      </c>
      <c r="H10" s="117">
        <v>45079.0</v>
      </c>
      <c r="I10" s="124">
        <v>70.0</v>
      </c>
      <c r="J10" s="2">
        <v>32.8</v>
      </c>
      <c r="K10" s="2">
        <v>33.3</v>
      </c>
      <c r="L10" s="9"/>
      <c r="M10" s="1" t="s">
        <v>164</v>
      </c>
      <c r="Q10" s="77"/>
    </row>
    <row r="11">
      <c r="C11" s="122"/>
      <c r="D11" s="123"/>
      <c r="E11" s="123"/>
      <c r="F11" s="123"/>
      <c r="G11" s="77"/>
      <c r="H11" s="125"/>
      <c r="I11" s="123"/>
      <c r="J11" s="9"/>
      <c r="K11" s="9"/>
      <c r="L11" s="9"/>
      <c r="M11" s="77"/>
      <c r="Q11" s="77"/>
    </row>
    <row r="12">
      <c r="C12" s="122"/>
      <c r="D12" s="126">
        <v>89.0</v>
      </c>
      <c r="E12" s="126">
        <v>88.0</v>
      </c>
      <c r="F12" s="126">
        <v>87.0</v>
      </c>
      <c r="G12" s="126">
        <v>86.0</v>
      </c>
      <c r="H12" s="126">
        <v>85.0</v>
      </c>
      <c r="I12" s="126">
        <v>80.0</v>
      </c>
      <c r="J12" s="126">
        <v>75.0</v>
      </c>
      <c r="K12" s="126">
        <v>70.0</v>
      </c>
      <c r="L12" s="9"/>
      <c r="M12" s="77"/>
      <c r="N12" s="72"/>
      <c r="Q12" s="77"/>
    </row>
    <row r="13">
      <c r="C13" s="126">
        <v>89.0</v>
      </c>
      <c r="D13" s="127">
        <v>0.0</v>
      </c>
      <c r="E13" s="127">
        <v>-0.8249999999999993</v>
      </c>
      <c r="F13" s="127">
        <v>-0.7250000000000005</v>
      </c>
      <c r="G13" s="127">
        <v>-0.7583333333333341</v>
      </c>
      <c r="H13" s="127">
        <v>-0.7875000000000001</v>
      </c>
      <c r="I13" s="127">
        <v>-0.8888888888888888</v>
      </c>
      <c r="J13" s="127">
        <v>-0.8982142857142856</v>
      </c>
      <c r="K13" s="127">
        <v>-0.9197368421052631</v>
      </c>
      <c r="L13" s="122"/>
      <c r="M13" s="77"/>
      <c r="N13" s="72"/>
      <c r="Q13" s="77"/>
    </row>
    <row r="14">
      <c r="C14" s="126">
        <v>88.0</v>
      </c>
      <c r="D14" s="127">
        <v>0.21212121212121327</v>
      </c>
      <c r="E14" s="127">
        <v>0.0</v>
      </c>
      <c r="F14" s="127">
        <v>-0.6749999999999989</v>
      </c>
      <c r="G14" s="127">
        <v>-0.7250000000000014</v>
      </c>
      <c r="H14" s="127">
        <v>-0.7750000000000004</v>
      </c>
      <c r="I14" s="127">
        <v>-0.8968750000000001</v>
      </c>
      <c r="J14" s="127">
        <v>-0.9038461538461539</v>
      </c>
      <c r="K14" s="127">
        <v>-0.9249999999999999</v>
      </c>
      <c r="L14" s="122"/>
      <c r="M14" s="122"/>
      <c r="N14" s="72"/>
      <c r="Q14" s="77"/>
    </row>
    <row r="15">
      <c r="C15" s="126">
        <v>87.0</v>
      </c>
      <c r="D15" s="127">
        <v>0.3793103448275852</v>
      </c>
      <c r="E15" s="127">
        <v>0.48148148148148384</v>
      </c>
      <c r="F15" s="127">
        <v>0.0</v>
      </c>
      <c r="G15" s="127">
        <v>-0.8250000000000011</v>
      </c>
      <c r="H15" s="127">
        <v>-0.8499999999999996</v>
      </c>
      <c r="I15" s="127">
        <v>-0.9357142857142856</v>
      </c>
      <c r="J15" s="127">
        <v>-0.9270833333333331</v>
      </c>
      <c r="K15" s="127">
        <v>-0.9426470588235293</v>
      </c>
      <c r="L15" s="123"/>
      <c r="M15" s="77"/>
      <c r="Q15" s="77"/>
    </row>
    <row r="16">
      <c r="C16" s="126">
        <v>86.0</v>
      </c>
      <c r="D16" s="127">
        <v>0.31868131868131755</v>
      </c>
      <c r="E16" s="127">
        <v>0.3793103448275834</v>
      </c>
      <c r="F16" s="127">
        <v>0.2121212121212106</v>
      </c>
      <c r="G16" s="127">
        <v>0.0</v>
      </c>
      <c r="H16" s="127">
        <v>-0.8749999999999982</v>
      </c>
      <c r="I16" s="127">
        <v>-0.9541666666666663</v>
      </c>
      <c r="J16" s="127">
        <v>-0.9363636363636361</v>
      </c>
      <c r="K16" s="127">
        <v>-0.9499999999999997</v>
      </c>
      <c r="L16" s="123"/>
      <c r="M16" s="77"/>
      <c r="Q16" s="77"/>
    </row>
    <row r="17">
      <c r="B17" s="1" t="s">
        <v>151</v>
      </c>
      <c r="C17" s="126">
        <v>85.0</v>
      </c>
      <c r="D17" s="127">
        <v>0.26984126984126977</v>
      </c>
      <c r="E17" s="127">
        <v>0.2903225806451606</v>
      </c>
      <c r="F17" s="127">
        <v>0.1764705882352946</v>
      </c>
      <c r="G17" s="127">
        <v>0.14285714285714524</v>
      </c>
      <c r="H17" s="127">
        <v>0.0</v>
      </c>
      <c r="I17" s="127">
        <v>-0.97</v>
      </c>
      <c r="J17" s="127">
        <v>-0.9424999999999999</v>
      </c>
      <c r="K17" s="127">
        <v>-0.9549999999999998</v>
      </c>
      <c r="L17" s="123"/>
      <c r="M17" s="77"/>
      <c r="N17" s="72"/>
      <c r="O17" s="72"/>
      <c r="Q17" s="77"/>
    </row>
    <row r="18">
      <c r="C18" s="126">
        <v>80.0</v>
      </c>
      <c r="D18" s="127">
        <v>0.125</v>
      </c>
      <c r="E18" s="127">
        <v>0.11498257839721249</v>
      </c>
      <c r="F18" s="127">
        <v>0.0687022900763361</v>
      </c>
      <c r="G18" s="127">
        <v>0.04803493449781704</v>
      </c>
      <c r="H18" s="127">
        <v>0.030927835051546504</v>
      </c>
      <c r="I18" s="127">
        <v>0.0</v>
      </c>
      <c r="J18" s="127">
        <v>-0.9149999999999998</v>
      </c>
      <c r="K18" s="127">
        <v>-0.9474999999999998</v>
      </c>
      <c r="L18" s="123"/>
      <c r="M18" s="77"/>
      <c r="N18" s="72"/>
      <c r="O18" s="72"/>
      <c r="P18" s="72"/>
    </row>
    <row r="19">
      <c r="C19" s="126">
        <v>75.0</v>
      </c>
      <c r="D19" s="127">
        <v>0.11332007952286283</v>
      </c>
      <c r="E19" s="127">
        <v>0.1063829787234043</v>
      </c>
      <c r="F19" s="127">
        <v>0.07865168539325862</v>
      </c>
      <c r="G19" s="127">
        <v>0.06796116504854388</v>
      </c>
      <c r="H19" s="127">
        <v>0.0610079575596818</v>
      </c>
      <c r="I19" s="127">
        <v>0.09289617486338808</v>
      </c>
      <c r="J19" s="127">
        <v>0.0</v>
      </c>
      <c r="K19" s="127">
        <v>-0.9799999999999998</v>
      </c>
      <c r="L19" s="123"/>
      <c r="M19" s="77"/>
      <c r="N19" s="72"/>
      <c r="O19" s="72"/>
      <c r="P19" s="72"/>
    </row>
    <row r="20">
      <c r="C20" s="126">
        <v>70.0</v>
      </c>
      <c r="D20" s="127">
        <v>0.08726752503576551</v>
      </c>
      <c r="E20" s="127">
        <v>0.08108108108108114</v>
      </c>
      <c r="F20" s="127">
        <v>0.0608424336973481</v>
      </c>
      <c r="G20" s="127">
        <v>0.05263157894736881</v>
      </c>
      <c r="H20" s="127">
        <v>0.047120418848167755</v>
      </c>
      <c r="I20" s="127">
        <v>0.055408970976253524</v>
      </c>
      <c r="J20" s="127">
        <v>0.020408163265306367</v>
      </c>
      <c r="K20" s="127">
        <v>0.0</v>
      </c>
      <c r="L20" s="122"/>
      <c r="M20" s="122"/>
      <c r="N20" s="122"/>
      <c r="O20" s="122"/>
      <c r="P20" s="122"/>
      <c r="Q20" s="122"/>
      <c r="R20" s="122"/>
      <c r="S20" s="122"/>
    </row>
    <row r="21">
      <c r="C21" s="122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</row>
    <row r="22">
      <c r="C22" s="122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</row>
    <row r="23">
      <c r="C23" s="122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72"/>
      <c r="U23" s="72"/>
    </row>
    <row r="24">
      <c r="C24" s="122"/>
      <c r="D24" s="126">
        <v>89.0</v>
      </c>
      <c r="E24" s="126">
        <v>88.0</v>
      </c>
      <c r="F24" s="126">
        <v>87.0</v>
      </c>
      <c r="G24" s="126">
        <v>86.0</v>
      </c>
      <c r="H24" s="126">
        <v>85.0</v>
      </c>
      <c r="I24" s="126">
        <v>80.0</v>
      </c>
      <c r="J24" s="126">
        <v>75.0</v>
      </c>
      <c r="K24" s="126">
        <v>70.0</v>
      </c>
      <c r="L24" s="123"/>
      <c r="M24" s="123"/>
      <c r="N24" s="123"/>
      <c r="O24" s="123"/>
      <c r="P24" s="123"/>
      <c r="Q24" s="123"/>
      <c r="R24" s="123"/>
      <c r="S24" s="123"/>
      <c r="T24" s="122"/>
      <c r="U24" s="122"/>
      <c r="V24" s="122"/>
      <c r="W24" s="122"/>
    </row>
    <row r="25">
      <c r="C25" s="126">
        <v>89.0</v>
      </c>
      <c r="D25" s="127">
        <v>0.0</v>
      </c>
      <c r="E25" s="127">
        <v>-0.15091959766202168</v>
      </c>
      <c r="F25" s="127">
        <v>-0.1667470212788753</v>
      </c>
      <c r="G25" s="127">
        <v>-0.18452243549472636</v>
      </c>
      <c r="H25" s="127">
        <v>-0.20278484736032665</v>
      </c>
      <c r="I25" s="127">
        <v>-0.29872338436094703</v>
      </c>
      <c r="J25" s="127">
        <v>-0.39198343428794613</v>
      </c>
      <c r="K25" s="127">
        <v>-0.48840896893831587</v>
      </c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>
      <c r="C26" s="126">
        <v>88.0</v>
      </c>
      <c r="D26" s="127">
        <v>0.13484867522029334</v>
      </c>
      <c r="E26" s="127">
        <v>0.0</v>
      </c>
      <c r="F26" s="127">
        <v>-0.15919855770776048</v>
      </c>
      <c r="G26" s="127">
        <v>-0.17648697427386217</v>
      </c>
      <c r="H26" s="127">
        <v>-0.19474938613946247</v>
      </c>
      <c r="I26" s="127">
        <v>-0.29068792314008285</v>
      </c>
      <c r="J26" s="127">
        <v>-0.38394797306708195</v>
      </c>
      <c r="K26" s="127">
        <v>-0.4803735077174517</v>
      </c>
      <c r="L26" s="123"/>
      <c r="M26" s="123"/>
      <c r="N26" s="123"/>
      <c r="O26" s="123"/>
      <c r="P26" s="123"/>
      <c r="Q26" s="123"/>
      <c r="R26" s="123"/>
      <c r="S26" s="123"/>
      <c r="T26" s="122"/>
      <c r="U26" s="122"/>
      <c r="V26" s="122"/>
      <c r="W26" s="122"/>
      <c r="X26" s="122"/>
      <c r="Y26" s="122"/>
    </row>
    <row r="27">
      <c r="C27" s="126">
        <v>87.0</v>
      </c>
      <c r="D27" s="127">
        <v>0.13850115759341342</v>
      </c>
      <c r="E27" s="127">
        <v>0.14604962116452827</v>
      </c>
      <c r="F27" s="127">
        <v>0.0</v>
      </c>
      <c r="G27" s="127">
        <v>-0.1703995036519954</v>
      </c>
      <c r="H27" s="127">
        <v>-0.1886619155175957</v>
      </c>
      <c r="I27" s="127">
        <v>-0.2846004525182161</v>
      </c>
      <c r="J27" s="127">
        <v>-0.3778605024452152</v>
      </c>
      <c r="K27" s="127">
        <v>-0.4742860370955849</v>
      </c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77"/>
    </row>
    <row r="28">
      <c r="C28" s="126">
        <v>86.0</v>
      </c>
      <c r="D28" s="127">
        <v>0.14020564936753607</v>
      </c>
      <c r="E28" s="127">
        <v>0.14824111058840025</v>
      </c>
      <c r="F28" s="127">
        <v>0.15432858121026705</v>
      </c>
      <c r="G28" s="127">
        <v>0.0</v>
      </c>
      <c r="H28" s="127">
        <v>-0.18062645429673152</v>
      </c>
      <c r="I28" s="127">
        <v>-0.2765649912973519</v>
      </c>
      <c r="J28" s="127">
        <v>-0.369825041224351</v>
      </c>
      <c r="K28" s="127">
        <v>-0.46625057587472074</v>
      </c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72"/>
    </row>
    <row r="29">
      <c r="C29" s="126">
        <v>85.0</v>
      </c>
      <c r="D29" s="127">
        <v>0.14142314349190943</v>
      </c>
      <c r="E29" s="127">
        <v>0.1494586047127736</v>
      </c>
      <c r="F29" s="127">
        <v>0.1555460753346404</v>
      </c>
      <c r="G29" s="127">
        <v>0.16358153655550456</v>
      </c>
      <c r="H29" s="127">
        <v>0.0</v>
      </c>
      <c r="I29" s="127">
        <v>-0.2680425324267385</v>
      </c>
      <c r="J29" s="127">
        <v>-0.3613025823537376</v>
      </c>
      <c r="K29" s="127">
        <v>-0.4577281170041073</v>
      </c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72"/>
    </row>
    <row r="30">
      <c r="B30" s="1" t="s">
        <v>152</v>
      </c>
      <c r="C30" s="126">
        <v>80.0</v>
      </c>
      <c r="D30" s="127">
        <v>0.14288413644115752</v>
      </c>
      <c r="E30" s="127">
        <v>0.1509195976620217</v>
      </c>
      <c r="F30" s="127">
        <v>0.15700706828388847</v>
      </c>
      <c r="G30" s="127">
        <v>0.16504252950475265</v>
      </c>
      <c r="H30" s="127">
        <v>0.17356498837536613</v>
      </c>
      <c r="I30" s="127">
        <v>0.0</v>
      </c>
      <c r="J30" s="127">
        <v>-0.3140638103280514</v>
      </c>
      <c r="K30" s="127">
        <v>-0.41048934497842104</v>
      </c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72"/>
    </row>
    <row r="31">
      <c r="C31" s="126">
        <v>75.0</v>
      </c>
      <c r="D31" s="127">
        <v>0.1470236164640269</v>
      </c>
      <c r="E31" s="127">
        <v>0.15505907768489108</v>
      </c>
      <c r="F31" s="127">
        <v>0.16114654830675787</v>
      </c>
      <c r="G31" s="127">
        <v>0.16918200952762202</v>
      </c>
      <c r="H31" s="127">
        <v>0.17770446839823553</v>
      </c>
      <c r="I31" s="127">
        <v>0.22494324042392166</v>
      </c>
      <c r="J31" s="127">
        <v>0.0</v>
      </c>
      <c r="K31" s="127">
        <v>-0.3659290600263564</v>
      </c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72"/>
    </row>
    <row r="32">
      <c r="C32" s="126">
        <v>70.0</v>
      </c>
      <c r="D32" s="127">
        <v>0.14799761176352566</v>
      </c>
      <c r="E32" s="127">
        <v>0.1560330729843897</v>
      </c>
      <c r="F32" s="127">
        <v>0.1621205436062565</v>
      </c>
      <c r="G32" s="127">
        <v>0.17015600482712082</v>
      </c>
      <c r="H32" s="127">
        <v>0.17867846369773416</v>
      </c>
      <c r="I32" s="127">
        <v>0.22591723572342043</v>
      </c>
      <c r="J32" s="127">
        <v>0.27047752067548514</v>
      </c>
      <c r="K32" s="127">
        <v>0.0</v>
      </c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72"/>
    </row>
    <row r="33">
      <c r="C33" s="122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72"/>
    </row>
    <row r="34">
      <c r="C34" s="122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2"/>
      <c r="AA34" s="126"/>
    </row>
    <row r="35">
      <c r="C35" s="122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2"/>
      <c r="AA35" s="126"/>
    </row>
    <row r="36">
      <c r="C36" s="122"/>
      <c r="D36" s="126">
        <v>89.0</v>
      </c>
      <c r="E36" s="126">
        <v>88.0</v>
      </c>
      <c r="F36" s="126">
        <v>87.0</v>
      </c>
      <c r="G36" s="126">
        <v>86.0</v>
      </c>
      <c r="H36" s="126">
        <v>85.0</v>
      </c>
      <c r="I36" s="126">
        <v>80.0</v>
      </c>
      <c r="J36" s="126">
        <v>75.0</v>
      </c>
      <c r="K36" s="126">
        <v>70.0</v>
      </c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7"/>
    </row>
    <row r="37">
      <c r="C37" s="126">
        <v>89.0</v>
      </c>
      <c r="D37" s="128">
        <v>0.0</v>
      </c>
      <c r="E37" s="128">
        <v>-1.2777587929860643</v>
      </c>
      <c r="F37" s="128">
        <v>-1.2252410638366265</v>
      </c>
      <c r="G37" s="128">
        <v>-1.3119006398175133</v>
      </c>
      <c r="H37" s="128">
        <v>-1.39585454208098</v>
      </c>
      <c r="I37" s="128">
        <v>-1.78505904197173</v>
      </c>
      <c r="J37" s="128">
        <v>-2.0741645885781237</v>
      </c>
      <c r="K37" s="128">
        <v>-2.3849637489202107</v>
      </c>
      <c r="L37" s="123"/>
      <c r="M37" s="77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9"/>
    </row>
    <row r="38">
      <c r="C38" s="126">
        <v>88.0</v>
      </c>
      <c r="D38" s="128">
        <v>0.6166672377820933</v>
      </c>
      <c r="E38" s="128">
        <v>0.0</v>
      </c>
      <c r="F38" s="128">
        <v>-1.1525956731232805</v>
      </c>
      <c r="G38" s="128">
        <v>-1.254460922821588</v>
      </c>
      <c r="H38" s="128">
        <v>-1.3592481584183878</v>
      </c>
      <c r="I38" s="128">
        <v>-1.7689387694202487</v>
      </c>
      <c r="J38" s="128">
        <v>-2.0556900730473995</v>
      </c>
      <c r="K38" s="128">
        <v>-2.3661205231523548</v>
      </c>
      <c r="L38" s="123"/>
      <c r="M38" s="77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7"/>
    </row>
    <row r="39">
      <c r="C39" s="126">
        <v>87.0</v>
      </c>
      <c r="D39" s="128">
        <v>0.7948138176078254</v>
      </c>
      <c r="E39" s="128">
        <v>0.9196303449750687</v>
      </c>
      <c r="F39" s="128">
        <v>0.0</v>
      </c>
      <c r="G39" s="128">
        <v>-1.3361985109559873</v>
      </c>
      <c r="H39" s="128">
        <v>-1.4159857465527868</v>
      </c>
      <c r="I39" s="128">
        <v>-1.7895156432689339</v>
      </c>
      <c r="J39" s="128">
        <v>-2.0606648406689785</v>
      </c>
      <c r="K39" s="128">
        <v>-2.365505170110284</v>
      </c>
      <c r="L39" s="123"/>
      <c r="M39" s="77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7"/>
    </row>
    <row r="40">
      <c r="C40" s="126">
        <v>86.0</v>
      </c>
      <c r="D40" s="128">
        <v>0.7392982667839257</v>
      </c>
      <c r="E40" s="128">
        <v>0.8240336765927841</v>
      </c>
      <c r="F40" s="128">
        <v>0.6751069557520117</v>
      </c>
      <c r="G40" s="128">
        <v>0.0</v>
      </c>
      <c r="H40" s="128">
        <v>-1.4168793628901928</v>
      </c>
      <c r="I40" s="128">
        <v>-1.783861640558722</v>
      </c>
      <c r="J40" s="128">
        <v>-2.045838760036689</v>
      </c>
      <c r="K40" s="128">
        <v>-2.348751727624162</v>
      </c>
      <c r="L40" s="122"/>
      <c r="M40" s="122"/>
      <c r="N40" s="122"/>
      <c r="O40" s="122"/>
      <c r="P40" s="122"/>
      <c r="Q40" s="122"/>
      <c r="R40" s="122"/>
      <c r="S40" s="122"/>
      <c r="T40" s="123"/>
      <c r="U40" s="123"/>
      <c r="V40" s="123"/>
      <c r="W40" s="123"/>
      <c r="X40" s="123"/>
      <c r="Y40" s="123"/>
      <c r="Z40" s="123"/>
      <c r="AA40" s="127"/>
    </row>
    <row r="41">
      <c r="C41" s="126">
        <v>85.0</v>
      </c>
      <c r="D41" s="128">
        <v>0.6941107003169981</v>
      </c>
      <c r="E41" s="128">
        <v>0.7386983947834814</v>
      </c>
      <c r="F41" s="128">
        <v>0.6431088142392158</v>
      </c>
      <c r="G41" s="128">
        <v>0.6336017525236589</v>
      </c>
      <c r="H41" s="128">
        <v>0.0</v>
      </c>
      <c r="I41" s="128">
        <v>-1.7741275972802155</v>
      </c>
      <c r="J41" s="128">
        <v>-2.0264077470612127</v>
      </c>
      <c r="K41" s="128">
        <v>-2.3281843510123217</v>
      </c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7"/>
    </row>
    <row r="42">
      <c r="C42" s="126">
        <v>80.0</v>
      </c>
      <c r="D42" s="128">
        <v>0.5536524093234726</v>
      </c>
      <c r="E42" s="128">
        <v>0.5677413713832776</v>
      </c>
      <c r="F42" s="128">
        <v>0.5397234949280015</v>
      </c>
      <c r="G42" s="128">
        <v>0.543162523012075</v>
      </c>
      <c r="H42" s="128">
        <v>0.5516228001776449</v>
      </c>
      <c r="I42" s="128">
        <v>0.0</v>
      </c>
      <c r="J42" s="128">
        <v>-1.857191430984154</v>
      </c>
      <c r="K42" s="128">
        <v>-2.178968034935263</v>
      </c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7"/>
    </row>
    <row r="43">
      <c r="C43" s="126">
        <v>75.0</v>
      </c>
      <c r="D43" s="128">
        <v>0.5543909289149436</v>
      </c>
      <c r="E43" s="128">
        <v>0.5715602117780776</v>
      </c>
      <c r="F43" s="128">
        <v>0.5620913303135322</v>
      </c>
      <c r="G43" s="128">
        <v>0.57550719363141</v>
      </c>
      <c r="H43" s="128">
        <v>0.5941213627543884</v>
      </c>
      <c r="I43" s="128">
        <v>0.7677258961351531</v>
      </c>
      <c r="J43" s="128">
        <v>0.0</v>
      </c>
      <c r="K43" s="128">
        <v>-2.077787180079069</v>
      </c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7"/>
    </row>
    <row r="44">
      <c r="C44" s="126">
        <v>70.0</v>
      </c>
      <c r="D44" s="128">
        <v>0.5312603603263425</v>
      </c>
      <c r="E44" s="128">
        <v>0.5491803000342502</v>
      </c>
      <c r="F44" s="128">
        <v>0.5472040645161176</v>
      </c>
      <c r="G44" s="128">
        <v>0.5630995934287313</v>
      </c>
      <c r="H44" s="128">
        <v>0.5831558099413703</v>
      </c>
      <c r="I44" s="128">
        <v>0.7331606781465148</v>
      </c>
      <c r="J44" s="128">
        <v>0.8318407252917618</v>
      </c>
      <c r="K44" s="128">
        <v>0.0</v>
      </c>
      <c r="L44" s="123"/>
      <c r="M44" s="123"/>
      <c r="N44" s="123"/>
      <c r="O44" s="123"/>
      <c r="P44" s="123"/>
      <c r="Q44" s="123"/>
      <c r="R44" s="123"/>
      <c r="S44" s="123"/>
      <c r="T44" s="122"/>
      <c r="U44" s="122"/>
      <c r="V44" s="122"/>
      <c r="W44" s="122"/>
      <c r="X44" s="122"/>
      <c r="Y44" s="122"/>
      <c r="Z44" s="122"/>
      <c r="AA44" s="126">
        <v>70.0</v>
      </c>
    </row>
    <row r="45">
      <c r="C45" s="122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7">
        <v>-0.574076923076923</v>
      </c>
    </row>
    <row r="46">
      <c r="C46" s="122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9">
        <v>-0.61875</v>
      </c>
    </row>
    <row r="47">
      <c r="C47" s="122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9">
        <v>-0.6686363636363636</v>
      </c>
    </row>
    <row r="48">
      <c r="C48" s="122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7">
        <v>-0.7219</v>
      </c>
    </row>
    <row r="49">
      <c r="C49" s="122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7">
        <v>-0.7544680851063829</v>
      </c>
    </row>
    <row r="50">
      <c r="C50" s="122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7">
        <v>-0.7652173913043478</v>
      </c>
    </row>
    <row r="51">
      <c r="C51" s="122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7">
        <v>-0.7757777777777777</v>
      </c>
    </row>
    <row r="52">
      <c r="C52" s="122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7">
        <v>-0.78625</v>
      </c>
    </row>
    <row r="53">
      <c r="C53" s="122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7">
        <v>-0.7965116279069767</v>
      </c>
    </row>
    <row r="54">
      <c r="C54" s="122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7">
        <v>-0.8065476190476191</v>
      </c>
    </row>
    <row r="55">
      <c r="C55" s="122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7">
        <v>-0.8158536585365854</v>
      </c>
    </row>
    <row r="56">
      <c r="C56" s="122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7">
        <v>-0.8262499999999999</v>
      </c>
    </row>
    <row r="57">
      <c r="C57" s="122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7">
        <v>-0.8346153846153845</v>
      </c>
    </row>
    <row r="58">
      <c r="C58" s="122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7">
        <v>-0.8440789473684212</v>
      </c>
    </row>
    <row r="59">
      <c r="C59" s="122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7">
        <v>-0.8527027027027027</v>
      </c>
    </row>
    <row r="60">
      <c r="C60" s="122"/>
      <c r="D60" s="122"/>
      <c r="E60" s="122"/>
      <c r="F60" s="122"/>
      <c r="G60" s="122"/>
      <c r="H60" s="122"/>
      <c r="I60" s="122"/>
      <c r="J60" s="122"/>
      <c r="K60" s="122"/>
      <c r="L60" s="122"/>
      <c r="M60" s="122"/>
      <c r="N60" s="122"/>
      <c r="O60" s="122"/>
      <c r="P60" s="122"/>
      <c r="Q60" s="122"/>
      <c r="R60" s="122"/>
      <c r="S60" s="122"/>
      <c r="T60" s="123"/>
      <c r="U60" s="123"/>
      <c r="V60" s="123"/>
      <c r="W60" s="123"/>
      <c r="X60" s="123"/>
      <c r="Y60" s="123"/>
      <c r="Z60" s="123"/>
      <c r="AA60" s="127">
        <v>-0.8604166666666666</v>
      </c>
    </row>
    <row r="61">
      <c r="C61" s="122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23"/>
      <c r="U61" s="123"/>
      <c r="V61" s="123"/>
      <c r="W61" s="123"/>
      <c r="X61" s="123"/>
      <c r="Y61" s="123"/>
      <c r="Z61" s="123"/>
      <c r="AA61" s="129">
        <v>-0.8692857142857142</v>
      </c>
    </row>
    <row r="62">
      <c r="C62" s="122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23"/>
      <c r="U62" s="123"/>
      <c r="V62" s="123"/>
      <c r="W62" s="123"/>
      <c r="X62" s="123"/>
      <c r="Y62" s="123"/>
      <c r="Z62" s="123"/>
      <c r="AA62" s="127">
        <v>-0.8779411764705882</v>
      </c>
    </row>
    <row r="63">
      <c r="C63" s="122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23"/>
      <c r="U63" s="123"/>
      <c r="V63" s="123"/>
      <c r="W63" s="123"/>
      <c r="X63" s="123"/>
      <c r="Y63" s="123"/>
      <c r="Z63" s="123"/>
      <c r="AA63" s="127">
        <v>-0.8848484848484848</v>
      </c>
    </row>
    <row r="64">
      <c r="C64" s="122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23"/>
      <c r="U64" s="123"/>
      <c r="V64" s="123"/>
      <c r="W64" s="123"/>
      <c r="X64" s="123"/>
      <c r="Y64" s="123"/>
      <c r="Z64" s="123"/>
      <c r="AA64" s="127">
        <v>-0.89296875</v>
      </c>
    </row>
    <row r="65">
      <c r="C65" s="122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23"/>
      <c r="U65" s="123"/>
      <c r="V65" s="123"/>
      <c r="W65" s="123"/>
      <c r="X65" s="123"/>
      <c r="Y65" s="123"/>
      <c r="Z65" s="123"/>
      <c r="AA65" s="127">
        <v>-0.9032258064516129</v>
      </c>
    </row>
    <row r="66">
      <c r="C66" s="122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23"/>
      <c r="U66" s="123"/>
      <c r="V66" s="123"/>
      <c r="W66" s="123"/>
      <c r="X66" s="123"/>
      <c r="Y66" s="123"/>
      <c r="Z66" s="123"/>
      <c r="AA66" s="127">
        <v>-0.9049999999999999</v>
      </c>
    </row>
    <row r="67">
      <c r="C67" s="122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23"/>
      <c r="U67" s="123"/>
      <c r="V67" s="123"/>
      <c r="W67" s="123"/>
      <c r="X67" s="123"/>
      <c r="Y67" s="123"/>
      <c r="Z67" s="123"/>
      <c r="AA67" s="127">
        <v>-0.9068965517241379</v>
      </c>
    </row>
    <row r="68">
      <c r="C68" s="122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23"/>
      <c r="U68" s="123"/>
      <c r="V68" s="123"/>
      <c r="W68" s="123"/>
      <c r="X68" s="123"/>
      <c r="Y68" s="123"/>
      <c r="Z68" s="123"/>
      <c r="AA68" s="129">
        <v>-0.9178571428571428</v>
      </c>
    </row>
    <row r="69">
      <c r="C69" s="122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23"/>
      <c r="U69" s="123"/>
      <c r="V69" s="123"/>
      <c r="W69" s="123"/>
      <c r="X69" s="123"/>
      <c r="Y69" s="123"/>
      <c r="Z69" s="123"/>
      <c r="AA69" s="127">
        <v>-0.9268518518518518</v>
      </c>
    </row>
    <row r="70">
      <c r="C70" s="122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23"/>
      <c r="U70" s="123"/>
      <c r="V70" s="123"/>
      <c r="W70" s="123"/>
      <c r="X70" s="123"/>
      <c r="Y70" s="123"/>
      <c r="Z70" s="123"/>
      <c r="AA70" s="129">
        <v>-0.9230769230769231</v>
      </c>
    </row>
    <row r="71">
      <c r="C71" s="122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23"/>
      <c r="U71" s="123"/>
      <c r="V71" s="123"/>
      <c r="W71" s="123"/>
      <c r="X71" s="123"/>
      <c r="Y71" s="123"/>
      <c r="Z71" s="123"/>
      <c r="AA71" s="127">
        <v>-0.9309999999999999</v>
      </c>
    </row>
    <row r="72">
      <c r="C72" s="122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23"/>
      <c r="U72" s="123"/>
      <c r="V72" s="123"/>
      <c r="W72" s="123"/>
      <c r="X72" s="123"/>
      <c r="Y72" s="123"/>
      <c r="Z72" s="123"/>
      <c r="AA72" s="127">
        <v>-0.9395833333333332</v>
      </c>
    </row>
    <row r="73">
      <c r="C73" s="122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23"/>
      <c r="U73" s="123"/>
      <c r="V73" s="123"/>
      <c r="W73" s="123"/>
      <c r="X73" s="123"/>
      <c r="Y73" s="123"/>
      <c r="Z73" s="123"/>
      <c r="AA73" s="127">
        <v>-0.943478260869565</v>
      </c>
    </row>
    <row r="74">
      <c r="C74" s="122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23"/>
      <c r="U74" s="123"/>
      <c r="V74" s="123"/>
      <c r="W74" s="123"/>
      <c r="X74" s="123"/>
      <c r="Y74" s="123"/>
      <c r="Z74" s="123"/>
      <c r="AA74" s="129">
        <v>-0.9431818181818182</v>
      </c>
    </row>
    <row r="75">
      <c r="C75" s="122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23"/>
      <c r="U75" s="123"/>
      <c r="V75" s="123"/>
      <c r="W75" s="123"/>
      <c r="X75" s="123"/>
      <c r="Y75" s="123"/>
      <c r="Z75" s="123"/>
      <c r="AA75" s="127">
        <v>-0.9476190476190476</v>
      </c>
    </row>
    <row r="76">
      <c r="C76" s="122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23"/>
      <c r="U76" s="123"/>
      <c r="V76" s="123"/>
      <c r="W76" s="123"/>
      <c r="X76" s="123"/>
      <c r="Y76" s="123"/>
      <c r="Z76" s="123"/>
      <c r="AA76" s="127">
        <v>-0.945</v>
      </c>
    </row>
    <row r="77">
      <c r="C77" s="122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7">
        <v>-0.9513157894736842</v>
      </c>
    </row>
    <row r="78">
      <c r="C78" s="122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7">
        <v>-0.9513888888888888</v>
      </c>
    </row>
    <row r="79">
      <c r="C79" s="122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7">
        <v>-0.9470588235294116</v>
      </c>
    </row>
    <row r="80">
      <c r="C80" s="122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7">
        <v>-0.9609375</v>
      </c>
    </row>
    <row r="81">
      <c r="C81" s="122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7">
        <v>-0.9583333333333333</v>
      </c>
    </row>
    <row r="82">
      <c r="C82" s="122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7">
        <v>-0.9624999999999998</v>
      </c>
    </row>
    <row r="83">
      <c r="C83" s="122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7">
        <v>-0.9699999999999995</v>
      </c>
    </row>
    <row r="84">
      <c r="C84" s="122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7">
        <v>0.0</v>
      </c>
    </row>
    <row r="85">
      <c r="C85" s="122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7">
        <v>-1.0000000000000002</v>
      </c>
    </row>
    <row r="86">
      <c r="C86" s="122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7">
        <v>-1.0000000000000002</v>
      </c>
    </row>
    <row r="87">
      <c r="C87" s="122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7">
        <v>-1.0000000000000004</v>
      </c>
    </row>
    <row r="88">
      <c r="C88" s="122"/>
      <c r="D88" s="122"/>
      <c r="E88" s="122"/>
      <c r="F88" s="122"/>
      <c r="G88" s="122"/>
      <c r="H88" s="122"/>
      <c r="I88" s="122"/>
      <c r="J88" s="122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6">
        <v>70.0</v>
      </c>
    </row>
    <row r="89">
      <c r="C89" s="122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7">
        <v>-0.6951552204143874</v>
      </c>
    </row>
    <row r="90">
      <c r="C90" s="122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7">
        <v>-0.6933831381711179</v>
      </c>
    </row>
    <row r="91">
      <c r="C91" s="122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7">
        <v>-0.6901187761440424</v>
      </c>
    </row>
    <row r="92">
      <c r="C92" s="122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9">
        <v>-0.6837765870628669</v>
      </c>
    </row>
    <row r="93">
      <c r="C93" s="122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7">
        <v>-0.677854101670887</v>
      </c>
    </row>
    <row r="94">
      <c r="C94" s="122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9">
        <v>-0.6754291470222024</v>
      </c>
    </row>
    <row r="95">
      <c r="C95" s="122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7">
        <v>-0.672724389914054</v>
      </c>
    </row>
    <row r="96">
      <c r="C96" s="122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7">
        <v>-0.669786464089686</v>
      </c>
    </row>
    <row r="97"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7">
        <v>-0.6665687358058544</v>
      </c>
    </row>
    <row r="98"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7">
        <v>-0.6630712050625591</v>
      </c>
    </row>
    <row r="99"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7">
        <v>-0.6591073368868245</v>
      </c>
    </row>
    <row r="100">
      <c r="C100" s="122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7">
        <v>-0.6553766374273097</v>
      </c>
    </row>
    <row r="101">
      <c r="C101" s="126">
        <v>109.0</v>
      </c>
      <c r="D101" s="127">
        <v>-0.06105756002928594</v>
      </c>
      <c r="E101" s="127">
        <v>-0.05928547778601637</v>
      </c>
      <c r="F101" s="127">
        <v>-0.05602111575894074</v>
      </c>
      <c r="G101" s="127">
        <v>-0.04967892667776545</v>
      </c>
      <c r="H101" s="127">
        <v>-0.04375644128578548</v>
      </c>
      <c r="I101" s="127">
        <v>-0.041331486637100866</v>
      </c>
      <c r="J101" s="127">
        <v>-0.0386267295289525</v>
      </c>
      <c r="K101" s="127">
        <v>-0.03568880370458452</v>
      </c>
      <c r="L101" s="127">
        <v>-0.03247107542075292</v>
      </c>
      <c r="M101" s="127">
        <v>-0.028973544677457684</v>
      </c>
      <c r="N101" s="127">
        <v>-0.025009676501723112</v>
      </c>
      <c r="O101" s="127">
        <v>-0.021278977042208144</v>
      </c>
      <c r="P101" s="127">
        <v>0.0</v>
      </c>
      <c r="Q101" s="127">
        <v>0.0028586484608532636</v>
      </c>
      <c r="R101" s="127">
        <v>-0.011364643228547355</v>
      </c>
      <c r="S101" s="127">
        <v>-0.026054272350387375</v>
      </c>
      <c r="T101" s="127">
        <v>-0.040510732756007695</v>
      </c>
      <c r="U101" s="127">
        <v>-0.055200361877847604</v>
      </c>
      <c r="V101" s="127">
        <v>-0.07058949714834661</v>
      </c>
      <c r="W101" s="127">
        <v>-0.08574546370262592</v>
      </c>
      <c r="X101" s="127">
        <v>-0.10043509282446594</v>
      </c>
      <c r="Y101" s="127">
        <v>-0.11768957782472256</v>
      </c>
      <c r="Z101" s="127">
        <v>-0.13494406282497895</v>
      </c>
      <c r="AA101" s="127">
        <v>-0.650713263102916</v>
      </c>
    </row>
    <row r="102">
      <c r="C102" s="126">
        <v>108.0</v>
      </c>
      <c r="D102" s="129">
        <v>-0.056161016988672555</v>
      </c>
      <c r="E102" s="129">
        <v>-0.054388934745402996</v>
      </c>
      <c r="F102" s="129">
        <v>-0.051124572718327495</v>
      </c>
      <c r="G102" s="129">
        <v>-0.044782383637152076</v>
      </c>
      <c r="H102" s="129">
        <v>-0.038859898245172234</v>
      </c>
      <c r="I102" s="129">
        <v>-0.03643494359648749</v>
      </c>
      <c r="J102" s="129">
        <v>-0.033730186488339114</v>
      </c>
      <c r="K102" s="129">
        <v>-0.030792260663971144</v>
      </c>
      <c r="L102" s="129">
        <v>-0.027574532380139537</v>
      </c>
      <c r="M102" s="129">
        <v>-0.024077001636844304</v>
      </c>
      <c r="N102" s="129">
        <v>-0.020113133461109732</v>
      </c>
      <c r="O102" s="129">
        <v>-0.016382434001594764</v>
      </c>
      <c r="P102" s="129">
        <v>-0.01171905967720112</v>
      </c>
      <c r="Q102" s="129">
        <v>0.0</v>
      </c>
      <c r="R102" s="129">
        <v>-0.00693443762037349</v>
      </c>
      <c r="S102" s="129">
        <v>-0.021624066742213288</v>
      </c>
      <c r="T102" s="129">
        <v>-0.03608052714783372</v>
      </c>
      <c r="U102" s="129">
        <v>-0.05077015626967363</v>
      </c>
      <c r="V102" s="129">
        <v>-0.06615929154017264</v>
      </c>
      <c r="W102" s="129">
        <v>-0.08131525809445206</v>
      </c>
      <c r="X102" s="129">
        <v>-0.09600488721629208</v>
      </c>
      <c r="Y102" s="129">
        <v>-0.11325937221654847</v>
      </c>
      <c r="Z102" s="129">
        <v>-0.13051385721680508</v>
      </c>
      <c r="AA102" s="129">
        <v>-0.646283057494742</v>
      </c>
    </row>
    <row r="103">
      <c r="C103" s="126">
        <v>107.0</v>
      </c>
      <c r="D103" s="127">
        <v>-0.05173081138049865</v>
      </c>
      <c r="E103" s="127">
        <v>-0.04995872913722908</v>
      </c>
      <c r="F103" s="127">
        <v>-0.046694367110153456</v>
      </c>
      <c r="G103" s="127">
        <v>-0.04035217802897817</v>
      </c>
      <c r="H103" s="127">
        <v>-0.03442969263699819</v>
      </c>
      <c r="I103" s="127">
        <v>-0.03200473798831358</v>
      </c>
      <c r="J103" s="127">
        <v>-0.029299980880165208</v>
      </c>
      <c r="K103" s="127">
        <v>-0.026362055055797234</v>
      </c>
      <c r="L103" s="127">
        <v>-0.02314432677196563</v>
      </c>
      <c r="M103" s="127">
        <v>-0.019646796028670397</v>
      </c>
      <c r="N103" s="127">
        <v>-0.015682927852935825</v>
      </c>
      <c r="O103" s="127">
        <v>-0.011952228393420855</v>
      </c>
      <c r="P103" s="127">
        <v>-0.007288854069027211</v>
      </c>
      <c r="Q103" s="127">
        <v>-0.002858648460853302</v>
      </c>
      <c r="R103" s="127">
        <v>0.0</v>
      </c>
      <c r="S103" s="127">
        <v>-0.016727523701600133</v>
      </c>
      <c r="T103" s="127">
        <v>-0.03118398410722034</v>
      </c>
      <c r="U103" s="127">
        <v>-0.04587361322906036</v>
      </c>
      <c r="V103" s="127">
        <v>-0.06126274849955926</v>
      </c>
      <c r="W103" s="127">
        <v>-0.07641871505383868</v>
      </c>
      <c r="X103" s="127">
        <v>-0.0911083441756787</v>
      </c>
      <c r="Y103" s="127">
        <v>-0.1083628291759352</v>
      </c>
      <c r="Z103" s="127">
        <v>-0.1256173141761917</v>
      </c>
      <c r="AA103" s="127">
        <v>-0.6413865144541286</v>
      </c>
    </row>
    <row r="104">
      <c r="C104" s="126">
        <v>106.0</v>
      </c>
      <c r="D104" s="127">
        <v>-0.04776694320476408</v>
      </c>
      <c r="E104" s="127">
        <v>-0.045994860961494514</v>
      </c>
      <c r="F104" s="127">
        <v>-0.04273049893441888</v>
      </c>
      <c r="G104" s="127">
        <v>-0.036388309853243594</v>
      </c>
      <c r="H104" s="127">
        <v>-0.03046582446126362</v>
      </c>
      <c r="I104" s="127">
        <v>-0.028040869812578875</v>
      </c>
      <c r="J104" s="127">
        <v>-0.025336112704430636</v>
      </c>
      <c r="K104" s="127">
        <v>-0.022398186880062662</v>
      </c>
      <c r="L104" s="127">
        <v>-0.01918045859623106</v>
      </c>
      <c r="M104" s="127">
        <v>-0.015682927852935825</v>
      </c>
      <c r="N104" s="127">
        <v>-0.01171905967720112</v>
      </c>
      <c r="O104" s="127">
        <v>-0.007988360217686284</v>
      </c>
      <c r="P104" s="127">
        <v>-0.00332498589329264</v>
      </c>
      <c r="Q104" s="127">
        <v>0.0011052197148814019</v>
      </c>
      <c r="R104" s="127">
        <v>0.006001762755494649</v>
      </c>
      <c r="S104" s="127">
        <v>0.0</v>
      </c>
      <c r="T104" s="127">
        <v>-0.025821103634167675</v>
      </c>
      <c r="U104" s="127">
        <v>-0.040510732756007695</v>
      </c>
      <c r="V104" s="127">
        <v>-0.055899868026506705</v>
      </c>
      <c r="W104" s="127">
        <v>-0.07105583458078601</v>
      </c>
      <c r="X104" s="127">
        <v>-0.08574546370262592</v>
      </c>
      <c r="Y104" s="127">
        <v>-0.10299994870288254</v>
      </c>
      <c r="Z104" s="127">
        <v>-0.12025443370313893</v>
      </c>
      <c r="AA104" s="127">
        <v>-0.636023633981076</v>
      </c>
    </row>
    <row r="105">
      <c r="C105" s="126">
        <v>105.0</v>
      </c>
      <c r="D105" s="129">
        <v>-0.04356990631280977</v>
      </c>
      <c r="E105" s="129">
        <v>-0.041797824069540204</v>
      </c>
      <c r="F105" s="129">
        <v>-0.03853346204246458</v>
      </c>
      <c r="G105" s="129">
        <v>-0.03219127296128929</v>
      </c>
      <c r="H105" s="129">
        <v>-0.026268787569309313</v>
      </c>
      <c r="I105" s="129">
        <v>-0.023843832920624704</v>
      </c>
      <c r="J105" s="129">
        <v>-0.02113907581247633</v>
      </c>
      <c r="K105" s="129">
        <v>-0.018201149988108355</v>
      </c>
      <c r="L105" s="129">
        <v>-0.014983421704276752</v>
      </c>
      <c r="M105" s="129">
        <v>-0.011485890960981517</v>
      </c>
      <c r="N105" s="129">
        <v>-0.007522022785246946</v>
      </c>
      <c r="O105" s="129">
        <v>-0.003791323325731978</v>
      </c>
      <c r="P105" s="129">
        <v>8.720509986616667E-4</v>
      </c>
      <c r="Q105" s="129">
        <v>0.005302256606835576</v>
      </c>
      <c r="R105" s="129">
        <v>0.010198799647448955</v>
      </c>
      <c r="S105" s="129">
        <v>0.015561680120501672</v>
      </c>
      <c r="T105" s="129">
        <v>0.0</v>
      </c>
      <c r="U105" s="129">
        <v>-0.03538102099917462</v>
      </c>
      <c r="V105" s="129">
        <v>-0.05077015626967363</v>
      </c>
      <c r="W105" s="129">
        <v>-0.06592612282395294</v>
      </c>
      <c r="X105" s="129">
        <v>-0.08061575194579296</v>
      </c>
      <c r="Y105" s="129">
        <v>-0.09787023694604957</v>
      </c>
      <c r="Z105" s="129">
        <v>-0.11512472194630596</v>
      </c>
      <c r="AA105" s="129">
        <v>-0.630893922224243</v>
      </c>
    </row>
    <row r="106">
      <c r="C106" s="126">
        <v>104.0</v>
      </c>
      <c r="D106" s="127">
        <v>-0.0396060381370752</v>
      </c>
      <c r="E106" s="127">
        <v>-0.037833955893805636</v>
      </c>
      <c r="F106" s="127">
        <v>-0.03456959386673</v>
      </c>
      <c r="G106" s="127">
        <v>-0.028227404785554716</v>
      </c>
      <c r="H106" s="127">
        <v>-0.02230491939357474</v>
      </c>
      <c r="I106" s="127">
        <v>-0.019879964744889997</v>
      </c>
      <c r="J106" s="127">
        <v>-0.017175207636741758</v>
      </c>
      <c r="K106" s="127">
        <v>-0.014237281812373784</v>
      </c>
      <c r="L106" s="127">
        <v>-0.01101955352854218</v>
      </c>
      <c r="M106" s="127">
        <v>-0.007522022785246946</v>
      </c>
      <c r="N106" s="127">
        <v>-0.0035581546095122428</v>
      </c>
      <c r="O106" s="127">
        <v>1.7254485000259346E-4</v>
      </c>
      <c r="P106" s="127">
        <v>0.004835919174396238</v>
      </c>
      <c r="Q106" s="127">
        <v>0.00926612478257028</v>
      </c>
      <c r="R106" s="127">
        <v>0.014162667823183527</v>
      </c>
      <c r="S106" s="127">
        <v>0.019525548296236244</v>
      </c>
      <c r="T106" s="127">
        <v>0.024655260053069228</v>
      </c>
      <c r="U106" s="127">
        <v>0.0</v>
      </c>
      <c r="V106" s="127">
        <v>-0.04540727579662107</v>
      </c>
      <c r="W106" s="127">
        <v>-0.06056324235090038</v>
      </c>
      <c r="X106" s="127">
        <v>-0.07525287147274029</v>
      </c>
      <c r="Y106" s="127">
        <v>-0.0925073564729968</v>
      </c>
      <c r="Z106" s="127">
        <v>-0.10976184147325319</v>
      </c>
      <c r="AA106" s="127">
        <v>-0.6255310417511903</v>
      </c>
    </row>
    <row r="107">
      <c r="C107" s="126">
        <v>103.0</v>
      </c>
      <c r="D107" s="127">
        <v>-0.03634167610999957</v>
      </c>
      <c r="E107" s="127">
        <v>-0.03456959386673</v>
      </c>
      <c r="F107" s="127">
        <v>-0.03130523183965451</v>
      </c>
      <c r="G107" s="127">
        <v>-0.024963042758479086</v>
      </c>
      <c r="H107" s="127">
        <v>-0.019040557366499244</v>
      </c>
      <c r="I107" s="127">
        <v>-0.0166156027178145</v>
      </c>
      <c r="J107" s="127">
        <v>-0.013910845609666128</v>
      </c>
      <c r="K107" s="127">
        <v>-0.010972919785298154</v>
      </c>
      <c r="L107" s="127">
        <v>-0.0077551915014665495</v>
      </c>
      <c r="M107" s="127">
        <v>-0.004257660758171316</v>
      </c>
      <c r="N107" s="127">
        <v>-2.9379258243674447E-4</v>
      </c>
      <c r="O107" s="127">
        <v>0.0034369068770782243</v>
      </c>
      <c r="P107" s="127">
        <v>0.008100281201471868</v>
      </c>
      <c r="Q107" s="127">
        <v>0.012530486809645778</v>
      </c>
      <c r="R107" s="127">
        <v>0.01742702985025916</v>
      </c>
      <c r="S107" s="127">
        <v>0.022789910323311742</v>
      </c>
      <c r="T107" s="127">
        <v>0.027919622080144858</v>
      </c>
      <c r="U107" s="127">
        <v>0.033282502553197445</v>
      </c>
      <c r="V107" s="127">
        <v>0.0</v>
      </c>
      <c r="W107" s="127">
        <v>-0.0549671931616279</v>
      </c>
      <c r="X107" s="127">
        <v>-0.06919048485102863</v>
      </c>
      <c r="Y107" s="127">
        <v>-0.08644496985128503</v>
      </c>
      <c r="Z107" s="127">
        <v>-0.10369945485154153</v>
      </c>
      <c r="AA107" s="127">
        <v>-0.6194686551294786</v>
      </c>
    </row>
    <row r="108">
      <c r="C108" s="126">
        <v>102.0</v>
      </c>
      <c r="D108" s="127">
        <v>-0.03284414536670434</v>
      </c>
      <c r="E108" s="127">
        <v>-0.031072063123434773</v>
      </c>
      <c r="F108" s="127">
        <v>-0.027807701096359272</v>
      </c>
      <c r="G108" s="127">
        <v>-0.021465512015183853</v>
      </c>
      <c r="H108" s="127">
        <v>-0.015543026623204009</v>
      </c>
      <c r="I108" s="127">
        <v>-0.013118071974519268</v>
      </c>
      <c r="J108" s="127">
        <v>-0.010413314866370895</v>
      </c>
      <c r="K108" s="127">
        <v>-0.00747538904200292</v>
      </c>
      <c r="L108" s="127">
        <v>-0.004257660758171316</v>
      </c>
      <c r="M108" s="127">
        <v>-7.601300148760824E-4</v>
      </c>
      <c r="N108" s="127">
        <v>0.003203738160858489</v>
      </c>
      <c r="O108" s="127">
        <v>0.006934437620373457</v>
      </c>
      <c r="P108" s="127">
        <v>0.011597811944767103</v>
      </c>
      <c r="Q108" s="127">
        <v>0.01602801755294101</v>
      </c>
      <c r="R108" s="127">
        <v>0.02092456059355439</v>
      </c>
      <c r="S108" s="127">
        <v>0.026287441066606975</v>
      </c>
      <c r="T108" s="127">
        <v>0.03141715282344009</v>
      </c>
      <c r="U108" s="127">
        <v>0.036780033296492674</v>
      </c>
      <c r="V108" s="127">
        <v>0.04237608248576513</v>
      </c>
      <c r="W108" s="127">
        <v>0.0</v>
      </c>
      <c r="X108" s="127">
        <v>-0.06615929154017264</v>
      </c>
      <c r="Y108" s="127">
        <v>-0.08061575194579296</v>
      </c>
      <c r="Z108" s="127">
        <v>-0.09787023694604957</v>
      </c>
      <c r="AA108" s="127">
        <v>-0.6136394372239866</v>
      </c>
    </row>
    <row r="109">
      <c r="C109" s="126">
        <v>101.0</v>
      </c>
      <c r="D109" s="127">
        <v>-0.028880277190969764</v>
      </c>
      <c r="E109" s="127">
        <v>-0.0271081949477002</v>
      </c>
      <c r="F109" s="127">
        <v>-0.023843832920624704</v>
      </c>
      <c r="G109" s="127">
        <v>-0.01750164383944928</v>
      </c>
      <c r="H109" s="127">
        <v>-0.011579158447469306</v>
      </c>
      <c r="I109" s="127">
        <v>-0.009154203798784696</v>
      </c>
      <c r="J109" s="127">
        <v>-0.0064494466906363235</v>
      </c>
      <c r="K109" s="127">
        <v>-0.0035115208662683485</v>
      </c>
      <c r="L109" s="127">
        <v>-2.9379258243674447E-4</v>
      </c>
      <c r="M109" s="127">
        <v>0.003203738160858489</v>
      </c>
      <c r="N109" s="127">
        <v>0.00716760633659306</v>
      </c>
      <c r="O109" s="127">
        <v>0.010898305796108029</v>
      </c>
      <c r="P109" s="127">
        <v>0.015561680120501672</v>
      </c>
      <c r="Q109" s="127">
        <v>0.019991885728675583</v>
      </c>
      <c r="R109" s="127">
        <v>0.024888428769288963</v>
      </c>
      <c r="S109" s="127">
        <v>0.03025130924234168</v>
      </c>
      <c r="T109" s="127">
        <v>0.035381020999174666</v>
      </c>
      <c r="U109" s="127">
        <v>0.04074390147222738</v>
      </c>
      <c r="V109" s="127">
        <v>0.04680628809393904</v>
      </c>
      <c r="W109" s="127">
        <v>0.04983748140479494</v>
      </c>
      <c r="X109" s="127">
        <v>0.0</v>
      </c>
      <c r="Y109" s="127">
        <v>-0.07571920890517969</v>
      </c>
      <c r="Z109" s="127">
        <v>-0.0925073564729968</v>
      </c>
      <c r="AA109" s="127">
        <v>-0.6082765567509338</v>
      </c>
    </row>
    <row r="110">
      <c r="C110" s="126">
        <v>100.0</v>
      </c>
      <c r="D110" s="127">
        <v>-0.027481264893651616</v>
      </c>
      <c r="E110" s="127">
        <v>-0.025709182650382054</v>
      </c>
      <c r="F110" s="127">
        <v>-0.022444820623306556</v>
      </c>
      <c r="G110" s="127">
        <v>-0.016102631542131134</v>
      </c>
      <c r="H110" s="127">
        <v>-0.010180146150151292</v>
      </c>
      <c r="I110" s="127">
        <v>-0.0077551915014665495</v>
      </c>
      <c r="J110" s="127">
        <v>-0.00505043439331831</v>
      </c>
      <c r="K110" s="127">
        <v>-0.0021125085689502024</v>
      </c>
      <c r="L110" s="127">
        <v>0.0011052197148814019</v>
      </c>
      <c r="M110" s="127">
        <v>0.004602750458176636</v>
      </c>
      <c r="N110" s="127">
        <v>0.008566618633911206</v>
      </c>
      <c r="O110" s="127">
        <v>0.012297318093426043</v>
      </c>
      <c r="P110" s="127">
        <v>0.016960692417819688</v>
      </c>
      <c r="Q110" s="127">
        <v>0.02139089802599373</v>
      </c>
      <c r="R110" s="127">
        <v>0.026287441066606975</v>
      </c>
      <c r="S110" s="127">
        <v>0.031650321539659694</v>
      </c>
      <c r="T110" s="127">
        <v>0.036780033296492674</v>
      </c>
      <c r="U110" s="127">
        <v>0.0421429137695454</v>
      </c>
      <c r="V110" s="127">
        <v>0.048205300391257186</v>
      </c>
      <c r="W110" s="127">
        <v>0.05403451829674924</v>
      </c>
      <c r="X110" s="127">
        <v>0.058931061337362485</v>
      </c>
      <c r="Y110" s="127">
        <v>0.0</v>
      </c>
      <c r="Z110" s="127">
        <v>-0.08597863241884562</v>
      </c>
      <c r="AA110" s="127">
        <v>-0.6003488203994647</v>
      </c>
    </row>
    <row r="111">
      <c r="C111" s="126">
        <v>99.0</v>
      </c>
      <c r="D111" s="129">
        <v>-0.026082252596333604</v>
      </c>
      <c r="E111" s="129">
        <v>-0.02431017035306404</v>
      </c>
      <c r="F111" s="129">
        <v>-0.02104580832598841</v>
      </c>
      <c r="G111" s="129">
        <v>-0.014703619244813122</v>
      </c>
      <c r="H111" s="129">
        <v>-0.008781133852833146</v>
      </c>
      <c r="I111" s="129">
        <v>-0.006356179204148536</v>
      </c>
      <c r="J111" s="129">
        <v>-0.003651422096000163</v>
      </c>
      <c r="K111" s="129">
        <v>-7.134962716321884E-4</v>
      </c>
      <c r="L111" s="129">
        <v>0.002504232012199416</v>
      </c>
      <c r="M111" s="129">
        <v>0.006001762755494649</v>
      </c>
      <c r="N111" s="129">
        <v>0.00996563093122922</v>
      </c>
      <c r="O111" s="129">
        <v>0.013696330390744188</v>
      </c>
      <c r="P111" s="129">
        <v>0.018359704715137832</v>
      </c>
      <c r="Q111" s="129">
        <v>0.022789910323311742</v>
      </c>
      <c r="R111" s="129">
        <v>0.027686453363925122</v>
      </c>
      <c r="S111" s="129">
        <v>0.03304933383697784</v>
      </c>
      <c r="T111" s="129">
        <v>0.03817904559381082</v>
      </c>
      <c r="U111" s="129">
        <v>0.04354192606686354</v>
      </c>
      <c r="V111" s="129">
        <v>0.0496043126885752</v>
      </c>
      <c r="W111" s="129">
        <v>0.055433530594067255</v>
      </c>
      <c r="X111" s="129">
        <v>0.06079641106711997</v>
      </c>
      <c r="Y111" s="129">
        <v>0.0673251351212711</v>
      </c>
      <c r="Z111" s="129">
        <v>0.0</v>
      </c>
      <c r="AA111" s="129">
        <v>-0.5924210840479954</v>
      </c>
    </row>
    <row r="112">
      <c r="C112" s="126">
        <v>98.0</v>
      </c>
      <c r="D112" s="127">
        <v>-0.022351553136818636</v>
      </c>
      <c r="E112" s="127">
        <v>-0.02057947089354907</v>
      </c>
      <c r="F112" s="127">
        <v>-0.017315108866473573</v>
      </c>
      <c r="G112" s="127">
        <v>-0.010972919785298154</v>
      </c>
      <c r="H112" s="127">
        <v>-0.00505043439331831</v>
      </c>
      <c r="I112" s="127">
        <v>-0.0026254797446335666</v>
      </c>
      <c r="J112" s="127">
        <v>7.927736351467286E-5</v>
      </c>
      <c r="K112" s="127">
        <v>0.00301720318788278</v>
      </c>
      <c r="L112" s="127">
        <v>0.0062349314717143845</v>
      </c>
      <c r="M112" s="127">
        <v>0.009732462215009619</v>
      </c>
      <c r="N112" s="127">
        <v>0.013696330390744188</v>
      </c>
      <c r="O112" s="127">
        <v>0.01742702985025916</v>
      </c>
      <c r="P112" s="127">
        <v>0.022090404174652804</v>
      </c>
      <c r="Q112" s="127">
        <v>0.02652060978282671</v>
      </c>
      <c r="R112" s="127">
        <v>0.03141715282344009</v>
      </c>
      <c r="S112" s="127">
        <v>0.036780033296492674</v>
      </c>
      <c r="T112" s="127">
        <v>0.04190974505332579</v>
      </c>
      <c r="U112" s="127">
        <v>0.04727262552637838</v>
      </c>
      <c r="V112" s="127">
        <v>0.053335012148090166</v>
      </c>
      <c r="W112" s="127">
        <v>0.05916423005358222</v>
      </c>
      <c r="X112" s="127">
        <v>0.06452711052663494</v>
      </c>
      <c r="Y112" s="127">
        <v>0.07245484687810408</v>
      </c>
      <c r="Z112" s="127">
        <v>0.0789835709322552</v>
      </c>
      <c r="AA112" s="127">
        <v>-0.5868250348587232</v>
      </c>
    </row>
    <row r="113">
      <c r="C113" s="126">
        <v>97.0</v>
      </c>
      <c r="D113" s="127">
        <v>-0.01932035982596274</v>
      </c>
      <c r="E113" s="127">
        <v>-0.017548277582693176</v>
      </c>
      <c r="F113" s="127">
        <v>-0.014283915555617678</v>
      </c>
      <c r="G113" s="127">
        <v>-0.007941726474442258</v>
      </c>
      <c r="H113" s="127">
        <v>-0.0020192410824624142</v>
      </c>
      <c r="I113" s="127">
        <v>4.057135662223287E-4</v>
      </c>
      <c r="J113" s="127">
        <v>0.0031104706743705682</v>
      </c>
      <c r="K113" s="127">
        <v>0.0060483964987386755</v>
      </c>
      <c r="L113" s="127">
        <v>0.00926612478257028</v>
      </c>
      <c r="M113" s="127">
        <v>0.012763655525865513</v>
      </c>
      <c r="N113" s="127">
        <v>0.016727523701600085</v>
      </c>
      <c r="O113" s="127">
        <v>0.02045822316111492</v>
      </c>
      <c r="P113" s="127">
        <v>0.025121597485508566</v>
      </c>
      <c r="Q113" s="127">
        <v>0.02955180309368261</v>
      </c>
      <c r="R113" s="127">
        <v>0.03444834613429586</v>
      </c>
      <c r="S113" s="127">
        <v>0.03981122660734857</v>
      </c>
      <c r="T113" s="127">
        <v>0.04494093836418155</v>
      </c>
      <c r="U113" s="127">
        <v>0.050303818837234275</v>
      </c>
      <c r="V113" s="127">
        <v>0.056366205458946064</v>
      </c>
      <c r="W113" s="127">
        <v>0.06219542336443812</v>
      </c>
      <c r="X113" s="127">
        <v>0.06755830383749084</v>
      </c>
      <c r="Y113" s="127">
        <v>0.07548604018895998</v>
      </c>
      <c r="Z113" s="127">
        <v>0.08341377654042913</v>
      </c>
      <c r="AA113" s="127">
        <v>-0.5805294795207916</v>
      </c>
    </row>
    <row r="114">
      <c r="C114" s="126">
        <v>96.0</v>
      </c>
      <c r="D114" s="127">
        <v>-0.019553528542182477</v>
      </c>
      <c r="E114" s="127">
        <v>-0.01778144629891291</v>
      </c>
      <c r="F114" s="127">
        <v>-0.014517084271837413</v>
      </c>
      <c r="G114" s="127">
        <v>-0.008174895190661993</v>
      </c>
      <c r="H114" s="127">
        <v>-0.0022524097986821494</v>
      </c>
      <c r="I114" s="127">
        <v>1.7254485000259346E-4</v>
      </c>
      <c r="J114" s="127">
        <v>0.0028773019581509658</v>
      </c>
      <c r="K114" s="127">
        <v>0.00581522778251894</v>
      </c>
      <c r="L114" s="127">
        <v>0.009032956066350545</v>
      </c>
      <c r="M114" s="127">
        <v>0.012530486809645778</v>
      </c>
      <c r="N114" s="127">
        <v>0.01649435498538035</v>
      </c>
      <c r="O114" s="127">
        <v>0.020225054444895318</v>
      </c>
      <c r="P114" s="127">
        <v>0.024888428769288963</v>
      </c>
      <c r="Q114" s="127">
        <v>0.029318634377462873</v>
      </c>
      <c r="R114" s="127">
        <v>0.034215177418076254</v>
      </c>
      <c r="S114" s="127">
        <v>0.03957805789112897</v>
      </c>
      <c r="T114" s="127">
        <v>0.04470776964796195</v>
      </c>
      <c r="U114" s="127">
        <v>0.05007065012101467</v>
      </c>
      <c r="V114" s="127">
        <v>0.05613303674272633</v>
      </c>
      <c r="W114" s="127">
        <v>0.06196225464821838</v>
      </c>
      <c r="X114" s="127">
        <v>0.0673251351212711</v>
      </c>
      <c r="Y114" s="127">
        <v>0.07525287147274025</v>
      </c>
      <c r="Z114" s="127">
        <v>0.08318060782420952</v>
      </c>
      <c r="AA114" s="127">
        <v>-0.5709695621557846</v>
      </c>
    </row>
    <row r="115">
      <c r="C115" s="126">
        <v>95.0</v>
      </c>
      <c r="D115" s="127">
        <v>-0.016988672663765917</v>
      </c>
      <c r="E115" s="127">
        <v>-0.015216590420496353</v>
      </c>
      <c r="F115" s="127">
        <v>-0.011952228393420855</v>
      </c>
      <c r="G115" s="127">
        <v>-0.005610039312245436</v>
      </c>
      <c r="H115" s="127">
        <v>3.124460797344081E-4</v>
      </c>
      <c r="I115" s="127">
        <v>0.002737400728419151</v>
      </c>
      <c r="J115" s="127">
        <v>0.00544215783656739</v>
      </c>
      <c r="K115" s="127">
        <v>0.008380083660935497</v>
      </c>
      <c r="L115" s="127">
        <v>0.011597811944767103</v>
      </c>
      <c r="M115" s="127">
        <v>0.015095342688062336</v>
      </c>
      <c r="N115" s="127">
        <v>0.019059210863796906</v>
      </c>
      <c r="O115" s="127">
        <v>0.022789910323311742</v>
      </c>
      <c r="P115" s="127">
        <v>0.027453284647705387</v>
      </c>
      <c r="Q115" s="127">
        <v>0.03188349025587943</v>
      </c>
      <c r="R115" s="127">
        <v>0.036780033296492674</v>
      </c>
      <c r="S115" s="127">
        <v>0.0421429137695454</v>
      </c>
      <c r="T115" s="127">
        <v>0.04727262552637838</v>
      </c>
      <c r="U115" s="127">
        <v>0.05263550599943109</v>
      </c>
      <c r="V115" s="127">
        <v>0.05869789262114288</v>
      </c>
      <c r="W115" s="127">
        <v>0.06452711052663494</v>
      </c>
      <c r="X115" s="127">
        <v>0.06988999099968767</v>
      </c>
      <c r="Y115" s="127">
        <v>0.0778177273511568</v>
      </c>
      <c r="Z115" s="127">
        <v>0.08574546370262594</v>
      </c>
      <c r="AA115" s="127">
        <v>-0.5642076693854139</v>
      </c>
    </row>
    <row r="116">
      <c r="C116" s="126">
        <v>94.0</v>
      </c>
      <c r="D116" s="127">
        <v>-0.014423816785349493</v>
      </c>
      <c r="E116" s="127">
        <v>-0.012651734542079929</v>
      </c>
      <c r="F116" s="127">
        <v>-0.009387372515004298</v>
      </c>
      <c r="G116" s="127">
        <v>-0.003045183433829011</v>
      </c>
      <c r="H116" s="127">
        <v>0.0028773019581509658</v>
      </c>
      <c r="I116" s="127">
        <v>0.005302256606835576</v>
      </c>
      <c r="J116" s="127">
        <v>0.008007013714983947</v>
      </c>
      <c r="K116" s="127">
        <v>0.010944939539351923</v>
      </c>
      <c r="L116" s="127">
        <v>0.014162667823183527</v>
      </c>
      <c r="M116" s="127">
        <v>0.01766019856647876</v>
      </c>
      <c r="N116" s="127">
        <v>0.021624066742213333</v>
      </c>
      <c r="O116" s="127">
        <v>0.0253547662017283</v>
      </c>
      <c r="P116" s="127">
        <v>0.030018140526121943</v>
      </c>
      <c r="Q116" s="127">
        <v>0.03444834613429586</v>
      </c>
      <c r="R116" s="127">
        <v>0.039344889174909234</v>
      </c>
      <c r="S116" s="127">
        <v>0.04470776964796195</v>
      </c>
      <c r="T116" s="127">
        <v>0.04983748140479494</v>
      </c>
      <c r="U116" s="127">
        <v>0.05520036187784765</v>
      </c>
      <c r="V116" s="127">
        <v>0.06126274849955931</v>
      </c>
      <c r="W116" s="127">
        <v>0.06709196640505137</v>
      </c>
      <c r="X116" s="127">
        <v>0.07245484687810408</v>
      </c>
      <c r="Y116" s="127">
        <v>0.08038258322957335</v>
      </c>
      <c r="Z116" s="127">
        <v>0.0883103195810425</v>
      </c>
      <c r="AA116" s="127">
        <v>-0.5574457766150431</v>
      </c>
    </row>
    <row r="117">
      <c r="C117" s="126">
        <v>93.0</v>
      </c>
      <c r="D117" s="127">
        <v>-0.013024804488031345</v>
      </c>
      <c r="E117" s="127">
        <v>-0.011252722244761782</v>
      </c>
      <c r="F117" s="127">
        <v>-0.007988360217686284</v>
      </c>
      <c r="G117" s="127">
        <v>-0.0016461711365108643</v>
      </c>
      <c r="H117" s="127">
        <v>0.004276314255468979</v>
      </c>
      <c r="I117" s="127">
        <v>0.006701268904153722</v>
      </c>
      <c r="J117" s="127">
        <v>0.009406026012301961</v>
      </c>
      <c r="K117" s="127">
        <v>0.012343951836670069</v>
      </c>
      <c r="L117" s="127">
        <v>0.015561680120501672</v>
      </c>
      <c r="M117" s="127">
        <v>0.019059210863796906</v>
      </c>
      <c r="N117" s="127">
        <v>0.023023079039531477</v>
      </c>
      <c r="O117" s="127">
        <v>0.026753778499046445</v>
      </c>
      <c r="P117" s="127">
        <v>0.03141715282344009</v>
      </c>
      <c r="Q117" s="127">
        <v>0.035847358431614</v>
      </c>
      <c r="R117" s="127">
        <v>0.04074390147222738</v>
      </c>
      <c r="S117" s="127">
        <v>0.046106781945279965</v>
      </c>
      <c r="T117" s="127">
        <v>0.05123649370211308</v>
      </c>
      <c r="U117" s="127">
        <v>0.05659937417516567</v>
      </c>
      <c r="V117" s="127">
        <v>0.06266176079687745</v>
      </c>
      <c r="W117" s="127">
        <v>0.06849097870236952</v>
      </c>
      <c r="X117" s="127">
        <v>0.07385385917542223</v>
      </c>
      <c r="Y117" s="127">
        <v>0.08178159552689138</v>
      </c>
      <c r="Z117" s="127">
        <v>0.08970933187836065</v>
      </c>
      <c r="AA117" s="127">
        <v>-0.549518040263574</v>
      </c>
    </row>
    <row r="118">
      <c r="C118" s="126">
        <v>92.0</v>
      </c>
      <c r="D118" s="127">
        <v>-0.012558467055592009</v>
      </c>
      <c r="E118" s="127">
        <v>-0.010786384812322445</v>
      </c>
      <c r="F118" s="127">
        <v>-0.007522022785246946</v>
      </c>
      <c r="G118" s="127">
        <v>-0.0011798337040715263</v>
      </c>
      <c r="H118" s="127">
        <v>0.004742651687908318</v>
      </c>
      <c r="I118" s="127">
        <v>0.00716760633659306</v>
      </c>
      <c r="J118" s="127">
        <v>0.009872363444741432</v>
      </c>
      <c r="K118" s="127">
        <v>0.012810289269109407</v>
      </c>
      <c r="L118" s="127">
        <v>0.01602801755294101</v>
      </c>
      <c r="M118" s="127">
        <v>0.019525548296236244</v>
      </c>
      <c r="N118" s="127">
        <v>0.023489416471970816</v>
      </c>
      <c r="O118" s="127">
        <v>0.027220115931485784</v>
      </c>
      <c r="P118" s="127">
        <v>0.03188349025587943</v>
      </c>
      <c r="Q118" s="127">
        <v>0.036313695864053336</v>
      </c>
      <c r="R118" s="127">
        <v>0.04121023890466672</v>
      </c>
      <c r="S118" s="127">
        <v>0.046573119377719435</v>
      </c>
      <c r="T118" s="127">
        <v>0.051702831134552416</v>
      </c>
      <c r="U118" s="127">
        <v>0.05706571160760514</v>
      </c>
      <c r="V118" s="127">
        <v>0.0631280982293168</v>
      </c>
      <c r="W118" s="127">
        <v>0.06895731613480885</v>
      </c>
      <c r="X118" s="127">
        <v>0.07432019660786157</v>
      </c>
      <c r="Y118" s="127">
        <v>0.08224793295933071</v>
      </c>
      <c r="Z118" s="127">
        <v>0.09017566931079998</v>
      </c>
      <c r="AA118" s="127">
        <v>-0.540657629047226</v>
      </c>
    </row>
    <row r="119">
      <c r="C119" s="126">
        <v>91.0</v>
      </c>
      <c r="D119" s="127">
        <v>-0.011159454758273861</v>
      </c>
      <c r="E119" s="127">
        <v>-0.009387372515004298</v>
      </c>
      <c r="F119" s="127">
        <v>-0.0061230104879288</v>
      </c>
      <c r="G119" s="127">
        <v>2.1917859324662004E-4</v>
      </c>
      <c r="H119" s="127">
        <v>0.006141663985226464</v>
      </c>
      <c r="I119" s="127">
        <v>0.008566618633911206</v>
      </c>
      <c r="J119" s="127">
        <v>0.011271375742059447</v>
      </c>
      <c r="K119" s="127">
        <v>0.014209301566427553</v>
      </c>
      <c r="L119" s="127">
        <v>0.01742702985025916</v>
      </c>
      <c r="M119" s="127">
        <v>0.02092456059355439</v>
      </c>
      <c r="N119" s="127">
        <v>0.024888428769288963</v>
      </c>
      <c r="O119" s="127">
        <v>0.0286191282288038</v>
      </c>
      <c r="P119" s="127">
        <v>0.033282502553197445</v>
      </c>
      <c r="Q119" s="127">
        <v>0.03771270816137148</v>
      </c>
      <c r="R119" s="127">
        <v>0.042609251201984735</v>
      </c>
      <c r="S119" s="127">
        <v>0.04797213167503745</v>
      </c>
      <c r="T119" s="127">
        <v>0.05310184343187043</v>
      </c>
      <c r="U119" s="127">
        <v>0.058464723904923147</v>
      </c>
      <c r="V119" s="127">
        <v>0.06452711052663494</v>
      </c>
      <c r="W119" s="127">
        <v>0.070356328432127</v>
      </c>
      <c r="X119" s="127">
        <v>0.07571920890517972</v>
      </c>
      <c r="Y119" s="127">
        <v>0.08364694525664886</v>
      </c>
      <c r="Z119" s="127">
        <v>0.091574681608118</v>
      </c>
      <c r="AA119" s="127">
        <v>-0.5327298926957569</v>
      </c>
    </row>
    <row r="120">
      <c r="C120" s="126">
        <v>90.0</v>
      </c>
      <c r="D120" s="127">
        <v>-0.011159454758273861</v>
      </c>
      <c r="E120" s="127">
        <v>-0.009387372515004298</v>
      </c>
      <c r="F120" s="127">
        <v>-0.0061230104879288</v>
      </c>
      <c r="G120" s="127">
        <v>2.1917859324662004E-4</v>
      </c>
      <c r="H120" s="127">
        <v>0.006141663985226464</v>
      </c>
      <c r="I120" s="127">
        <v>0.008566618633911206</v>
      </c>
      <c r="J120" s="127">
        <v>0.011271375742059579</v>
      </c>
      <c r="K120" s="127">
        <v>0.014209301566427553</v>
      </c>
      <c r="L120" s="127">
        <v>0.01742702985025916</v>
      </c>
      <c r="M120" s="127">
        <v>0.02092456059355439</v>
      </c>
      <c r="N120" s="127">
        <v>0.024888428769288963</v>
      </c>
      <c r="O120" s="127">
        <v>0.0286191282288038</v>
      </c>
      <c r="P120" s="127">
        <v>0.033282502553197445</v>
      </c>
      <c r="Q120" s="127">
        <v>0.03771270816137148</v>
      </c>
      <c r="R120" s="127">
        <v>0.042609251201984735</v>
      </c>
      <c r="S120" s="127">
        <v>0.04797213167503745</v>
      </c>
      <c r="T120" s="127">
        <v>0.05310184343187043</v>
      </c>
      <c r="U120" s="127">
        <v>0.058464723904923147</v>
      </c>
      <c r="V120" s="127">
        <v>0.06452711052663494</v>
      </c>
      <c r="W120" s="127">
        <v>0.070356328432127</v>
      </c>
      <c r="X120" s="127">
        <v>0.07571920890517972</v>
      </c>
      <c r="Y120" s="127">
        <v>0.08364694525664886</v>
      </c>
      <c r="Z120" s="127">
        <v>0.091574681608118</v>
      </c>
      <c r="AA120" s="127">
        <v>-0.5234031440469695</v>
      </c>
    </row>
    <row r="121">
      <c r="C121" s="126">
        <v>89.0</v>
      </c>
      <c r="D121" s="127">
        <v>-0.009527273744736246</v>
      </c>
      <c r="E121" s="127">
        <v>-0.0077551915014665495</v>
      </c>
      <c r="F121" s="127">
        <v>-0.004490829474391051</v>
      </c>
      <c r="G121" s="127">
        <v>0.0018513596067843692</v>
      </c>
      <c r="H121" s="127">
        <v>0.007773844998764345</v>
      </c>
      <c r="I121" s="127">
        <v>0.010198799647448955</v>
      </c>
      <c r="J121" s="127">
        <v>0.012903556755597196</v>
      </c>
      <c r="K121" s="127">
        <v>0.015841482579965302</v>
      </c>
      <c r="L121" s="127">
        <v>0.019059210863796906</v>
      </c>
      <c r="M121" s="127">
        <v>0.02255674160709214</v>
      </c>
      <c r="N121" s="127">
        <v>0.02652060978282671</v>
      </c>
      <c r="O121" s="127">
        <v>0.03025130924234168</v>
      </c>
      <c r="P121" s="127">
        <v>0.03491468356673533</v>
      </c>
      <c r="Q121" s="127">
        <v>0.039344889174909234</v>
      </c>
      <c r="R121" s="127">
        <v>0.04424143221552261</v>
      </c>
      <c r="S121" s="127">
        <v>0.0496043126885752</v>
      </c>
      <c r="T121" s="127">
        <v>0.054734024445408314</v>
      </c>
      <c r="U121" s="127">
        <v>0.0600969049184609</v>
      </c>
      <c r="V121" s="127">
        <v>0.0661592915401727</v>
      </c>
      <c r="W121" s="127">
        <v>0.07198850944566475</v>
      </c>
      <c r="X121" s="127">
        <v>0.07735138991871747</v>
      </c>
      <c r="Y121" s="127">
        <v>0.0852791262701866</v>
      </c>
      <c r="Z121" s="127">
        <v>0.09320686262165588</v>
      </c>
      <c r="AA121" s="127">
        <v>-0.51570857641172</v>
      </c>
    </row>
    <row r="122">
      <c r="C122" s="126">
        <v>88.0</v>
      </c>
      <c r="D122" s="129">
        <v>-0.009060936312296776</v>
      </c>
      <c r="E122" s="129">
        <v>-0.007288854069027211</v>
      </c>
      <c r="F122" s="129">
        <v>-0.004024492041951713</v>
      </c>
      <c r="G122" s="129">
        <v>0.0023176970392237073</v>
      </c>
      <c r="H122" s="129">
        <v>0.00824018243120355</v>
      </c>
      <c r="I122" s="129">
        <v>0.010665137079888294</v>
      </c>
      <c r="J122" s="129">
        <v>0.013369894188036666</v>
      </c>
      <c r="K122" s="129">
        <v>0.01630782001240464</v>
      </c>
      <c r="L122" s="129">
        <v>0.019525548296236244</v>
      </c>
      <c r="M122" s="129">
        <v>0.023023079039531477</v>
      </c>
      <c r="N122" s="129">
        <v>0.02698694721526605</v>
      </c>
      <c r="O122" s="129">
        <v>0.030717646674781017</v>
      </c>
      <c r="P122" s="129">
        <v>0.035381020999174666</v>
      </c>
      <c r="Q122" s="129">
        <v>0.03981122660734857</v>
      </c>
      <c r="R122" s="129">
        <v>0.04470776964796195</v>
      </c>
      <c r="S122" s="129">
        <v>0.05007065012101467</v>
      </c>
      <c r="T122" s="129">
        <v>0.05520036187784765</v>
      </c>
      <c r="U122" s="129">
        <v>0.06056324235090037</v>
      </c>
      <c r="V122" s="129">
        <v>0.06662562897261202</v>
      </c>
      <c r="W122" s="129">
        <v>0.07245484687810408</v>
      </c>
      <c r="X122" s="129">
        <v>0.0778177273511568</v>
      </c>
      <c r="Y122" s="129">
        <v>0.08574546370262594</v>
      </c>
      <c r="Z122" s="129">
        <v>0.09367320005409521</v>
      </c>
      <c r="AA122" s="129">
        <v>-0.506848165195372</v>
      </c>
    </row>
    <row r="123">
      <c r="C123" s="126">
        <v>87.0</v>
      </c>
      <c r="D123" s="127">
        <v>-0.00929410502851651</v>
      </c>
      <c r="E123" s="127">
        <v>-0.007522022785246946</v>
      </c>
      <c r="F123" s="127">
        <v>-0.004257660758171316</v>
      </c>
      <c r="G123" s="127">
        <v>0.0020845283230039716</v>
      </c>
      <c r="H123" s="127">
        <v>0.008007013714983947</v>
      </c>
      <c r="I123" s="127">
        <v>0.01043196836366869</v>
      </c>
      <c r="J123" s="127">
        <v>0.013136725471816931</v>
      </c>
      <c r="K123" s="127">
        <v>0.016074651296184905</v>
      </c>
      <c r="L123" s="127">
        <v>0.01929237958001651</v>
      </c>
      <c r="M123" s="127">
        <v>0.022789910323311742</v>
      </c>
      <c r="N123" s="127">
        <v>0.026753778499046445</v>
      </c>
      <c r="O123" s="127">
        <v>0.030484477958561282</v>
      </c>
      <c r="P123" s="127">
        <v>0.03514785228295493</v>
      </c>
      <c r="Q123" s="127">
        <v>0.03957805789112897</v>
      </c>
      <c r="R123" s="127">
        <v>0.044474600931742214</v>
      </c>
      <c r="S123" s="127">
        <v>0.04983748140479494</v>
      </c>
      <c r="T123" s="127">
        <v>0.05496719316162792</v>
      </c>
      <c r="U123" s="127">
        <v>0.06033007363468063</v>
      </c>
      <c r="V123" s="127">
        <v>0.06639246025639242</v>
      </c>
      <c r="W123" s="127">
        <v>0.07222167816188448</v>
      </c>
      <c r="X123" s="127">
        <v>0.07758455863493706</v>
      </c>
      <c r="Y123" s="127">
        <v>0.08551229498640633</v>
      </c>
      <c r="Z123" s="127">
        <v>0.09344003133787548</v>
      </c>
      <c r="AA123" s="127">
        <v>-0.49728824783036507</v>
      </c>
    </row>
    <row r="124">
      <c r="C124" s="126">
        <v>86.0</v>
      </c>
      <c r="D124" s="127">
        <v>-0.006729249150099953</v>
      </c>
      <c r="E124" s="127">
        <v>-0.004957166906830389</v>
      </c>
      <c r="F124" s="127">
        <v>-0.001692804879754891</v>
      </c>
      <c r="G124" s="127">
        <v>0.004649384201420529</v>
      </c>
      <c r="H124" s="127">
        <v>0.010571869593400373</v>
      </c>
      <c r="I124" s="127">
        <v>0.012996824242085248</v>
      </c>
      <c r="J124" s="127">
        <v>0.015701581350233487</v>
      </c>
      <c r="K124" s="127">
        <v>0.01863950717460146</v>
      </c>
      <c r="L124" s="127">
        <v>0.02185723545843307</v>
      </c>
      <c r="M124" s="127">
        <v>0.0253547662017283</v>
      </c>
      <c r="N124" s="127">
        <v>0.029318634377462873</v>
      </c>
      <c r="O124" s="127">
        <v>0.03304933383697784</v>
      </c>
      <c r="P124" s="127">
        <v>0.03771270816137148</v>
      </c>
      <c r="Q124" s="127">
        <v>0.0421429137695454</v>
      </c>
      <c r="R124" s="127">
        <v>0.047039456810158774</v>
      </c>
      <c r="S124" s="127">
        <v>0.05240233728321149</v>
      </c>
      <c r="T124" s="127">
        <v>0.057532049040044476</v>
      </c>
      <c r="U124" s="127">
        <v>0.06289492951309719</v>
      </c>
      <c r="V124" s="127">
        <v>0.06895731613480885</v>
      </c>
      <c r="W124" s="127">
        <v>0.0747865340403009</v>
      </c>
      <c r="X124" s="127">
        <v>0.08014941451335363</v>
      </c>
      <c r="Y124" s="127">
        <v>0.08807715086482276</v>
      </c>
      <c r="Z124" s="127">
        <v>0.09600488721629204</v>
      </c>
      <c r="AA124" s="127">
        <v>-0.4905263550599943</v>
      </c>
    </row>
    <row r="125">
      <c r="C125" s="126">
        <v>85.0</v>
      </c>
      <c r="D125" s="127">
        <v>-0.006729249150099953</v>
      </c>
      <c r="E125" s="127">
        <v>-0.004957166906830389</v>
      </c>
      <c r="F125" s="127">
        <v>-0.001692804879754891</v>
      </c>
      <c r="G125" s="127">
        <v>0.004649384201420529</v>
      </c>
      <c r="H125" s="127">
        <v>0.010571869593400373</v>
      </c>
      <c r="I125" s="127">
        <v>0.012996824242085116</v>
      </c>
      <c r="J125" s="127">
        <v>0.015701581350233487</v>
      </c>
      <c r="K125" s="127">
        <v>0.01863950717460146</v>
      </c>
      <c r="L125" s="127">
        <v>0.02185723545843307</v>
      </c>
      <c r="M125" s="127">
        <v>0.0253547662017283</v>
      </c>
      <c r="N125" s="127">
        <v>0.029318634377462873</v>
      </c>
      <c r="O125" s="127">
        <v>0.03304933383697784</v>
      </c>
      <c r="P125" s="127">
        <v>0.03771270816137148</v>
      </c>
      <c r="Q125" s="127">
        <v>0.0421429137695454</v>
      </c>
      <c r="R125" s="127">
        <v>0.047039456810158774</v>
      </c>
      <c r="S125" s="127">
        <v>0.05240233728321149</v>
      </c>
      <c r="T125" s="127">
        <v>0.057532049040044476</v>
      </c>
      <c r="U125" s="127">
        <v>0.06289492951309719</v>
      </c>
      <c r="V125" s="127">
        <v>0.06895731613480885</v>
      </c>
      <c r="W125" s="127">
        <v>0.0747865340403009</v>
      </c>
      <c r="X125" s="127">
        <v>0.08014941451335363</v>
      </c>
      <c r="Y125" s="127">
        <v>0.08807715086482276</v>
      </c>
      <c r="Z125" s="127">
        <v>0.09600488721629204</v>
      </c>
      <c r="AA125" s="127">
        <v>-0.48119960641120707</v>
      </c>
    </row>
    <row r="126">
      <c r="C126" s="126">
        <v>80.0</v>
      </c>
      <c r="D126" s="127">
        <v>-0.00439756198790313</v>
      </c>
      <c r="E126" s="127">
        <v>-0.0026254797446335666</v>
      </c>
      <c r="F126" s="127">
        <v>6.388822824419314E-4</v>
      </c>
      <c r="G126" s="127">
        <v>0.006981071363617352</v>
      </c>
      <c r="H126" s="127">
        <v>0.012903556755597196</v>
      </c>
      <c r="I126" s="127">
        <v>0.015328511404281937</v>
      </c>
      <c r="J126" s="127">
        <v>0.01803326851243031</v>
      </c>
      <c r="K126" s="127">
        <v>0.020971194336798286</v>
      </c>
      <c r="L126" s="127">
        <v>0.02418892262062989</v>
      </c>
      <c r="M126" s="127">
        <v>0.027686453363925122</v>
      </c>
      <c r="N126" s="127">
        <v>0.031650321539659694</v>
      </c>
      <c r="O126" s="127">
        <v>0.035381020999174666</v>
      </c>
      <c r="P126" s="127">
        <v>0.04004439532356831</v>
      </c>
      <c r="Q126" s="127">
        <v>0.044474600931742214</v>
      </c>
      <c r="R126" s="127">
        <v>0.0493711439723556</v>
      </c>
      <c r="S126" s="127">
        <v>0.054734024445408314</v>
      </c>
      <c r="T126" s="127">
        <v>0.059863736202241294</v>
      </c>
      <c r="U126" s="127">
        <v>0.06522661667529402</v>
      </c>
      <c r="V126" s="127">
        <v>0.07128900329700567</v>
      </c>
      <c r="W126" s="127">
        <v>0.07711822120249773</v>
      </c>
      <c r="X126" s="127">
        <v>0.08248110167555045</v>
      </c>
      <c r="Y126" s="127">
        <v>0.09040883802701959</v>
      </c>
      <c r="Z126" s="127">
        <v>0.09833657437848886</v>
      </c>
      <c r="AA126" s="127">
        <v>-0.4368975503294674</v>
      </c>
    </row>
    <row r="127">
      <c r="C127" s="126">
        <v>75.0</v>
      </c>
      <c r="D127" s="127">
        <v>-0.0022990435419260433</v>
      </c>
      <c r="E127" s="127">
        <v>-5.269612986564797E-4</v>
      </c>
      <c r="F127" s="127">
        <v>0.002737400728419151</v>
      </c>
      <c r="G127" s="127">
        <v>0.009079589809594439</v>
      </c>
      <c r="H127" s="127">
        <v>0.015002075201574415</v>
      </c>
      <c r="I127" s="127">
        <v>0.01742702985025916</v>
      </c>
      <c r="J127" s="127">
        <v>0.020131786958407397</v>
      </c>
      <c r="K127" s="127">
        <v>0.02306971278277537</v>
      </c>
      <c r="L127" s="127">
        <v>0.026287441066606975</v>
      </c>
      <c r="M127" s="127">
        <v>0.029784971809902208</v>
      </c>
      <c r="N127" s="127">
        <v>0.033748839985636915</v>
      </c>
      <c r="O127" s="127">
        <v>0.03747953944515175</v>
      </c>
      <c r="P127" s="127">
        <v>0.0421429137695454</v>
      </c>
      <c r="Q127" s="127">
        <v>0.046573119377719435</v>
      </c>
      <c r="R127" s="127">
        <v>0.05146966241833268</v>
      </c>
      <c r="S127" s="127">
        <v>0.0568325428913854</v>
      </c>
      <c r="T127" s="127">
        <v>0.06196225464821838</v>
      </c>
      <c r="U127" s="127">
        <v>0.0673251351212711</v>
      </c>
      <c r="V127" s="127">
        <v>0.0733875217429829</v>
      </c>
      <c r="W127" s="127">
        <v>0.07921673964847495</v>
      </c>
      <c r="X127" s="127">
        <v>0.08457962012152753</v>
      </c>
      <c r="Y127" s="127">
        <v>0.09250735647299681</v>
      </c>
      <c r="Z127" s="127">
        <v>0.10043509282446594</v>
      </c>
      <c r="AA127" s="127">
        <v>-0.39236232553150807</v>
      </c>
    </row>
    <row r="128">
      <c r="C128" s="126">
        <v>70.0</v>
      </c>
      <c r="D128" s="127">
        <v>-9.00031244607897E-4</v>
      </c>
      <c r="E128" s="127">
        <v>8.720509986616667E-4</v>
      </c>
      <c r="F128" s="127">
        <v>0.004136413025737164</v>
      </c>
      <c r="G128" s="127">
        <v>0.010478602106912585</v>
      </c>
      <c r="H128" s="127">
        <v>0.01640108749889256</v>
      </c>
      <c r="I128" s="127">
        <v>0.01882604214757717</v>
      </c>
      <c r="J128" s="127">
        <v>0.021530799255725545</v>
      </c>
      <c r="K128" s="127">
        <v>0.02446872508009352</v>
      </c>
      <c r="L128" s="127">
        <v>0.027686453363925122</v>
      </c>
      <c r="M128" s="127">
        <v>0.031183984107220356</v>
      </c>
      <c r="N128" s="127">
        <v>0.03514785228295493</v>
      </c>
      <c r="O128" s="127">
        <v>0.038878551742469895</v>
      </c>
      <c r="P128" s="127">
        <v>0.04354192606686354</v>
      </c>
      <c r="Q128" s="127">
        <v>0.04797213167503745</v>
      </c>
      <c r="R128" s="127">
        <v>0.05286867471565083</v>
      </c>
      <c r="S128" s="127">
        <v>0.05823155518870355</v>
      </c>
      <c r="T128" s="127">
        <v>0.06336126694553652</v>
      </c>
      <c r="U128" s="127">
        <v>0.06872414741858925</v>
      </c>
      <c r="V128" s="127">
        <v>0.0747865340403009</v>
      </c>
      <c r="W128" s="127">
        <v>0.08061575194579296</v>
      </c>
      <c r="X128" s="127">
        <v>0.08597863241884568</v>
      </c>
      <c r="Y128" s="127">
        <v>0.09390636877031482</v>
      </c>
      <c r="Z128" s="127">
        <v>0.10183410512178409</v>
      </c>
      <c r="AA128" s="127">
        <v>0.0</v>
      </c>
    </row>
    <row r="129">
      <c r="C129" s="126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</row>
    <row r="130">
      <c r="C130" s="126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  <c r="AA130" s="128"/>
    </row>
    <row r="131">
      <c r="C131" s="126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  <c r="AA131" s="128"/>
    </row>
    <row r="132">
      <c r="C132" s="126"/>
      <c r="D132" s="126">
        <v>135.0</v>
      </c>
      <c r="E132" s="126">
        <v>130.0</v>
      </c>
      <c r="F132" s="126">
        <v>125.0</v>
      </c>
      <c r="G132" s="126">
        <v>120.0</v>
      </c>
      <c r="H132" s="126">
        <v>117.0</v>
      </c>
      <c r="I132" s="126">
        <v>116.0</v>
      </c>
      <c r="J132" s="126">
        <v>115.0</v>
      </c>
      <c r="K132" s="126">
        <v>114.0</v>
      </c>
      <c r="L132" s="126">
        <v>113.0</v>
      </c>
      <c r="M132" s="126">
        <v>112.0</v>
      </c>
      <c r="N132" s="126">
        <v>111.0</v>
      </c>
      <c r="O132" s="126">
        <v>110.0</v>
      </c>
      <c r="P132" s="126">
        <v>109.0</v>
      </c>
      <c r="Q132" s="126">
        <v>108.0</v>
      </c>
      <c r="R132" s="126">
        <v>107.0</v>
      </c>
      <c r="S132" s="126">
        <v>106.0</v>
      </c>
      <c r="T132" s="126">
        <v>105.0</v>
      </c>
      <c r="U132" s="126">
        <v>104.0</v>
      </c>
      <c r="V132" s="126">
        <v>103.0</v>
      </c>
      <c r="W132" s="126">
        <v>102.0</v>
      </c>
      <c r="X132" s="126">
        <v>101.0</v>
      </c>
      <c r="Y132" s="126">
        <v>100.0</v>
      </c>
      <c r="Z132" s="126">
        <v>99.0</v>
      </c>
      <c r="AA132" s="126">
        <v>70.0</v>
      </c>
    </row>
    <row r="133">
      <c r="C133" s="126">
        <v>135.0</v>
      </c>
      <c r="D133" s="128">
        <v>0.0</v>
      </c>
      <c r="E133" s="128">
        <v>0.5941157262972341</v>
      </c>
      <c r="F133" s="128">
        <v>0.42842141048419774</v>
      </c>
      <c r="G133" s="128">
        <v>0.2421602801755291</v>
      </c>
      <c r="H133" s="128">
        <v>0.11872986393828157</v>
      </c>
      <c r="I133" s="128">
        <v>0.07521452012773727</v>
      </c>
      <c r="J133" s="128">
        <v>0.03018579233061411</v>
      </c>
      <c r="K133" s="128">
        <v>-0.01588204061266088</v>
      </c>
      <c r="L133" s="128">
        <v>-0.0633098437048897</v>
      </c>
      <c r="M133" s="128">
        <v>-0.11202971745425983</v>
      </c>
      <c r="N133" s="128">
        <v>-0.16337801720318793</v>
      </c>
      <c r="O133" s="128">
        <v>-0.21210869486142797</v>
      </c>
      <c r="P133" s="128">
        <v>-0.2667482945502015</v>
      </c>
      <c r="Q133" s="128">
        <v>-0.3188240006259284</v>
      </c>
      <c r="R133" s="128">
        <v>-0.3733126587629137</v>
      </c>
      <c r="S133" s="128">
        <v>-0.43010937864074866</v>
      </c>
      <c r="T133" s="128">
        <v>-0.4845247368691039</v>
      </c>
      <c r="U133" s="128">
        <v>-0.5397334091808605</v>
      </c>
      <c r="V133" s="128">
        <v>-0.5986881133794539</v>
      </c>
      <c r="W133" s="128">
        <v>-0.6554107478907771</v>
      </c>
      <c r="X133" s="128">
        <v>-0.7086017386431064</v>
      </c>
      <c r="Y133" s="128">
        <v>-0.776823176837153</v>
      </c>
      <c r="Z133" s="128">
        <v>-0.8441302826315733</v>
      </c>
      <c r="AA133" s="128">
        <v>-2.6595425843200853</v>
      </c>
    </row>
    <row r="134">
      <c r="C134" s="126">
        <v>130.0</v>
      </c>
      <c r="D134" s="128">
        <v>24.67304125392736</v>
      </c>
      <c r="E134" s="128">
        <v>0.0</v>
      </c>
      <c r="F134" s="128">
        <v>0.41773765721400663</v>
      </c>
      <c r="G134" s="128">
        <v>0.2258098602386713</v>
      </c>
      <c r="H134" s="128">
        <v>0.09902474314672294</v>
      </c>
      <c r="I134" s="128">
        <v>0.054346556331230395</v>
      </c>
      <c r="J134" s="128">
        <v>0.00808537239375634</v>
      </c>
      <c r="K134" s="128">
        <v>-0.03916698435904248</v>
      </c>
      <c r="L134" s="128">
        <v>-0.0877930622157232</v>
      </c>
      <c r="M134" s="128">
        <v>-0.1377038088887028</v>
      </c>
      <c r="N134" s="128">
        <v>-0.1904411564382913</v>
      </c>
      <c r="O134" s="128">
        <v>-0.23994244813161938</v>
      </c>
      <c r="P134" s="128">
        <v>-0.296019959908305</v>
      </c>
      <c r="Q134" s="128">
        <v>-0.3489791343675004</v>
      </c>
      <c r="R134" s="128">
        <v>-0.4044948592380737</v>
      </c>
      <c r="S134" s="128">
        <v>-0.46242244225576773</v>
      </c>
      <c r="T134" s="128">
        <v>-0.5175418234726287</v>
      </c>
      <c r="U134" s="128">
        <v>-0.573418403145841</v>
      </c>
      <c r="V134" s="128">
        <v>-0.6332966351681639</v>
      </c>
      <c r="W134" s="128">
        <v>-0.6906031591696262</v>
      </c>
      <c r="X134" s="128">
        <v>-0.7439700760917964</v>
      </c>
      <c r="Y134" s="128">
        <v>-0.813578358678773</v>
      </c>
      <c r="Z134" s="128">
        <v>-0.8820353620666392</v>
      </c>
      <c r="AA134" s="128">
        <v>-2.6988994145133534</v>
      </c>
    </row>
    <row r="135">
      <c r="C135" s="126">
        <v>125.0</v>
      </c>
      <c r="D135" s="128">
        <v>17.00587844241225</v>
      </c>
      <c r="E135" s="128">
        <v>12.778390456337826</v>
      </c>
      <c r="F135" s="128">
        <v>0.0</v>
      </c>
      <c r="G135" s="128">
        <v>0.2026029463198981</v>
      </c>
      <c r="H135" s="128">
        <v>0.07251975230487279</v>
      </c>
      <c r="I135" s="128">
        <v>0.026639642412456477</v>
      </c>
      <c r="J135" s="128">
        <v>-0.020954874858350236</v>
      </c>
      <c r="K135" s="128">
        <v>-0.06943071645963458</v>
      </c>
      <c r="L135" s="128">
        <v>-0.11929899574233957</v>
      </c>
      <c r="M135" s="128">
        <v>-0.1704320903288436</v>
      </c>
      <c r="N135" s="128">
        <v>-0.22472701772548628</v>
      </c>
      <c r="O135" s="128">
        <v>-0.27473269538372563</v>
      </c>
      <c r="P135" s="128">
        <v>-0.33243223096993535</v>
      </c>
      <c r="Q135" s="128">
        <v>-0.3861111819761135</v>
      </c>
      <c r="R135" s="128">
        <v>-0.44258824658679863</v>
      </c>
      <c r="S135" s="128">
        <v>-0.5016425140692777</v>
      </c>
      <c r="T135" s="128">
        <v>-0.5572487373914016</v>
      </c>
      <c r="U135" s="128">
        <v>-0.6135795295188264</v>
      </c>
      <c r="V135" s="128">
        <v>-0.6743032123866008</v>
      </c>
      <c r="W135" s="128">
        <v>-0.7319746693616918</v>
      </c>
      <c r="X135" s="128">
        <v>-0.7851468175967768</v>
      </c>
      <c r="Y135" s="128">
        <v>-0.8562852725975462</v>
      </c>
      <c r="Z135" s="128">
        <v>-0.9259333429829311</v>
      </c>
      <c r="AA135" s="128">
        <v>-2.7389926920684906</v>
      </c>
    </row>
    <row r="136">
      <c r="C136" s="126">
        <v>120.0</v>
      </c>
      <c r="D136" s="128">
        <v>10.903316553595129</v>
      </c>
      <c r="E136" s="128">
        <v>8.322288697189492</v>
      </c>
      <c r="F136" s="128">
        <v>5.976285095663639</v>
      </c>
      <c r="G136" s="128">
        <v>0.0</v>
      </c>
      <c r="H136" s="128">
        <v>0.044254652881731804</v>
      </c>
      <c r="I136" s="128">
        <v>-0.0030837903440171788</v>
      </c>
      <c r="J136" s="128">
        <v>-0.052428307614823894</v>
      </c>
      <c r="K136" s="128">
        <v>-0.10222233103429007</v>
      </c>
      <c r="L136" s="128">
        <v>-0.15342719040357516</v>
      </c>
      <c r="M136" s="128">
        <v>-0.20582860000839415</v>
      </c>
      <c r="N136" s="128">
        <v>-0.26208933937084883</v>
      </c>
      <c r="O136" s="128">
        <v>-0.31187279480686664</v>
      </c>
      <c r="P136" s="128">
        <v>-0.37161589099913667</v>
      </c>
      <c r="Q136" s="128">
        <v>-0.425614026497293</v>
      </c>
      <c r="R136" s="128">
        <v>-0.48289928618087946</v>
      </c>
      <c r="S136" s="128">
        <v>-0.5430670746453006</v>
      </c>
      <c r="T136" s="128">
        <v>-0.5987221701478759</v>
      </c>
      <c r="U136" s="128">
        <v>-0.6551035575133959</v>
      </c>
      <c r="V136" s="128">
        <v>-0.7165466986190103</v>
      </c>
      <c r="W136" s="128">
        <v>-0.7742041407655083</v>
      </c>
      <c r="X136" s="128">
        <v>-0.8265478819321979</v>
      </c>
      <c r="Y136" s="128">
        <v>-0.8995087053540202</v>
      </c>
      <c r="Z136" s="128">
        <v>-0.970450731783361</v>
      </c>
      <c r="AA136" s="128">
        <v>-2.7732297611886008</v>
      </c>
    </row>
    <row r="137">
      <c r="C137" s="126">
        <v>117.0</v>
      </c>
      <c r="D137" s="128">
        <v>8.377911911171845</v>
      </c>
      <c r="E137" s="128">
        <v>6.487531922582777</v>
      </c>
      <c r="F137" s="128">
        <v>4.773167390970265</v>
      </c>
      <c r="G137" s="128">
        <v>3.432953216918619</v>
      </c>
      <c r="H137" s="128">
        <v>0.0</v>
      </c>
      <c r="I137" s="128">
        <v>-0.021566334168077406</v>
      </c>
      <c r="J137" s="128">
        <v>-0.07266085143888412</v>
      </c>
      <c r="K137" s="128">
        <v>-0.12278820819168362</v>
      </c>
      <c r="L137" s="128">
        <v>-0.1745883056562068</v>
      </c>
      <c r="M137" s="128">
        <v>-0.2275611438324544</v>
      </c>
      <c r="N137" s="128">
        <v>-0.28543299430602015</v>
      </c>
      <c r="O137" s="128">
        <v>-0.3338910529166408</v>
      </c>
      <c r="P137" s="128">
        <v>-0.3953257075504696</v>
      </c>
      <c r="Q137" s="128">
        <v>-0.4489576814324647</v>
      </c>
      <c r="R137" s="128">
        <v>-0.5065164453895551</v>
      </c>
      <c r="S137" s="128">
        <v>-0.5673126054823479</v>
      </c>
      <c r="T137" s="128">
        <v>-0.6225380473052691</v>
      </c>
      <c r="U137" s="128">
        <v>-0.6785620628759172</v>
      </c>
      <c r="V137" s="128">
        <v>-0.7403338642918103</v>
      </c>
      <c r="W137" s="128">
        <v>-0.7976589068117912</v>
      </c>
      <c r="X137" s="128">
        <v>-0.8489777941773109</v>
      </c>
      <c r="Y137" s="128">
        <v>-0.923314778589845</v>
      </c>
      <c r="Z137" s="128">
        <v>-0.9951435930677388</v>
      </c>
      <c r="AA137" s="128">
        <v>-2.788030390119044</v>
      </c>
    </row>
    <row r="138">
      <c r="C138" s="126">
        <v>116.0</v>
      </c>
      <c r="D138" s="128">
        <v>7.678564786688495</v>
      </c>
      <c r="E138" s="128">
        <v>5.97315676950255</v>
      </c>
      <c r="F138" s="128">
        <v>4.424508297142218</v>
      </c>
      <c r="G138" s="128">
        <v>3.198522893116789</v>
      </c>
      <c r="H138" s="128">
        <v>2.593170452429815</v>
      </c>
      <c r="I138" s="128">
        <v>0.0</v>
      </c>
      <c r="J138" s="128">
        <v>-0.08038598749283055</v>
      </c>
      <c r="K138" s="128">
        <v>-0.12968001091229608</v>
      </c>
      <c r="L138" s="128">
        <v>-0.18148010837681988</v>
      </c>
      <c r="M138" s="128">
        <v>-0.2345362798864008</v>
      </c>
      <c r="N138" s="128">
        <v>-0.2931581303599659</v>
      </c>
      <c r="O138" s="128">
        <v>-0.3406638080182063</v>
      </c>
      <c r="P138" s="128">
        <v>-0.40287227217584426</v>
      </c>
      <c r="Q138" s="128">
        <v>-0.4561967063752993</v>
      </c>
      <c r="R138" s="128">
        <v>-0.5137971369990568</v>
      </c>
      <c r="S138" s="128">
        <v>-0.5748104688090209</v>
      </c>
      <c r="T138" s="128">
        <v>-0.6297707591167914</v>
      </c>
      <c r="U138" s="128">
        <v>-0.6855820707247349</v>
      </c>
      <c r="V138" s="128">
        <v>-0.7474546047413605</v>
      </c>
      <c r="W138" s="128">
        <v>-0.8045983285800226</v>
      </c>
      <c r="X138" s="128">
        <v>-0.8554529302312568</v>
      </c>
      <c r="Y138" s="128">
        <v>-0.9303413852320261</v>
      </c>
      <c r="Z138" s="128">
        <v>-1.0025092519975018</v>
      </c>
      <c r="AA138" s="128">
        <v>-2.791504832370955</v>
      </c>
    </row>
    <row r="139">
      <c r="C139" s="126">
        <v>115.0</v>
      </c>
      <c r="D139" s="128">
        <v>7.030987540675701</v>
      </c>
      <c r="E139" s="128">
        <v>5.492304500742566</v>
      </c>
      <c r="F139" s="128">
        <v>4.092018852384586</v>
      </c>
      <c r="G139" s="128">
        <v>2.9685244074223682</v>
      </c>
      <c r="H139" s="128">
        <v>2.4032462172615228</v>
      </c>
      <c r="I139" s="128">
        <v>2.2224333069129054</v>
      </c>
      <c r="J139" s="128">
        <v>0.0</v>
      </c>
      <c r="K139" s="128">
        <v>-0.1340657395878515</v>
      </c>
      <c r="L139" s="128">
        <v>-0.18669917038570794</v>
      </c>
      <c r="M139" s="128">
        <v>-0.24017200856195547</v>
      </c>
      <c r="N139" s="128">
        <v>-0.3000438590355213</v>
      </c>
      <c r="O139" s="128">
        <v>-0.3462162033604276</v>
      </c>
      <c r="P139" s="128">
        <v>-0.4095199056133037</v>
      </c>
      <c r="Q139" s="128">
        <v>-0.46245743505085396</v>
      </c>
      <c r="R139" s="128">
        <v>-0.5201273101190562</v>
      </c>
      <c r="S139" s="128">
        <v>-0.5814184197067984</v>
      </c>
      <c r="T139" s="128">
        <v>-0.6360655787014369</v>
      </c>
      <c r="U139" s="128">
        <v>-0.6916344660669569</v>
      </c>
      <c r="V139" s="128">
        <v>-0.753635205211787</v>
      </c>
      <c r="W139" s="128">
        <v>-0.8105774638489842</v>
      </c>
      <c r="X139" s="128">
        <v>-0.8609100874782405</v>
      </c>
      <c r="Y139" s="128">
        <v>-0.9364354472409148</v>
      </c>
      <c r="Z139" s="128">
        <v>-1.008990568908351</v>
      </c>
      <c r="AA139" s="128">
        <v>-2.7939509475199396</v>
      </c>
    </row>
    <row r="140">
      <c r="C140" s="126">
        <v>114.0</v>
      </c>
      <c r="D140" s="128">
        <v>6.454733928434761</v>
      </c>
      <c r="E140" s="128">
        <v>5.06357261180721</v>
      </c>
      <c r="F140" s="128">
        <v>3.795126585584705</v>
      </c>
      <c r="G140" s="128">
        <v>2.768281593195204</v>
      </c>
      <c r="H140" s="128">
        <v>2.2542571418566926</v>
      </c>
      <c r="I140" s="128">
        <v>2.0991090372841392</v>
      </c>
      <c r="J140" s="128">
        <v>1.9760413592448163</v>
      </c>
      <c r="K140" s="128">
        <v>0.0</v>
      </c>
      <c r="L140" s="128">
        <v>-0.19288539291260376</v>
      </c>
      <c r="M140" s="128">
        <v>-0.24635823108885135</v>
      </c>
      <c r="N140" s="128">
        <v>-0.3078967482290838</v>
      </c>
      <c r="O140" s="128">
        <v>-0.3516524258873235</v>
      </c>
      <c r="P140" s="128">
        <v>-0.41637279480686656</v>
      </c>
      <c r="Q140" s="128">
        <v>-0.46864365757775023</v>
      </c>
      <c r="R140" s="128">
        <v>-0.526313532645952</v>
      </c>
      <c r="S140" s="128">
        <v>-0.5878824200114721</v>
      </c>
      <c r="T140" s="128">
        <v>-0.6420851345616665</v>
      </c>
      <c r="U140" s="128">
        <v>-0.6973206885938532</v>
      </c>
      <c r="V140" s="128">
        <v>-0.7594426398598952</v>
      </c>
      <c r="W140" s="128">
        <v>-0.8161226607348544</v>
      </c>
      <c r="X140" s="128">
        <v>-0.8658325737414001</v>
      </c>
      <c r="Y140" s="128">
        <v>-0.9420740507201916</v>
      </c>
      <c r="Z140" s="128">
        <v>-1.0150517914352468</v>
      </c>
      <c r="AA140" s="128">
        <v>-2.795609392269058</v>
      </c>
    </row>
    <row r="141">
      <c r="C141" s="126">
        <v>113.0</v>
      </c>
      <c r="D141" s="131">
        <v>5.9302867835992945</v>
      </c>
      <c r="E141" s="131">
        <v>4.6708324792261875</v>
      </c>
      <c r="F141" s="131">
        <v>3.5200573345712973</v>
      </c>
      <c r="G141" s="131">
        <v>2.580646594669475</v>
      </c>
      <c r="H141" s="131">
        <v>2.1101612344329532</v>
      </c>
      <c r="I141" s="131">
        <v>1.96954571125417</v>
      </c>
      <c r="J141" s="131">
        <v>1.8500682760395402</v>
      </c>
      <c r="K141" s="131">
        <v>1.7271297478472958</v>
      </c>
      <c r="L141" s="131">
        <v>0.0</v>
      </c>
      <c r="M141" s="131">
        <v>-0.2517050462373569</v>
      </c>
      <c r="N141" s="131">
        <v>-0.31657689671092204</v>
      </c>
      <c r="O141" s="131">
        <v>-0.355749241035829</v>
      </c>
      <c r="P141" s="131">
        <v>-0.4227196099553718</v>
      </c>
      <c r="Q141" s="131">
        <v>-0.4739904727262554</v>
      </c>
      <c r="R141" s="131">
        <v>-0.5316603477944573</v>
      </c>
      <c r="S141" s="131">
        <v>-0.5935863780171202</v>
      </c>
      <c r="T141" s="131">
        <v>-0.6472236163768383</v>
      </c>
      <c r="U141" s="131">
        <v>-0.7020563926312469</v>
      </c>
      <c r="V141" s="131">
        <v>-0.764334909553855</v>
      </c>
      <c r="W141" s="131">
        <v>-0.820711900125784</v>
      </c>
      <c r="X141" s="131">
        <v>-0.8697050299155464</v>
      </c>
      <c r="Y141" s="131">
        <v>-0.9467889977368283</v>
      </c>
      <c r="Z141" s="131">
        <v>-1.0202557494408948</v>
      </c>
      <c r="AA141" s="131">
        <v>-2.79621783532454</v>
      </c>
    </row>
    <row r="142">
      <c r="C142" s="126">
        <v>112.0</v>
      </c>
      <c r="D142" s="128">
        <v>5.4560069195798935</v>
      </c>
      <c r="E142" s="128">
        <v>4.313738193143333</v>
      </c>
      <c r="F142" s="128">
        <v>3.267828361452676</v>
      </c>
      <c r="G142" s="128">
        <v>2.407699911610151</v>
      </c>
      <c r="H142" s="128">
        <v>1.9764378966746006</v>
      </c>
      <c r="I142" s="128">
        <v>1.848006552656843</v>
      </c>
      <c r="J142" s="128">
        <v>1.7358036240906671</v>
      </c>
      <c r="K142" s="128">
        <v>1.623844454703868</v>
      </c>
      <c r="L142" s="128">
        <v>1.5223865284442517</v>
      </c>
      <c r="M142" s="128">
        <v>0.0</v>
      </c>
      <c r="N142" s="128">
        <v>-0.33108430448103654</v>
      </c>
      <c r="O142" s="128">
        <v>-0.3577566488059435</v>
      </c>
      <c r="P142" s="128">
        <v>-0.4288936843921529</v>
      </c>
      <c r="Q142" s="128">
        <v>-0.4784978804963696</v>
      </c>
      <c r="R142" s="128">
        <v>-0.5361677555645719</v>
      </c>
      <c r="S142" s="128">
        <v>-0.5985699762634251</v>
      </c>
      <c r="T142" s="128">
        <v>-0.6514631670040953</v>
      </c>
      <c r="U142" s="128">
        <v>-0.7057999115124725</v>
      </c>
      <c r="V142" s="128">
        <v>-0.7682867617684136</v>
      </c>
      <c r="W142" s="128">
        <v>-0.8243102169868075</v>
      </c>
      <c r="X142" s="128">
        <v>-0.8724700134432366</v>
      </c>
      <c r="Y142" s="128">
        <v>-0.9505592260197634</v>
      </c>
      <c r="Z142" s="128">
        <v>-1.0245983220461738</v>
      </c>
      <c r="AA142" s="128">
        <v>-2.7957612342352967</v>
      </c>
    </row>
    <row r="143">
      <c r="C143" s="126">
        <v>111.0</v>
      </c>
      <c r="D143" s="128">
        <v>4.995622141221078</v>
      </c>
      <c r="E143" s="128">
        <v>3.9614333233118377</v>
      </c>
      <c r="F143" s="128">
        <v>3.0116846979716527</v>
      </c>
      <c r="G143" s="128">
        <v>2.2228314522612442</v>
      </c>
      <c r="H143" s="128">
        <v>1.8230270324673166</v>
      </c>
      <c r="I143" s="128">
        <v>1.7023701266905562</v>
      </c>
      <c r="J143" s="128">
        <v>1.5930675682694047</v>
      </c>
      <c r="K143" s="128">
        <v>1.48224265458979</v>
      </c>
      <c r="L143" s="128">
        <v>1.3718085031967433</v>
      </c>
      <c r="M143" s="128">
        <v>1.235242271897217</v>
      </c>
      <c r="N143" s="128">
        <v>0.0</v>
      </c>
      <c r="O143" s="128">
        <v>-0.3333650442787397</v>
      </c>
      <c r="P143" s="128">
        <v>-0.4253354131982825</v>
      </c>
      <c r="Q143" s="128">
        <v>-0.4749396093024992</v>
      </c>
      <c r="R143" s="128">
        <v>-0.534276151037368</v>
      </c>
      <c r="S143" s="128">
        <v>-0.5983450384028874</v>
      </c>
      <c r="T143" s="128">
        <v>-0.6508810862864154</v>
      </c>
      <c r="U143" s="128">
        <v>-0.7050690212709827</v>
      </c>
      <c r="V143" s="128">
        <v>-0.7682007127967654</v>
      </c>
      <c r="W143" s="128">
        <v>-0.8240852791262704</v>
      </c>
      <c r="X143" s="128">
        <v>-0.8714874998251237</v>
      </c>
      <c r="Y143" s="128">
        <v>-0.9509782275531657</v>
      </c>
      <c r="Z143" s="128">
        <v>-1.0258477431599962</v>
      </c>
      <c r="AA143" s="128">
        <v>-2.7931756691970593</v>
      </c>
    </row>
    <row r="144">
      <c r="C144" s="126">
        <v>110.0</v>
      </c>
      <c r="D144" s="128">
        <v>4.66450190971739</v>
      </c>
      <c r="E144" s="128">
        <v>3.7161289037914695</v>
      </c>
      <c r="F144" s="128">
        <v>2.844792167333889</v>
      </c>
      <c r="G144" s="128">
        <v>2.121045346583013</v>
      </c>
      <c r="H144" s="128">
        <v>1.7593048685221597</v>
      </c>
      <c r="I144" s="128">
        <v>1.6527130915341208</v>
      </c>
      <c r="J144" s="128">
        <v>1.5583017314507142</v>
      </c>
      <c r="K144" s="128">
        <v>1.4679402296671111</v>
      </c>
      <c r="L144" s="128">
        <v>1.3885966507645604</v>
      </c>
      <c r="M144" s="128">
        <v>1.3233316672368702</v>
      </c>
      <c r="N144" s="128">
        <v>1.41098084752165</v>
      </c>
      <c r="O144" s="128">
        <v>0.0</v>
      </c>
      <c r="P144" s="128">
        <v>-0.4641433148197376</v>
      </c>
      <c r="Q144" s="128">
        <v>-0.49291417759062095</v>
      </c>
      <c r="R144" s="128">
        <v>-0.5480840526588231</v>
      </c>
      <c r="S144" s="128">
        <v>-0.6109029400243431</v>
      </c>
      <c r="T144" s="128">
        <v>-0.6605223212412038</v>
      </c>
      <c r="U144" s="128">
        <v>-0.7129245419400572</v>
      </c>
      <c r="V144" s="128">
        <v>-0.7757586144182208</v>
      </c>
      <c r="W144" s="128">
        <v>-0.8306015140810588</v>
      </c>
      <c r="X144" s="128">
        <v>-0.8764065125576899</v>
      </c>
      <c r="Y144" s="128">
        <v>-0.9570588564473484</v>
      </c>
      <c r="Z144" s="128">
        <v>-1.0324586750844815</v>
      </c>
      <c r="AA144" s="128">
        <v>-2.792379912281929</v>
      </c>
    </row>
    <row r="145">
      <c r="C145" s="126">
        <v>109.0</v>
      </c>
      <c r="D145" s="128">
        <v>4.273280625263663</v>
      </c>
      <c r="E145" s="128">
        <v>3.41230750106818</v>
      </c>
      <c r="F145" s="128">
        <v>2.6189189012438883</v>
      </c>
      <c r="G145" s="128">
        <v>1.9539251381613436</v>
      </c>
      <c r="H145" s="128">
        <v>1.617871569613434</v>
      </c>
      <c r="I145" s="128">
        <v>1.5175149740509615</v>
      </c>
      <c r="J145" s="128">
        <v>1.4264926927690742</v>
      </c>
      <c r="K145" s="128">
        <v>1.3379213639473713</v>
      </c>
      <c r="L145" s="128">
        <v>1.2555279502083296</v>
      </c>
      <c r="M145" s="128">
        <v>1.1772303093638534</v>
      </c>
      <c r="N145" s="128">
        <v>1.147193192717053</v>
      </c>
      <c r="O145" s="128">
        <v>0.9361630688733755</v>
      </c>
      <c r="P145" s="128">
        <v>0.0</v>
      </c>
      <c r="Q145" s="128">
        <v>-0.4664240546174403</v>
      </c>
      <c r="R145" s="128">
        <v>-0.5340939296856421</v>
      </c>
      <c r="S145" s="128">
        <v>-0.603162817051162</v>
      </c>
      <c r="T145" s="128">
        <v>-0.6527821982680231</v>
      </c>
      <c r="U145" s="128">
        <v>-0.7056010856335427</v>
      </c>
      <c r="V145" s="128">
        <v>-0.7701018247783731</v>
      </c>
      <c r="W145" s="128">
        <v>-0.8250935339650206</v>
      </c>
      <c r="X145" s="128">
        <v>-0.8700552784733977</v>
      </c>
      <c r="Y145" s="128">
        <v>-0.9530687334741678</v>
      </c>
      <c r="Z145" s="128">
        <v>-1.0298321884749368</v>
      </c>
      <c r="AA145" s="128">
        <v>-2.7867551739241323</v>
      </c>
    </row>
    <row r="146">
      <c r="C146" s="126">
        <v>108.0</v>
      </c>
      <c r="D146" s="128">
        <v>3.984188704759173</v>
      </c>
      <c r="E146" s="128">
        <v>3.1932688393281468</v>
      </c>
      <c r="F146" s="128">
        <v>2.463647558440762</v>
      </c>
      <c r="G146" s="128">
        <v>1.8507274759542152</v>
      </c>
      <c r="H146" s="128">
        <v>1.5422090792674374</v>
      </c>
      <c r="I146" s="128">
        <v>1.4506951692105376</v>
      </c>
      <c r="J146" s="128">
        <v>1.3679452430041183</v>
      </c>
      <c r="K146" s="128">
        <v>1.2885755989604675</v>
      </c>
      <c r="L146" s="128">
        <v>1.2161269775722254</v>
      </c>
      <c r="M146" s="128">
        <v>1.1499912173116895</v>
      </c>
      <c r="N146" s="128">
        <v>1.1214787814348524</v>
      </c>
      <c r="O146" s="128">
        <v>1.0021347492772668</v>
      </c>
      <c r="P146" s="128">
        <v>1.0701059788631329</v>
      </c>
      <c r="Q146" s="128">
        <v>0.0</v>
      </c>
      <c r="R146" s="128">
        <v>-0.5458033128611204</v>
      </c>
      <c r="S146" s="128">
        <v>-0.6148722002266397</v>
      </c>
      <c r="T146" s="128">
        <v>-0.6582415814435011</v>
      </c>
      <c r="U146" s="128">
        <v>-0.7085604688090208</v>
      </c>
      <c r="V146" s="128">
        <v>-0.7734778746205178</v>
      </c>
      <c r="W146" s="128">
        <v>-0.8272791076166895</v>
      </c>
      <c r="X146" s="128">
        <v>-0.8701575187917333</v>
      </c>
      <c r="Y146" s="128">
        <v>-0.9554031166496454</v>
      </c>
      <c r="Z146" s="128">
        <v>-1.033208238317082</v>
      </c>
      <c r="AA146" s="128">
        <v>-2.782928119852647</v>
      </c>
    </row>
    <row r="147">
      <c r="C147" s="126">
        <v>107.0</v>
      </c>
      <c r="D147" s="128">
        <v>3.7017026222331784</v>
      </c>
      <c r="E147" s="128">
        <v>2.975684350704904</v>
      </c>
      <c r="F147" s="128">
        <v>2.304892975224564</v>
      </c>
      <c r="G147" s="128">
        <v>1.739229494515926</v>
      </c>
      <c r="H147" s="128">
        <v>1.4542556791222536</v>
      </c>
      <c r="I147" s="128">
        <v>1.3697392106925932</v>
      </c>
      <c r="J147" s="128">
        <v>1.2930524383118853</v>
      </c>
      <c r="K147" s="128">
        <v>1.2197644095452518</v>
      </c>
      <c r="L147" s="128">
        <v>1.152789241906325</v>
      </c>
      <c r="M147" s="128">
        <v>1.091597246322591</v>
      </c>
      <c r="N147" s="128">
        <v>1.0582143743359294</v>
      </c>
      <c r="O147" s="128">
        <v>0.9641433148197375</v>
      </c>
      <c r="P147" s="128">
        <v>0.9781334377929184</v>
      </c>
      <c r="Q147" s="128">
        <v>0.8961859593793452</v>
      </c>
      <c r="R147" s="128">
        <v>0.0</v>
      </c>
      <c r="S147" s="128">
        <v>-0.6251825711048001</v>
      </c>
      <c r="T147" s="128">
        <v>-0.656051952321661</v>
      </c>
      <c r="U147" s="128">
        <v>-0.7042875063538476</v>
      </c>
      <c r="V147" s="128">
        <v>-0.7712882454986776</v>
      </c>
      <c r="W147" s="128">
        <v>-0.824256145161516</v>
      </c>
      <c r="X147" s="128">
        <v>-0.8649916991937027</v>
      </c>
      <c r="Y147" s="128">
        <v>-0.9536599160992343</v>
      </c>
      <c r="Z147" s="128">
        <v>-1.033101942528575</v>
      </c>
      <c r="AA147" s="128">
        <v>-2.7768622460650887</v>
      </c>
    </row>
    <row r="148">
      <c r="C148" s="126">
        <v>106.0</v>
      </c>
      <c r="D148" s="128">
        <v>3.4308316624992723</v>
      </c>
      <c r="E148" s="128">
        <v>2.76445444150576</v>
      </c>
      <c r="F148" s="128">
        <v>2.147670572162261</v>
      </c>
      <c r="G148" s="128">
        <v>1.6252100704402692</v>
      </c>
      <c r="H148" s="128">
        <v>1.361222370540401</v>
      </c>
      <c r="I148" s="128">
        <v>1.2827412958877074</v>
      </c>
      <c r="J148" s="128">
        <v>1.2111581167787033</v>
      </c>
      <c r="K148" s="128">
        <v>1.1427501907410276</v>
      </c>
      <c r="L148" s="128">
        <v>1.079863204363979</v>
      </c>
      <c r="M148" s="128">
        <v>1.0219167336825725</v>
      </c>
      <c r="N148" s="128">
        <v>0.985044841170417</v>
      </c>
      <c r="O148" s="128">
        <v>0.9037457627204354</v>
      </c>
      <c r="P148" s="128">
        <v>0.8947869470820272</v>
      </c>
      <c r="Q148" s="128">
        <v>0.8214974773264629</v>
      </c>
      <c r="R148" s="128">
        <v>0.7571357230490935</v>
      </c>
      <c r="S148" s="128">
        <v>0.0</v>
      </c>
      <c r="T148" s="128">
        <v>-0.6274633109025033</v>
      </c>
      <c r="U148" s="128">
        <v>-0.6840321982680231</v>
      </c>
      <c r="V148" s="128">
        <v>-0.7593662707461866</v>
      </c>
      <c r="W148" s="128">
        <v>-0.8131675037423581</v>
      </c>
      <c r="X148" s="128">
        <v>-0.8522363911078777</v>
      </c>
      <c r="Y148" s="128">
        <v>-0.9464998461086477</v>
      </c>
      <c r="Z148" s="128">
        <v>-1.0286204439665596</v>
      </c>
      <c r="AA148" s="128">
        <v>-2.7684875686098946</v>
      </c>
    </row>
    <row r="149">
      <c r="C149" s="126">
        <v>105.0</v>
      </c>
      <c r="D149" s="128">
        <v>3.223426710669698</v>
      </c>
      <c r="E149" s="128">
        <v>2.605949811373469</v>
      </c>
      <c r="F149" s="128">
        <v>2.034005913085205</v>
      </c>
      <c r="G149" s="128">
        <v>1.5489288266187777</v>
      </c>
      <c r="H149" s="128">
        <v>1.3045104198144157</v>
      </c>
      <c r="I149" s="128">
        <v>1.2321334227040943</v>
      </c>
      <c r="J149" s="128">
        <v>1.1662371761300185</v>
      </c>
      <c r="K149" s="128">
        <v>1.1036699313306388</v>
      </c>
      <c r="L149" s="128">
        <v>1.0465530028610261</v>
      </c>
      <c r="M149" s="128">
        <v>0.994527834363432</v>
      </c>
      <c r="N149" s="128">
        <v>0.9609050060244245</v>
      </c>
      <c r="O149" s="128">
        <v>0.8933879347847087</v>
      </c>
      <c r="P149" s="128">
        <v>0.8849690941724556</v>
      </c>
      <c r="Q149" s="128">
        <v>0.8340885880023251</v>
      </c>
      <c r="R149" s="128">
        <v>0.8083741767201246</v>
      </c>
      <c r="S149" s="128">
        <v>0.8648668585433222</v>
      </c>
      <c r="T149" s="128">
        <v>0.0</v>
      </c>
      <c r="U149" s="128">
        <v>-0.6811430629975236</v>
      </c>
      <c r="V149" s="128">
        <v>-0.7648104688090205</v>
      </c>
      <c r="W149" s="128">
        <v>-0.8144450351385255</v>
      </c>
      <c r="X149" s="128">
        <v>-0.8480972558373787</v>
      </c>
      <c r="Y149" s="128">
        <v>-0.9486107108381487</v>
      </c>
      <c r="Z149" s="128">
        <v>-1.0328741658389178</v>
      </c>
      <c r="AA149" s="128">
        <v>-2.761967480958443</v>
      </c>
    </row>
    <row r="150">
      <c r="C150" s="126">
        <v>104.0</v>
      </c>
      <c r="D150" s="128">
        <v>3.033894544664461</v>
      </c>
      <c r="E150" s="128">
        <v>2.4603812938306104</v>
      </c>
      <c r="F150" s="128">
        <v>1.9287821931290519</v>
      </c>
      <c r="G150" s="128">
        <v>1.4773674253551052</v>
      </c>
      <c r="H150" s="128">
        <v>1.2503757944039462</v>
      </c>
      <c r="I150" s="128">
        <v>1.1833507599709376</v>
      </c>
      <c r="J150" s="128">
        <v>1.1223874205680355</v>
      </c>
      <c r="K150" s="128">
        <v>1.0647697140992327</v>
      </c>
      <c r="L150" s="128">
        <v>1.0123958848689194</v>
      </c>
      <c r="M150" s="128">
        <v>0.9650115713958122</v>
      </c>
      <c r="N150" s="128">
        <v>0.9337699806159079</v>
      </c>
      <c r="O150" s="128">
        <v>0.875517634550008</v>
      </c>
      <c r="P150" s="128">
        <v>0.8663596093750408</v>
      </c>
      <c r="Q150" s="128">
        <v>0.8255511833364753</v>
      </c>
      <c r="R150" s="128">
        <v>0.807193885822492</v>
      </c>
      <c r="S150" s="128">
        <v>0.8363544226664864</v>
      </c>
      <c r="T150" s="128">
        <v>0.8130962149418173</v>
      </c>
      <c r="U150" s="128">
        <v>0.0</v>
      </c>
      <c r="V150" s="128">
        <v>-0.7862218273898627</v>
      </c>
      <c r="W150" s="128">
        <v>-0.8191897270527013</v>
      </c>
      <c r="X150" s="128">
        <v>-0.8424252810848875</v>
      </c>
      <c r="Y150" s="128">
        <v>-0.9525220694189904</v>
      </c>
      <c r="Z150" s="128">
        <v>-1.0392855244197596</v>
      </c>
      <c r="AA150" s="128">
        <v>-2.754534301724159</v>
      </c>
    </row>
    <row r="151">
      <c r="C151" s="126">
        <v>103.0</v>
      </c>
      <c r="D151" s="128">
        <v>2.8342898207149796</v>
      </c>
      <c r="E151" s="128">
        <v>2.3032312814912927</v>
      </c>
      <c r="F151" s="128">
        <v>1.8103747335239408</v>
      </c>
      <c r="G151" s="128">
        <v>1.3906656215432722</v>
      </c>
      <c r="H151" s="128">
        <v>1.179300053140119</v>
      </c>
      <c r="I151" s="128">
        <v>1.116819858513223</v>
      </c>
      <c r="J151" s="128">
        <v>1.0598436453076043</v>
      </c>
      <c r="K151" s="128">
        <v>1.0060061711353014</v>
      </c>
      <c r="L151" s="128">
        <v>0.9569324452975809</v>
      </c>
      <c r="M151" s="128">
        <v>0.9123607075650586</v>
      </c>
      <c r="N151" s="128">
        <v>0.8814715634291608</v>
      </c>
      <c r="O151" s="128">
        <v>0.8284925388130533</v>
      </c>
      <c r="P151" s="128">
        <v>0.8153456197238191</v>
      </c>
      <c r="Q151" s="128">
        <v>0.7767218952115467</v>
      </c>
      <c r="R151" s="128">
        <v>0.7544087491252462</v>
      </c>
      <c r="S151" s="128">
        <v>0.7585105760403582</v>
      </c>
      <c r="T151" s="128">
        <v>0.7164119274649255</v>
      </c>
      <c r="U151" s="128">
        <v>0.638309046121132</v>
      </c>
      <c r="V151" s="128">
        <v>0.0</v>
      </c>
      <c r="W151" s="128">
        <v>-0.8399015794848835</v>
      </c>
      <c r="X151" s="128">
        <v>-0.807571454553086</v>
      </c>
      <c r="Y151" s="128">
        <v>-0.9426682428871886</v>
      </c>
      <c r="Z151" s="128">
        <v>-1.036098364554625</v>
      </c>
      <c r="AA151" s="128">
        <v>-2.7432544502369205</v>
      </c>
    </row>
    <row r="152">
      <c r="C152" s="126">
        <v>102.0</v>
      </c>
      <c r="D152" s="128">
        <v>2.6772112709937086</v>
      </c>
      <c r="E152" s="128">
        <v>2.181637611799286</v>
      </c>
      <c r="F152" s="128">
        <v>1.7214549454914103</v>
      </c>
      <c r="G152" s="128">
        <v>1.3292204852310443</v>
      </c>
      <c r="H152" s="128">
        <v>1.1320201576031548</v>
      </c>
      <c r="I152" s="128">
        <v>1.0738533312462535</v>
      </c>
      <c r="J152" s="128">
        <v>1.020851610254873</v>
      </c>
      <c r="K152" s="128">
        <v>0.9709293146015662</v>
      </c>
      <c r="L152" s="128">
        <v>0.9255530089149131</v>
      </c>
      <c r="M152" s="128">
        <v>0.8845120627855603</v>
      </c>
      <c r="N152" s="128">
        <v>0.8557650606364218</v>
      </c>
      <c r="O152" s="128">
        <v>0.8085128100678244</v>
      </c>
      <c r="P152" s="128">
        <v>0.7957997251424774</v>
      </c>
      <c r="Q152" s="128">
        <v>0.7623697669445372</v>
      </c>
      <c r="R152" s="128">
        <v>0.7434459506882263</v>
      </c>
      <c r="S152" s="128">
        <v>0.7455289898664874</v>
      </c>
      <c r="T152" s="128">
        <v>0.7158730800919417</v>
      </c>
      <c r="U152" s="128">
        <v>0.6789675508698697</v>
      </c>
      <c r="V152" s="128">
        <v>0.6086097289387773</v>
      </c>
      <c r="W152" s="128">
        <v>0.0</v>
      </c>
      <c r="X152" s="128">
        <v>-1.0734778746205178</v>
      </c>
      <c r="Y152" s="128">
        <v>-0.9543472558373788</v>
      </c>
      <c r="Z152" s="128">
        <v>-1.0519440441714822</v>
      </c>
      <c r="AA152" s="128">
        <v>-2.7338870616719597</v>
      </c>
    </row>
    <row r="153">
      <c r="C153" s="126">
        <v>101.0</v>
      </c>
      <c r="D153" s="128">
        <v>2.5633860068597265</v>
      </c>
      <c r="E153" s="128">
        <v>2.096757606937721</v>
      </c>
      <c r="F153" s="128">
        <v>1.6635112362808615</v>
      </c>
      <c r="G153" s="128">
        <v>1.2946229251833203</v>
      </c>
      <c r="H153" s="128">
        <v>1.1100346426200587</v>
      </c>
      <c r="I153" s="128">
        <v>1.0558707219369794</v>
      </c>
      <c r="J153" s="128">
        <v>1.0067008639801898</v>
      </c>
      <c r="K153" s="128">
        <v>0.9606557330797397</v>
      </c>
      <c r="L153" s="128">
        <v>0.9191186222526897</v>
      </c>
      <c r="M153" s="128">
        <v>0.8819516400144904</v>
      </c>
      <c r="N153" s="128">
        <v>0.8563652043308804</v>
      </c>
      <c r="O153" s="128">
        <v>0.8148731352101067</v>
      </c>
      <c r="P153" s="128">
        <v>0.8049267986032637</v>
      </c>
      <c r="Q153" s="128">
        <v>0.7777670682289718</v>
      </c>
      <c r="R153" s="128">
        <v>0.7648061313782897</v>
      </c>
      <c r="S153" s="128">
        <v>0.7714261966345883</v>
      </c>
      <c r="T153" s="128">
        <v>0.7556275990799985</v>
      </c>
      <c r="U153" s="128">
        <v>0.7438533260383041</v>
      </c>
      <c r="V153" s="128">
        <v>0.8070855309484837</v>
      </c>
      <c r="W153" s="128">
        <v>0.2923695870715276</v>
      </c>
      <c r="X153" s="128">
        <v>0.0</v>
      </c>
      <c r="Y153" s="128">
        <v>-1.1271576267155385</v>
      </c>
      <c r="Z153" s="128">
        <v>-1.127522069418991</v>
      </c>
      <c r="AA153" s="128">
        <v>-2.7280554767044145</v>
      </c>
    </row>
    <row r="154">
      <c r="C154" s="126">
        <v>100.0</v>
      </c>
      <c r="D154" s="128">
        <v>2.3607436130908113</v>
      </c>
      <c r="E154" s="128">
        <v>1.9303912490413344</v>
      </c>
      <c r="F154" s="128">
        <v>1.5300681355326777</v>
      </c>
      <c r="G154" s="128">
        <v>1.1875780751891463</v>
      </c>
      <c r="H154" s="128">
        <v>1.0151876000573679</v>
      </c>
      <c r="I154" s="128">
        <v>0.9643120652471528</v>
      </c>
      <c r="J154" s="128">
        <v>0.9178383875416946</v>
      </c>
      <c r="K154" s="128">
        <v>0.8741191566302885</v>
      </c>
      <c r="L154" s="128">
        <v>0.8343015746376019</v>
      </c>
      <c r="M154" s="128">
        <v>0.7981948684749018</v>
      </c>
      <c r="N154" s="128">
        <v>0.7717316019334797</v>
      </c>
      <c r="O154" s="128">
        <v>0.7318072085175662</v>
      </c>
      <c r="P154" s="128">
        <v>0.7175487439201256</v>
      </c>
      <c r="Q154" s="128">
        <v>0.6885381763114837</v>
      </c>
      <c r="R154" s="128">
        <v>0.6697714141089117</v>
      </c>
      <c r="S154" s="128">
        <v>0.6635784155993713</v>
      </c>
      <c r="T154" s="128">
        <v>0.6370576571413865</v>
      </c>
      <c r="U154" s="128">
        <v>0.6079102227901176</v>
      </c>
      <c r="V154" s="128">
        <v>0.6080305353201125</v>
      </c>
      <c r="W154" s="128">
        <v>0.5656123268200725</v>
      </c>
      <c r="X154" s="128">
        <v>0.28790429512319926</v>
      </c>
      <c r="Y154" s="128">
        <v>0.0</v>
      </c>
      <c r="Z154" s="128">
        <v>-1.257935897256536</v>
      </c>
      <c r="AA154" s="128">
        <v>-2.706046461198394</v>
      </c>
    </row>
    <row r="155">
      <c r="C155" s="126">
        <v>99.0</v>
      </c>
      <c r="D155" s="128">
        <v>2.190023782383491</v>
      </c>
      <c r="E155" s="128">
        <v>1.7908108284327244</v>
      </c>
      <c r="F155" s="128">
        <v>1.4189628136855188</v>
      </c>
      <c r="G155" s="128">
        <v>1.09984013767138</v>
      </c>
      <c r="H155" s="128">
        <v>0.9387221006249066</v>
      </c>
      <c r="I155" s="128">
        <v>0.8910438219381162</v>
      </c>
      <c r="J155" s="128">
        <v>0.8473500310406872</v>
      </c>
      <c r="K155" s="128">
        <v>0.80617777519957</v>
      </c>
      <c r="L155" s="128">
        <v>0.7685189853447744</v>
      </c>
      <c r="M155" s="128">
        <v>0.7341769054281998</v>
      </c>
      <c r="N155" s="128">
        <v>0.708218571115366</v>
      </c>
      <c r="O155" s="128">
        <v>0.6707186208018621</v>
      </c>
      <c r="P155" s="128">
        <v>0.6550791141454135</v>
      </c>
      <c r="Q155" s="128">
        <v>0.6268112894114936</v>
      </c>
      <c r="R155" s="128">
        <v>0.6068688839012991</v>
      </c>
      <c r="S155" s="128">
        <v>0.5964742047194894</v>
      </c>
      <c r="T155" s="128">
        <v>0.5690825913268871</v>
      </c>
      <c r="U155" s="128">
        <v>0.5390764824259424</v>
      </c>
      <c r="V155" s="128">
        <v>0.5281232828933112</v>
      </c>
      <c r="W155" s="128">
        <v>0.48498191046352024</v>
      </c>
      <c r="X155" s="128">
        <v>0.3588598214366534</v>
      </c>
      <c r="Y155" s="128">
        <v>0.2019754053638142</v>
      </c>
      <c r="Z155" s="128">
        <v>0.0</v>
      </c>
      <c r="AA155" s="128">
        <v>-2.6841598038681242</v>
      </c>
    </row>
    <row r="156">
      <c r="C156" s="126">
        <v>98.0</v>
      </c>
      <c r="D156" s="128">
        <v>2.118481285488382</v>
      </c>
      <c r="E156" s="128">
        <v>1.7391368608423285</v>
      </c>
      <c r="F156" s="128">
        <v>1.3859779239649135</v>
      </c>
      <c r="G156" s="128">
        <v>1.083483357046222</v>
      </c>
      <c r="H156" s="128">
        <v>0.9315700082954547</v>
      </c>
      <c r="I156" s="128">
        <v>0.8868604028713624</v>
      </c>
      <c r="J156" s="128">
        <v>0.8460575932197514</v>
      </c>
      <c r="K156" s="128">
        <v>0.8078149597603881</v>
      </c>
      <c r="L156" s="128">
        <v>0.7730907593274238</v>
      </c>
      <c r="M156" s="128">
        <v>0.7417356129447228</v>
      </c>
      <c r="N156" s="128">
        <v>0.7185083460109423</v>
      </c>
      <c r="O156" s="128">
        <v>0.6849341507752673</v>
      </c>
      <c r="P156" s="128">
        <v>0.6721106285823526</v>
      </c>
      <c r="Q156" s="128">
        <v>0.6481892803288722</v>
      </c>
      <c r="R156" s="128">
        <v>0.6327129969318588</v>
      </c>
      <c r="S156" s="128">
        <v>0.6269277776145964</v>
      </c>
      <c r="T156" s="128">
        <v>0.607210716641459</v>
      </c>
      <c r="U156" s="128">
        <v>0.5876010091092554</v>
      </c>
      <c r="V156" s="128">
        <v>0.5885764650156986</v>
      </c>
      <c r="W156" s="128">
        <v>0.5687970379868336</v>
      </c>
      <c r="X156" s="128">
        <v>0.4979291576668609</v>
      </c>
      <c r="Y156" s="128">
        <v>0.5966748854618983</v>
      </c>
      <c r="Z156" s="128">
        <v>0.5702840461300989</v>
      </c>
      <c r="AA156" s="128">
        <v>-2.678332247433312</v>
      </c>
    </row>
    <row r="157">
      <c r="C157" s="126">
        <v>97.0</v>
      </c>
      <c r="D157" s="128">
        <v>2.0339835909859034</v>
      </c>
      <c r="E157" s="128">
        <v>1.6746278945246476</v>
      </c>
      <c r="F157" s="128">
        <v>1.3401269767374022</v>
      </c>
      <c r="G157" s="128">
        <v>1.0538622641177753</v>
      </c>
      <c r="H157" s="128">
        <v>0.9105690136955931</v>
      </c>
      <c r="I157" s="128">
        <v>0.8685390080205342</v>
      </c>
      <c r="J157" s="128">
        <v>0.8302722314464804</v>
      </c>
      <c r="K157" s="128">
        <v>0.7945297245014405</v>
      </c>
      <c r="L157" s="128">
        <v>0.7622157185211527</v>
      </c>
      <c r="M157" s="128">
        <v>0.7332062208148848</v>
      </c>
      <c r="N157" s="128">
        <v>0.7119036393540583</v>
      </c>
      <c r="O157" s="128">
        <v>0.6813123641873946</v>
      </c>
      <c r="P157" s="128">
        <v>0.6700491778385855</v>
      </c>
      <c r="Q157" s="128">
        <v>0.6489390972243103</v>
      </c>
      <c r="R157" s="128">
        <v>0.6359120882113165</v>
      </c>
      <c r="S157" s="128">
        <v>0.6320387218388523</v>
      </c>
      <c r="T157" s="128">
        <v>0.6163042965740261</v>
      </c>
      <c r="U157" s="128">
        <v>0.6016886585842417</v>
      </c>
      <c r="V157" s="128">
        <v>0.606224364879832</v>
      </c>
      <c r="W157" s="128">
        <v>0.5950369743186665</v>
      </c>
      <c r="X157" s="128">
        <v>0.5472127266385226</v>
      </c>
      <c r="Y157" s="128">
        <v>0.6382228264492329</v>
      </c>
      <c r="Z157" s="128">
        <v>0.8188687806016801</v>
      </c>
      <c r="AA157" s="128">
        <v>-2.6684402904142264</v>
      </c>
    </row>
    <row r="158">
      <c r="C158" s="126">
        <v>96.0</v>
      </c>
      <c r="D158" s="128">
        <v>1.8703668270659048</v>
      </c>
      <c r="E158" s="128">
        <v>1.5371318515794519</v>
      </c>
      <c r="F158" s="128">
        <v>1.226507455599361</v>
      </c>
      <c r="G158" s="128">
        <v>0.9597663437789857</v>
      </c>
      <c r="H158" s="128">
        <v>0.8257035035882466</v>
      </c>
      <c r="I158" s="128">
        <v>0.7862319202642936</v>
      </c>
      <c r="J158" s="128">
        <v>0.7501534457461302</v>
      </c>
      <c r="K158" s="128">
        <v>0.7163602656977223</v>
      </c>
      <c r="L158" s="128">
        <v>0.6856354535649052</v>
      </c>
      <c r="M158" s="128">
        <v>0.6578446249858994</v>
      </c>
      <c r="N158" s="128">
        <v>0.6367846522577285</v>
      </c>
      <c r="O158" s="128">
        <v>0.6076364893015366</v>
      </c>
      <c r="P158" s="128">
        <v>0.5951331225651768</v>
      </c>
      <c r="Q158" s="128">
        <v>0.5740240145874971</v>
      </c>
      <c r="R158" s="128">
        <v>0.5595991746383349</v>
      </c>
      <c r="S158" s="128">
        <v>0.5524259299457883</v>
      </c>
      <c r="T158" s="128">
        <v>0.5349015190606174</v>
      </c>
      <c r="U158" s="128">
        <v>0.5177333178844116</v>
      </c>
      <c r="V158" s="128">
        <v>0.514552956382025</v>
      </c>
      <c r="W158" s="128">
        <v>0.49736217378072084</v>
      </c>
      <c r="X158" s="128">
        <v>0.4519754053638133</v>
      </c>
      <c r="Y158" s="128">
        <v>0.49559988425949075</v>
      </c>
      <c r="Z158" s="128">
        <v>0.5538896495595858</v>
      </c>
      <c r="AA158" s="128">
        <v>-2.635985609544277</v>
      </c>
    </row>
    <row r="159">
      <c r="C159" s="126">
        <v>95.0</v>
      </c>
      <c r="D159" s="128">
        <v>1.7980368310115515</v>
      </c>
      <c r="E159" s="128">
        <v>1.4814260410128792</v>
      </c>
      <c r="F159" s="128">
        <v>1.1863655370419597</v>
      </c>
      <c r="G159" s="128">
        <v>0.9332478851833885</v>
      </c>
      <c r="H159" s="128">
        <v>0.8064359020471639</v>
      </c>
      <c r="I159" s="128">
        <v>0.7692184914934334</v>
      </c>
      <c r="J159" s="128">
        <v>0.7352779131315328</v>
      </c>
      <c r="K159" s="128">
        <v>0.7035854806647852</v>
      </c>
      <c r="L159" s="128">
        <v>0.6748845520074217</v>
      </c>
      <c r="M159" s="128">
        <v>0.6490596129698473</v>
      </c>
      <c r="N159" s="128">
        <v>0.6296592050729631</v>
      </c>
      <c r="O159" s="128">
        <v>0.6028965851898843</v>
      </c>
      <c r="P159" s="128">
        <v>0.5917938162072675</v>
      </c>
      <c r="Q159" s="128">
        <v>0.5729231980403654</v>
      </c>
      <c r="R159" s="128">
        <v>0.5604911572912906</v>
      </c>
      <c r="S159" s="128">
        <v>0.5550001698800648</v>
      </c>
      <c r="T159" s="128">
        <v>0.5404192751805337</v>
      </c>
      <c r="U159" s="128">
        <v>0.5267278107739586</v>
      </c>
      <c r="V159" s="128">
        <v>0.5263046483275636</v>
      </c>
      <c r="W159" s="128">
        <v>0.5143360485610371</v>
      </c>
      <c r="X159" s="128">
        <v>0.47951124284033275</v>
      </c>
      <c r="Y159" s="128">
        <v>0.5237757626986317</v>
      </c>
      <c r="Z159" s="128">
        <v>0.579550440694655</v>
      </c>
      <c r="AA159" s="128">
        <v>-2.6236230081562417</v>
      </c>
    </row>
    <row r="160">
      <c r="C160" s="126">
        <v>94.0</v>
      </c>
      <c r="D160" s="128">
        <v>1.7335656644424613</v>
      </c>
      <c r="E160" s="128">
        <v>1.432027643715098</v>
      </c>
      <c r="F160" s="128">
        <v>1.151099745372386</v>
      </c>
      <c r="G160" s="128">
        <v>0.9103919506213628</v>
      </c>
      <c r="H160" s="128">
        <v>0.7901965844182174</v>
      </c>
      <c r="I160" s="128">
        <v>0.7550372046031152</v>
      </c>
      <c r="J160" s="128">
        <v>0.7230501673585442</v>
      </c>
      <c r="K160" s="128">
        <v>0.693274835222456</v>
      </c>
      <c r="L160" s="128">
        <v>0.6664196274011743</v>
      </c>
      <c r="M160" s="128">
        <v>0.6423845692093701</v>
      </c>
      <c r="N160" s="128">
        <v>0.6245052277495757</v>
      </c>
      <c r="O160" s="128">
        <v>0.5998738224147087</v>
      </c>
      <c r="P160" s="128">
        <v>0.5900544215783659</v>
      </c>
      <c r="Q160" s="128">
        <v>0.5731613113687668</v>
      </c>
      <c r="R160" s="128">
        <v>0.5624791119691721</v>
      </c>
      <c r="S160" s="128">
        <v>0.5584556531575355</v>
      </c>
      <c r="T160" s="128">
        <v>0.5463378410397816</v>
      </c>
      <c r="U160" s="128">
        <v>0.535464099332173</v>
      </c>
      <c r="V160" s="128">
        <v>0.5371717041452941</v>
      </c>
      <c r="W160" s="128">
        <v>0.5290767290906727</v>
      </c>
      <c r="X160" s="128">
        <v>0.5017682103590827</v>
      </c>
      <c r="Y160" s="128">
        <v>0.5454955757756763</v>
      </c>
      <c r="Z160" s="128">
        <v>0.5982642920764607</v>
      </c>
      <c r="AA160" s="128">
        <v>-2.611920663178463</v>
      </c>
    </row>
    <row r="161">
      <c r="C161" s="126">
        <v>93.0</v>
      </c>
      <c r="D161" s="128">
        <v>1.6506470082458</v>
      </c>
      <c r="E161" s="128">
        <v>1.3649452368313548</v>
      </c>
      <c r="F161" s="128">
        <v>1.0987546540069744</v>
      </c>
      <c r="G161" s="128">
        <v>0.8707127543917874</v>
      </c>
      <c r="H161" s="128">
        <v>0.7570149892780346</v>
      </c>
      <c r="I161" s="128">
        <v>0.7238075104161649</v>
      </c>
      <c r="J161" s="128">
        <v>0.6936230742518945</v>
      </c>
      <c r="K161" s="128">
        <v>0.6655700486081102</v>
      </c>
      <c r="L161" s="128">
        <v>0.640310538369473</v>
      </c>
      <c r="M161" s="128">
        <v>0.6177525812566883</v>
      </c>
      <c r="N161" s="128">
        <v>0.6009841307356157</v>
      </c>
      <c r="O161" s="128">
        <v>0.578058692325333</v>
      </c>
      <c r="P161" s="128">
        <v>0.5689058363505044</v>
      </c>
      <c r="Q161" s="128">
        <v>0.5533252078249624</v>
      </c>
      <c r="R161" s="128">
        <v>0.5435515013709967</v>
      </c>
      <c r="S161" s="128">
        <v>0.5399375965096944</v>
      </c>
      <c r="T161" s="128">
        <v>0.5290676472954506</v>
      </c>
      <c r="U161" s="128">
        <v>0.5194913740592393</v>
      </c>
      <c r="V161" s="128">
        <v>0.5213186157239655</v>
      </c>
      <c r="W161" s="128">
        <v>0.5145638451980177</v>
      </c>
      <c r="X161" s="128">
        <v>0.4914028473675365</v>
      </c>
      <c r="Y161" s="128">
        <v>0.5297484563054446</v>
      </c>
      <c r="Z161" s="128">
        <v>0.5734758217220385</v>
      </c>
      <c r="AA161" s="128">
        <v>-2.592032381660287</v>
      </c>
    </row>
    <row r="162">
      <c r="C162" s="126">
        <v>92.0</v>
      </c>
      <c r="D162" s="128">
        <v>1.558159189838355</v>
      </c>
      <c r="E162" s="128">
        <v>1.2882515325859334</v>
      </c>
      <c r="F162" s="128">
        <v>1.0367163029391104</v>
      </c>
      <c r="G162" s="128">
        <v>0.8211590977799328</v>
      </c>
      <c r="H162" s="128">
        <v>0.713752088306417</v>
      </c>
      <c r="I162" s="128">
        <v>0.682402472989018</v>
      </c>
      <c r="J162" s="128">
        <v>0.6539108756449588</v>
      </c>
      <c r="K162" s="128">
        <v>0.6274521751384947</v>
      </c>
      <c r="L162" s="128">
        <v>0.6036396082143786</v>
      </c>
      <c r="M162" s="128">
        <v>0.5823861686982325</v>
      </c>
      <c r="N162" s="128">
        <v>0.5665312415418967</v>
      </c>
      <c r="O162" s="128">
        <v>0.5450749819407987</v>
      </c>
      <c r="P162" s="128">
        <v>0.5363284368693332</v>
      </c>
      <c r="Q162" s="128">
        <v>0.5217446196009902</v>
      </c>
      <c r="R162" s="128">
        <v>0.512519605602889</v>
      </c>
      <c r="S162" s="128">
        <v>0.508912512167388</v>
      </c>
      <c r="T162" s="128">
        <v>0.49877774404965186</v>
      </c>
      <c r="U162" s="128">
        <v>0.48987845350413406</v>
      </c>
      <c r="V162" s="128">
        <v>0.4911594426169442</v>
      </c>
      <c r="W162" s="128">
        <v>0.48482721996992173</v>
      </c>
      <c r="X162" s="128">
        <v>0.4643399001684121</v>
      </c>
      <c r="Y162" s="128">
        <v>0.49674379887799214</v>
      </c>
      <c r="Z162" s="128">
        <v>0.5317882691936612</v>
      </c>
      <c r="AA162" s="128">
        <v>-2.565154705323496</v>
      </c>
    </row>
    <row r="163">
      <c r="C163" s="126">
        <v>91.0</v>
      </c>
      <c r="D163" s="128">
        <v>1.4930792010424336</v>
      </c>
      <c r="E163" s="128">
        <v>1.2359888258512135</v>
      </c>
      <c r="F163" s="128">
        <v>0.9964457833510282</v>
      </c>
      <c r="G163" s="128">
        <v>0.7913336703891871</v>
      </c>
      <c r="H163" s="128">
        <v>0.6893761487680186</v>
      </c>
      <c r="I163" s="128">
        <v>0.6596867840063088</v>
      </c>
      <c r="J163" s="128">
        <v>0.6327481711968647</v>
      </c>
      <c r="K163" s="128">
        <v>0.6077861217799224</v>
      </c>
      <c r="L163" s="128">
        <v>0.5853821348469446</v>
      </c>
      <c r="M163" s="128">
        <v>0.5654570449291425</v>
      </c>
      <c r="N163" s="128">
        <v>0.5506800464554684</v>
      </c>
      <c r="O163" s="128">
        <v>0.5307243048385027</v>
      </c>
      <c r="P163" s="128">
        <v>0.5227724088453634</v>
      </c>
      <c r="Q163" s="128">
        <v>0.5094420259214859</v>
      </c>
      <c r="R163" s="128">
        <v>0.5012183115458686</v>
      </c>
      <c r="S163" s="128">
        <v>0.4983182008941869</v>
      </c>
      <c r="T163" s="128">
        <v>0.48947180107945926</v>
      </c>
      <c r="U163" s="128">
        <v>0.4819268350313525</v>
      </c>
      <c r="V163" s="128">
        <v>0.48390391222506607</v>
      </c>
      <c r="W163" s="128">
        <v>0.4790805126739024</v>
      </c>
      <c r="X163" s="128">
        <v>0.4617255279501068</v>
      </c>
      <c r="Y163" s="128">
        <v>0.4923201461147742</v>
      </c>
      <c r="Z163" s="128">
        <v>0.524724044824354</v>
      </c>
      <c r="AA163" s="128">
        <v>-2.545808725706318</v>
      </c>
    </row>
    <row r="164">
      <c r="C164" s="126">
        <v>90.0</v>
      </c>
      <c r="D164" s="128">
        <v>1.4101816954590913</v>
      </c>
      <c r="E164" s="128">
        <v>1.166625262427552</v>
      </c>
      <c r="F164" s="128">
        <v>0.9396729265781717</v>
      </c>
      <c r="G164" s="128">
        <v>0.7453507605543837</v>
      </c>
      <c r="H164" s="128">
        <v>0.6488597745643747</v>
      </c>
      <c r="I164" s="128">
        <v>0.6207918804416113</v>
      </c>
      <c r="J164" s="128">
        <v>0.5953381746965098</v>
      </c>
      <c r="K164" s="128">
        <v>0.5717773153396141</v>
      </c>
      <c r="L164" s="128">
        <v>0.5506524250556633</v>
      </c>
      <c r="M164" s="128">
        <v>0.5318888737673075</v>
      </c>
      <c r="N164" s="128">
        <v>0.5179642553800319</v>
      </c>
      <c r="O164" s="128">
        <v>0.4992849465238673</v>
      </c>
      <c r="P164" s="128">
        <v>0.49178889960098443</v>
      </c>
      <c r="Q164" s="128">
        <v>0.4793620334025205</v>
      </c>
      <c r="R164" s="128">
        <v>0.4717012713925157</v>
      </c>
      <c r="S164" s="128">
        <v>0.46896815485948085</v>
      </c>
      <c r="T164" s="128">
        <v>0.46082396847348545</v>
      </c>
      <c r="U164" s="128">
        <v>0.45393298450015773</v>
      </c>
      <c r="V164" s="128">
        <v>0.4557172539100018</v>
      </c>
      <c r="W164" s="128">
        <v>0.4513790628157608</v>
      </c>
      <c r="X164" s="128">
        <v>0.4359488355067477</v>
      </c>
      <c r="Y164" s="128">
        <v>0.46306204789115873</v>
      </c>
      <c r="Z164" s="128">
        <v>0.49094026104057026</v>
      </c>
      <c r="AA164" s="128">
        <v>-2.5152094321409084</v>
      </c>
    </row>
    <row r="165">
      <c r="C165" s="126">
        <v>89.0</v>
      </c>
      <c r="D165" s="128">
        <v>1.3622705696181818</v>
      </c>
      <c r="E165" s="128">
        <v>1.1289653966242097</v>
      </c>
      <c r="F165" s="128">
        <v>0.9116612014163992</v>
      </c>
      <c r="G165" s="128">
        <v>0.7258648446361134</v>
      </c>
      <c r="H165" s="128">
        <v>0.6339053716370756</v>
      </c>
      <c r="I165" s="128">
        <v>0.6072387347087703</v>
      </c>
      <c r="J165" s="128">
        <v>0.5831122146683361</v>
      </c>
      <c r="K165" s="128">
        <v>0.560841639023189</v>
      </c>
      <c r="L165" s="128">
        <v>0.5409488845233844</v>
      </c>
      <c r="M165" s="128">
        <v>0.5233664273529222</v>
      </c>
      <c r="N165" s="128">
        <v>0.5104561382915695</v>
      </c>
      <c r="O165" s="128">
        <v>0.49309115644154944</v>
      </c>
      <c r="P165" s="128">
        <v>0.4864366241026241</v>
      </c>
      <c r="Q165" s="128">
        <v>0.4751775246675849</v>
      </c>
      <c r="R165" s="128">
        <v>0.4685313467393324</v>
      </c>
      <c r="S165" s="128">
        <v>0.4666423954300668</v>
      </c>
      <c r="T165" s="128">
        <v>0.4597486320406784</v>
      </c>
      <c r="U165" s="128">
        <v>0.4541760650738542</v>
      </c>
      <c r="V165" s="128">
        <v>0.4569048409126529</v>
      </c>
      <c r="W165" s="128">
        <v>0.45406076643223237</v>
      </c>
      <c r="X165" s="128">
        <v>0.44112217983171903</v>
      </c>
      <c r="Y165" s="128">
        <v>0.46795859093177194</v>
      </c>
      <c r="Z165" s="128">
        <v>0.4954260589895881</v>
      </c>
      <c r="AA165" s="128">
        <v>-2.498441518708844</v>
      </c>
    </row>
    <row r="166">
      <c r="C166" s="126">
        <v>88.0</v>
      </c>
      <c r="D166" s="128">
        <v>1.3007022826926289</v>
      </c>
      <c r="E166" s="128">
        <v>1.0781334377929184</v>
      </c>
      <c r="F166" s="128">
        <v>0.8708781778181653</v>
      </c>
      <c r="G166" s="128">
        <v>0.6938271027149301</v>
      </c>
      <c r="H166" s="128">
        <v>0.606394940530589</v>
      </c>
      <c r="I166" s="128">
        <v>0.58109637942777</v>
      </c>
      <c r="J166" s="128">
        <v>0.5582429409278996</v>
      </c>
      <c r="K166" s="128">
        <v>0.5371890582055026</v>
      </c>
      <c r="L166" s="128">
        <v>0.5184306594872489</v>
      </c>
      <c r="M166" s="128">
        <v>0.5019050580141168</v>
      </c>
      <c r="N166" s="128">
        <v>0.489842924341051</v>
      </c>
      <c r="O166" s="128">
        <v>0.4736286072142959</v>
      </c>
      <c r="P166" s="128">
        <v>0.4675693190753196</v>
      </c>
      <c r="Q166" s="128">
        <v>0.45722632196251395</v>
      </c>
      <c r="R166" s="128">
        <v>0.45128102124891184</v>
      </c>
      <c r="S166" s="128">
        <v>0.44985093953271893</v>
      </c>
      <c r="T166" s="128">
        <v>0.4437965743553475</v>
      </c>
      <c r="U166" s="128">
        <v>0.4390571140860999</v>
      </c>
      <c r="V166" s="128">
        <v>0.44211291176255646</v>
      </c>
      <c r="W166" s="128">
        <v>0.4400719642150984</v>
      </c>
      <c r="X166" s="128">
        <v>0.42885548090404524</v>
      </c>
      <c r="Y166" s="128">
        <v>0.454243872404636</v>
      </c>
      <c r="Z166" s="128">
        <v>0.4799296819061548</v>
      </c>
      <c r="AA166" s="128">
        <v>-2.4719333844750047</v>
      </c>
    </row>
    <row r="167">
      <c r="C167" s="126">
        <v>87.0</v>
      </c>
      <c r="D167" s="128">
        <v>1.2346677674032551</v>
      </c>
      <c r="E167" s="128">
        <v>1.0226182360437837</v>
      </c>
      <c r="F167" s="128">
        <v>0.8251955787895731</v>
      </c>
      <c r="G167" s="128">
        <v>0.6566661881197995</v>
      </c>
      <c r="H167" s="128">
        <v>0.573607818004456</v>
      </c>
      <c r="I167" s="128">
        <v>0.549620512420849</v>
      </c>
      <c r="J167" s="128">
        <v>0.5279800860379918</v>
      </c>
      <c r="K167" s="128">
        <v>0.5080779684870949</v>
      </c>
      <c r="L167" s="128">
        <v>0.49038402579239115</v>
      </c>
      <c r="M167" s="128">
        <v>0.4748394918700761</v>
      </c>
      <c r="N167" s="128">
        <v>0.4635466380907991</v>
      </c>
      <c r="O167" s="128">
        <v>0.44838558726801425</v>
      </c>
      <c r="P167" s="128">
        <v>0.44282957508594684</v>
      </c>
      <c r="Q167" s="128">
        <v>0.43328816428371564</v>
      </c>
      <c r="R167" s="128">
        <v>0.42792218467224946</v>
      </c>
      <c r="S167" s="128">
        <v>0.4268233685841326</v>
      </c>
      <c r="T167" s="128">
        <v>0.4214460821026848</v>
      </c>
      <c r="U167" s="128">
        <v>0.41735385726767826</v>
      </c>
      <c r="V167" s="128">
        <v>0.42055142657070377</v>
      </c>
      <c r="W167" s="128">
        <v>0.4190698441048918</v>
      </c>
      <c r="X167" s="128">
        <v>0.4092242641401051</v>
      </c>
      <c r="Y167" s="128">
        <v>0.43300747319451294</v>
      </c>
      <c r="Z167" s="128">
        <v>0.4567906822489206</v>
      </c>
      <c r="AA167" s="128">
        <v>-2.438923567020507</v>
      </c>
    </row>
    <row r="168">
      <c r="C168" s="126">
        <v>86.0</v>
      </c>
      <c r="D168" s="128">
        <v>1.2131759717839756</v>
      </c>
      <c r="E168" s="128">
        <v>1.0081170050266355</v>
      </c>
      <c r="F168" s="128">
        <v>0.8173514919027915</v>
      </c>
      <c r="G168" s="128">
        <v>0.6548747935309026</v>
      </c>
      <c r="H168" s="128">
        <v>0.5751559871720358</v>
      </c>
      <c r="I168" s="128">
        <v>0.5522313302294086</v>
      </c>
      <c r="J168" s="128">
        <v>0.5316197171758605</v>
      </c>
      <c r="K168" s="128">
        <v>0.5127343383812447</v>
      </c>
      <c r="L168" s="128">
        <v>0.49603528253423956</v>
      </c>
      <c r="M168" s="128">
        <v>0.4814697040105904</v>
      </c>
      <c r="N168" s="128">
        <v>0.47108176758605386</v>
      </c>
      <c r="O168" s="128">
        <v>0.4569980722322916</v>
      </c>
      <c r="P168" s="128">
        <v>0.4522938741202137</v>
      </c>
      <c r="Q168" s="128">
        <v>0.443794010769714</v>
      </c>
      <c r="R168" s="128">
        <v>0.43941821587097113</v>
      </c>
      <c r="S168" s="128">
        <v>0.43925829390091664</v>
      </c>
      <c r="T168" s="128">
        <v>0.43505461888093083</v>
      </c>
      <c r="U168" s="128">
        <v>0.43220810460146797</v>
      </c>
      <c r="V168" s="128">
        <v>0.43652836793426397</v>
      </c>
      <c r="W168" s="128">
        <v>0.4364808142421149</v>
      </c>
      <c r="X168" s="128">
        <v>0.42856705542124895</v>
      </c>
      <c r="Y168" s="128">
        <v>0.4531911128917084</v>
      </c>
      <c r="Z168" s="128">
        <v>0.477946011763293</v>
      </c>
      <c r="AA168" s="128">
        <v>-2.432516565179983</v>
      </c>
    </row>
    <row r="169">
      <c r="C169" s="126">
        <v>85.0</v>
      </c>
      <c r="D169" s="128">
        <v>1.1594112063422024</v>
      </c>
      <c r="E169" s="128">
        <v>0.963150477301487</v>
      </c>
      <c r="F169" s="128">
        <v>0.7806358710750212</v>
      </c>
      <c r="G169" s="128">
        <v>0.6253662004863979</v>
      </c>
      <c r="H169" s="128">
        <v>0.5493821964017329</v>
      </c>
      <c r="I169" s="128">
        <v>0.5275859109015255</v>
      </c>
      <c r="J169" s="128">
        <v>0.5080251238899991</v>
      </c>
      <c r="K169" s="128">
        <v>0.49014206257227133</v>
      </c>
      <c r="L169" s="128">
        <v>0.47437673782184</v>
      </c>
      <c r="M169" s="128">
        <v>0.4606796832205695</v>
      </c>
      <c r="N169" s="128">
        <v>0.4509965322280635</v>
      </c>
      <c r="O169" s="128">
        <v>0.437836087186971</v>
      </c>
      <c r="P169" s="128">
        <v>0.43363331017874984</v>
      </c>
      <c r="Q169" s="128">
        <v>0.42586376955722355</v>
      </c>
      <c r="R169" s="128">
        <v>0.42204995703891884</v>
      </c>
      <c r="S169" s="128">
        <v>0.42226725281348987</v>
      </c>
      <c r="T169" s="128">
        <v>0.4187020661232486</v>
      </c>
      <c r="U169" s="128">
        <v>0.4164715413664323</v>
      </c>
      <c r="V169" s="128">
        <v>0.4210372097872259</v>
      </c>
      <c r="W169" s="128">
        <v>0.421542700712452</v>
      </c>
      <c r="X169" s="128">
        <v>0.41476017014556554</v>
      </c>
      <c r="Y169" s="128">
        <v>0.4383997500504369</v>
      </c>
      <c r="Z169" s="128">
        <v>0.46201885452099356</v>
      </c>
      <c r="AA169" s="128">
        <v>-2.401932152566954</v>
      </c>
    </row>
    <row r="170">
      <c r="C170" s="126">
        <v>80.0</v>
      </c>
      <c r="D170" s="128">
        <v>0.9730839482002486</v>
      </c>
      <c r="E170" s="128">
        <v>0.8103053789479174</v>
      </c>
      <c r="F170" s="128">
        <v>0.6593752103832374</v>
      </c>
      <c r="G170" s="128">
        <v>0.5320879061951211</v>
      </c>
      <c r="H170" s="128">
        <v>0.4708763369979702</v>
      </c>
      <c r="I170" s="128">
        <v>0.4536101676439309</v>
      </c>
      <c r="J170" s="128">
        <v>0.43831969875461335</v>
      </c>
      <c r="K170" s="128">
        <v>0.4245475437632984</v>
      </c>
      <c r="L170" s="128">
        <v>0.41266829070452926</v>
      </c>
      <c r="M170" s="128">
        <v>0.40264698895775475</v>
      </c>
      <c r="N170" s="128">
        <v>0.3961052143566496</v>
      </c>
      <c r="O170" s="128">
        <v>0.3868260939473638</v>
      </c>
      <c r="P170" s="128">
        <v>0.3851277334080004</v>
      </c>
      <c r="Q170" s="128">
        <v>0.38063983842997035</v>
      </c>
      <c r="R170" s="128">
        <v>0.3795843555202595</v>
      </c>
      <c r="S170" s="128">
        <v>0.38200066818400014</v>
      </c>
      <c r="T170" s="128">
        <v>0.38151428552980077</v>
      </c>
      <c r="U170" s="128">
        <v>0.38233003543997346</v>
      </c>
      <c r="V170" s="128">
        <v>0.38883508141081247</v>
      </c>
      <c r="W170" s="128">
        <v>0.3923045316813715</v>
      </c>
      <c r="X170" s="128">
        <v>0.39030044788379414</v>
      </c>
      <c r="Y170" s="128">
        <v>0.4124533329113013</v>
      </c>
      <c r="Z170" s="128">
        <v>0.43444000799303784</v>
      </c>
      <c r="AA170" s="128">
        <v>-2.273192650988402</v>
      </c>
    </row>
    <row r="171">
      <c r="C171" s="126">
        <v>75.0</v>
      </c>
      <c r="D171" s="128">
        <v>0.8412470246183308</v>
      </c>
      <c r="E171" s="128">
        <v>0.7025244607980659</v>
      </c>
      <c r="F171" s="128">
        <v>0.5743829147929317</v>
      </c>
      <c r="G171" s="128">
        <v>0.4674692062986824</v>
      </c>
      <c r="H171" s="128">
        <v>0.41710684631690875</v>
      </c>
      <c r="I171" s="128">
        <v>0.40318718510267204</v>
      </c>
      <c r="J171" s="128">
        <v>0.3910673502298461</v>
      </c>
      <c r="K171" s="128">
        <v>0.38035386855508346</v>
      </c>
      <c r="L171" s="128">
        <v>0.3713793300025421</v>
      </c>
      <c r="M171" s="128">
        <v>0.3641180506579582</v>
      </c>
      <c r="N171" s="128">
        <v>0.3599877786981695</v>
      </c>
      <c r="O171" s="128">
        <v>0.35357337010850476</v>
      </c>
      <c r="P171" s="128">
        <v>0.3538655644133292</v>
      </c>
      <c r="Q171" s="128">
        <v>0.35184057025437043</v>
      </c>
      <c r="R171" s="128">
        <v>0.3529108599141739</v>
      </c>
      <c r="S171" s="128">
        <v>0.3571004994875533</v>
      </c>
      <c r="T171" s="128">
        <v>0.3589072918038925</v>
      </c>
      <c r="U171" s="128">
        <v>0.36197540536381323</v>
      </c>
      <c r="V171" s="128">
        <v>0.37005989582443116</v>
      </c>
      <c r="W171" s="128">
        <v>0.3756902610950559</v>
      </c>
      <c r="X171" s="128">
        <v>0.37684901155248773</v>
      </c>
      <c r="Y171" s="128">
        <v>0.39859830260284684</v>
      </c>
      <c r="Z171" s="128">
        <v>0.42018639735451657</v>
      </c>
      <c r="AA171" s="128">
        <v>-2.1470869765945237</v>
      </c>
    </row>
    <row r="172">
      <c r="C172" s="126">
        <v>70.0</v>
      </c>
      <c r="D172" s="128">
        <v>0.7392267453389354</v>
      </c>
      <c r="E172" s="128">
        <v>0.6187777691576012</v>
      </c>
      <c r="F172" s="128">
        <v>0.5079904763307805</v>
      </c>
      <c r="G172" s="128">
        <v>0.4166692181506312</v>
      </c>
      <c r="H172" s="128">
        <v>0.3746403747358205</v>
      </c>
      <c r="I172" s="128">
        <v>0.3632963082609132</v>
      </c>
      <c r="J172" s="128">
        <v>0.3536213293054179</v>
      </c>
      <c r="K172" s="128">
        <v>0.34526627062978776</v>
      </c>
      <c r="L172" s="128">
        <v>0.33853381264651994</v>
      </c>
      <c r="M172" s="128">
        <v>0.3334043508456464</v>
      </c>
      <c r="N172" s="128">
        <v>0.33115357179654775</v>
      </c>
      <c r="O172" s="128">
        <v>0.32692309849518586</v>
      </c>
      <c r="P172" s="128">
        <v>0.32878246022824054</v>
      </c>
      <c r="Q172" s="128">
        <v>0.32863969977959395</v>
      </c>
      <c r="R172" s="128">
        <v>0.3313477040201698</v>
      </c>
      <c r="S172" s="128">
        <v>0.33692226847167983</v>
      </c>
      <c r="T172" s="128">
        <v>0.34045356254573045</v>
      </c>
      <c r="U172" s="128">
        <v>0.34520091796766067</v>
      </c>
      <c r="V172" s="128">
        <v>0.35449658842227266</v>
      </c>
      <c r="W172" s="128">
        <v>0.3617072733351917</v>
      </c>
      <c r="X172" s="128">
        <v>0.36507875439939425</v>
      </c>
      <c r="Y172" s="128">
        <v>0.38669148200155223</v>
      </c>
      <c r="Z172" s="128">
        <v>0.4081639123235273</v>
      </c>
      <c r="AA172" s="128">
        <v>0.0</v>
      </c>
    </row>
    <row r="173">
      <c r="C173" s="126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128"/>
    </row>
    <row r="174">
      <c r="C174" s="126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  <c r="AA174" s="128"/>
    </row>
    <row r="175">
      <c r="C175" s="126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  <c r="AA175" s="128"/>
    </row>
    <row r="176">
      <c r="C176" s="126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  <c r="AA176" s="128"/>
    </row>
    <row r="177">
      <c r="C177" s="126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  <c r="AA177" s="128"/>
    </row>
    <row r="178">
      <c r="C178" s="126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  <c r="AA178" s="128"/>
    </row>
    <row r="179">
      <c r="C179" s="126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  <c r="AA179" s="128"/>
    </row>
    <row r="180">
      <c r="C180" s="126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  <c r="AA180" s="128"/>
    </row>
    <row r="181">
      <c r="C181" s="126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  <c r="AA181" s="128"/>
    </row>
    <row r="182">
      <c r="C182" s="126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  <c r="AA182" s="128"/>
    </row>
    <row r="183">
      <c r="C183" s="126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  <c r="AA183" s="128"/>
    </row>
    <row r="184">
      <c r="C184" s="126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  <c r="AA184" s="128"/>
    </row>
  </sheetData>
  <conditionalFormatting sqref="D103:AA152">
    <cfRule type="colorScale" priority="1">
      <colorScale>
        <cfvo type="percentile" val="70"/>
        <cfvo type="max"/>
        <color rgb="FFFFFFFF"/>
        <color rgb="FF6AA84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>
        <v>128.0</v>
      </c>
      <c r="B2" s="1">
        <v>64.0</v>
      </c>
      <c r="C2" s="1">
        <v>32.0</v>
      </c>
      <c r="D2" s="1">
        <v>16.0</v>
      </c>
      <c r="E2" s="1">
        <v>8.0</v>
      </c>
      <c r="F2" s="1">
        <v>4.0</v>
      </c>
      <c r="G2" s="1">
        <v>2.0</v>
      </c>
      <c r="H2" s="1">
        <v>1.0</v>
      </c>
    </row>
    <row r="3">
      <c r="A3" s="1">
        <v>1.0</v>
      </c>
      <c r="B3" s="1">
        <v>0.0</v>
      </c>
      <c r="C3" s="1">
        <v>1.0</v>
      </c>
      <c r="D3" s="1">
        <v>1.0</v>
      </c>
      <c r="E3" s="1">
        <v>0.0</v>
      </c>
      <c r="F3" s="1">
        <v>0.0</v>
      </c>
      <c r="G3" s="1">
        <v>0.0</v>
      </c>
      <c r="H3" s="1">
        <v>0.0</v>
      </c>
      <c r="I3" s="71">
        <f>SUMPRODUCT(A2:H2,A3:H3)</f>
        <v>176</v>
      </c>
    </row>
    <row r="6">
      <c r="E6" s="1">
        <v>8.0</v>
      </c>
      <c r="F6" s="1">
        <v>4.0</v>
      </c>
      <c r="G6" s="1">
        <v>2.0</v>
      </c>
      <c r="H6" s="1">
        <v>1.0</v>
      </c>
    </row>
    <row r="7">
      <c r="E7" s="1">
        <v>1.0</v>
      </c>
      <c r="F7" s="1">
        <v>0.0</v>
      </c>
      <c r="G7" s="1">
        <v>1.0</v>
      </c>
      <c r="H7" s="1">
        <v>1.0</v>
      </c>
      <c r="I7" s="71">
        <f>SUMPRODUCT(A6:H6,A7:H7)</f>
        <v>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5.5"/>
    <col customWidth="1" min="2" max="2" width="10.13"/>
    <col customWidth="1" min="3" max="3" width="9.38"/>
    <col customWidth="1" min="4" max="4" width="9.0"/>
    <col customWidth="1" min="5" max="5" width="9.38"/>
    <col customWidth="1" min="6" max="6" width="13.5"/>
    <col customWidth="1" min="7" max="7" width="9.0"/>
    <col customWidth="1" min="8" max="8" width="7.63"/>
    <col customWidth="1" min="9" max="9" width="10.0"/>
    <col customWidth="1" min="10" max="10" width="6.63"/>
    <col customWidth="1" min="11" max="11" width="8.0"/>
    <col customWidth="1" min="12" max="12" width="6.63"/>
    <col customWidth="1" min="13" max="13" width="9.5"/>
    <col customWidth="1" min="14" max="15" width="7.5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  <c r="N1" s="41" t="s">
        <v>125</v>
      </c>
      <c r="Q1" s="41" t="s">
        <v>154</v>
      </c>
    </row>
    <row r="2">
      <c r="A2" s="1" t="s">
        <v>72</v>
      </c>
      <c r="B2" s="106">
        <v>39.3697</v>
      </c>
      <c r="C2" s="116">
        <v>44757.0</v>
      </c>
      <c r="D2" s="1">
        <f t="shared" ref="D2:E2" si="1">round(D3/10,0)*10</f>
        <v>30</v>
      </c>
      <c r="E2" s="1">
        <f t="shared" si="1"/>
        <v>40</v>
      </c>
      <c r="F2" s="1">
        <v>3.3501967E7</v>
      </c>
      <c r="G2" s="1" t="s">
        <v>171</v>
      </c>
      <c r="H2" s="117">
        <v>44757.0</v>
      </c>
      <c r="I2" s="1">
        <v>40.0</v>
      </c>
      <c r="J2" s="2">
        <v>5.1</v>
      </c>
      <c r="K2" s="2">
        <v>5.3</v>
      </c>
      <c r="L2" s="2">
        <v>5.15</v>
      </c>
      <c r="M2" s="1" t="s">
        <v>172</v>
      </c>
      <c r="N2" s="84">
        <f>C2-NOW()</f>
        <v>-291.44663</v>
      </c>
      <c r="Q2" s="1" t="s">
        <v>173</v>
      </c>
    </row>
    <row r="3">
      <c r="B3" s="81">
        <v>0.8</v>
      </c>
      <c r="C3" s="118">
        <v>0.95</v>
      </c>
      <c r="D3" s="84">
        <f t="shared" ref="D3:E3" si="2">$B$2*B3</f>
        <v>31.49576</v>
      </c>
      <c r="E3" s="84">
        <f t="shared" si="2"/>
        <v>37.401215</v>
      </c>
      <c r="F3" s="44"/>
      <c r="G3" s="119" t="s">
        <v>174</v>
      </c>
      <c r="H3" s="120">
        <v>44757.0</v>
      </c>
      <c r="I3" s="82">
        <v>35.0</v>
      </c>
      <c r="J3" s="121">
        <v>7.65</v>
      </c>
      <c r="K3" s="121">
        <v>7.85</v>
      </c>
      <c r="L3" s="121">
        <v>7.75</v>
      </c>
      <c r="M3" s="119" t="s">
        <v>175</v>
      </c>
      <c r="Q3" s="1" t="s">
        <v>176</v>
      </c>
    </row>
    <row r="4">
      <c r="C4" s="44"/>
      <c r="G4" s="1" t="s">
        <v>177</v>
      </c>
      <c r="H4" s="117">
        <v>44757.0</v>
      </c>
      <c r="I4" s="1">
        <v>30.0</v>
      </c>
      <c r="J4" s="2">
        <v>10.85</v>
      </c>
      <c r="K4" s="2">
        <v>11.15</v>
      </c>
      <c r="L4" s="2">
        <v>10.75</v>
      </c>
      <c r="M4" s="1" t="s">
        <v>178</v>
      </c>
      <c r="Q4" s="1" t="s">
        <v>179</v>
      </c>
    </row>
    <row r="5">
      <c r="G5" s="77"/>
      <c r="H5" s="125"/>
      <c r="I5" s="77"/>
      <c r="J5" s="9"/>
      <c r="K5" s="9"/>
      <c r="L5" s="9"/>
      <c r="M5" s="77"/>
      <c r="Q5" s="77"/>
    </row>
    <row r="6">
      <c r="D6" s="126">
        <v>35.0</v>
      </c>
      <c r="E6" s="126">
        <v>30.0</v>
      </c>
      <c r="G6" s="77"/>
      <c r="H6" s="125"/>
      <c r="I6" s="77"/>
      <c r="J6" s="9"/>
      <c r="K6" s="9"/>
      <c r="L6" s="9"/>
      <c r="M6" s="77"/>
      <c r="Q6" s="77"/>
    </row>
    <row r="7">
      <c r="C7" s="126">
        <v>35.0</v>
      </c>
      <c r="D7" s="127">
        <v>0.0</v>
      </c>
      <c r="E7" s="127">
        <v>-0.65</v>
      </c>
      <c r="F7" s="122"/>
      <c r="G7" s="77"/>
      <c r="H7" s="125"/>
      <c r="I7" s="77"/>
      <c r="J7" s="9"/>
      <c r="K7" s="9"/>
      <c r="L7" s="9"/>
      <c r="M7" s="77"/>
      <c r="Q7" s="77"/>
    </row>
    <row r="8">
      <c r="C8" s="126">
        <v>30.0</v>
      </c>
      <c r="D8" s="127">
        <v>0.5384615384615385</v>
      </c>
      <c r="E8" s="127">
        <v>0.0</v>
      </c>
      <c r="F8" s="122"/>
      <c r="G8" s="122"/>
      <c r="H8" s="125"/>
      <c r="I8" s="77"/>
      <c r="J8" s="9"/>
      <c r="K8" s="9"/>
      <c r="L8" s="9"/>
      <c r="M8" s="77"/>
      <c r="Q8" s="77"/>
    </row>
    <row r="9">
      <c r="C9" s="122"/>
      <c r="D9" s="123"/>
      <c r="E9" s="123"/>
      <c r="F9" s="123"/>
      <c r="G9" s="123"/>
      <c r="H9" s="125"/>
      <c r="I9" s="77"/>
      <c r="J9" s="9"/>
      <c r="K9" s="9"/>
      <c r="L9" s="9"/>
      <c r="M9" s="77"/>
      <c r="Q9" s="77"/>
    </row>
    <row r="10">
      <c r="C10" s="122"/>
      <c r="D10" s="123"/>
      <c r="E10" s="123"/>
      <c r="F10" s="123"/>
      <c r="G10" s="123"/>
      <c r="H10" s="125"/>
      <c r="I10" s="77"/>
      <c r="J10" s="9"/>
      <c r="K10" s="9"/>
      <c r="L10" s="9"/>
      <c r="M10" s="77"/>
      <c r="Q10" s="77"/>
    </row>
    <row r="11">
      <c r="C11" s="122"/>
      <c r="D11" s="123"/>
      <c r="E11" s="123"/>
      <c r="F11" s="123"/>
      <c r="G11" s="123"/>
      <c r="H11" s="125"/>
      <c r="I11" s="77"/>
      <c r="J11" s="9"/>
      <c r="K11" s="9"/>
      <c r="L11" s="9"/>
      <c r="M11" s="77"/>
      <c r="Q11" s="77"/>
    </row>
    <row r="12">
      <c r="C12" s="122"/>
      <c r="D12" s="126">
        <v>35.0</v>
      </c>
      <c r="E12" s="126">
        <v>30.0</v>
      </c>
      <c r="F12" s="123"/>
      <c r="G12" s="123"/>
      <c r="H12" s="125"/>
      <c r="I12" s="77"/>
      <c r="J12" s="9"/>
      <c r="K12" s="9"/>
      <c r="L12" s="9"/>
      <c r="M12" s="77"/>
      <c r="N12" s="72"/>
      <c r="Q12" s="77"/>
    </row>
    <row r="13">
      <c r="C13" s="126">
        <v>35.0</v>
      </c>
      <c r="D13" s="127">
        <v>0.0</v>
      </c>
      <c r="E13" s="127">
        <v>-0.32054346362812014</v>
      </c>
      <c r="F13" s="72"/>
      <c r="G13" s="77"/>
      <c r="H13" s="125"/>
      <c r="I13" s="77"/>
      <c r="J13" s="9"/>
      <c r="K13" s="9"/>
      <c r="L13" s="9"/>
      <c r="M13" s="77"/>
      <c r="N13" s="72"/>
      <c r="Q13" s="77"/>
    </row>
    <row r="14">
      <c r="C14" s="126">
        <v>30.0</v>
      </c>
      <c r="D14" s="127">
        <v>0.15544187535084092</v>
      </c>
      <c r="E14" s="127">
        <v>0.0</v>
      </c>
      <c r="F14" s="122"/>
      <c r="G14" s="122"/>
      <c r="H14" s="122"/>
      <c r="I14" s="122"/>
      <c r="J14" s="122"/>
      <c r="K14" s="122"/>
      <c r="L14" s="122"/>
      <c r="M14" s="122"/>
      <c r="N14" s="72"/>
      <c r="Q14" s="77"/>
    </row>
    <row r="15">
      <c r="C15" s="122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Q15" s="77"/>
    </row>
    <row r="16">
      <c r="C16" s="122"/>
      <c r="D16" s="122"/>
      <c r="E16" s="122"/>
      <c r="F16" s="122"/>
      <c r="G16" s="122"/>
      <c r="H16" s="123"/>
      <c r="I16" s="123"/>
      <c r="J16" s="123"/>
      <c r="K16" s="123"/>
      <c r="L16" s="123"/>
      <c r="M16" s="123"/>
      <c r="N16" s="77"/>
      <c r="O16" s="77"/>
      <c r="Q16" s="77"/>
    </row>
    <row r="17">
      <c r="B17" s="1" t="s">
        <v>151</v>
      </c>
      <c r="C17" s="122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72"/>
      <c r="O17" s="72"/>
      <c r="Q17" s="77"/>
    </row>
    <row r="18">
      <c r="C18" s="122"/>
      <c r="D18" s="126">
        <v>35.0</v>
      </c>
      <c r="E18" s="126">
        <v>30.0</v>
      </c>
      <c r="F18" s="123"/>
      <c r="G18" s="123"/>
      <c r="H18" s="123"/>
      <c r="I18" s="123"/>
      <c r="J18" s="123"/>
      <c r="K18" s="123"/>
      <c r="L18" s="123"/>
      <c r="M18" s="123"/>
      <c r="N18" s="72"/>
      <c r="O18" s="72"/>
      <c r="P18" s="72"/>
    </row>
    <row r="19">
      <c r="C19" s="126">
        <v>35.0</v>
      </c>
      <c r="D19" s="128">
        <v>0.0</v>
      </c>
      <c r="E19" s="128">
        <v>-1.6116303908843603</v>
      </c>
      <c r="F19" s="123"/>
      <c r="G19" s="123"/>
      <c r="H19" s="123"/>
      <c r="I19" s="123"/>
      <c r="J19" s="123"/>
      <c r="K19" s="123"/>
      <c r="L19" s="123"/>
      <c r="M19" s="123"/>
      <c r="N19" s="72"/>
      <c r="O19" s="72"/>
      <c r="P19" s="72"/>
    </row>
    <row r="20">
      <c r="C20" s="126">
        <v>30.0</v>
      </c>
      <c r="D20" s="128">
        <v>1.0047871645140614</v>
      </c>
      <c r="E20" s="128">
        <v>0.0</v>
      </c>
      <c r="F20" s="123"/>
      <c r="G20" s="123"/>
      <c r="H20" s="123"/>
      <c r="I20" s="123"/>
      <c r="J20" s="123"/>
      <c r="K20" s="123"/>
      <c r="L20" s="123"/>
      <c r="M20" s="123"/>
      <c r="N20" s="72"/>
      <c r="O20" s="72"/>
      <c r="P20" s="72"/>
    </row>
    <row r="21">
      <c r="C21" s="122"/>
      <c r="D21" s="122"/>
      <c r="E21" s="122"/>
      <c r="F21" s="122"/>
      <c r="G21" s="123"/>
      <c r="H21" s="123"/>
      <c r="I21" s="123"/>
      <c r="J21" s="123"/>
      <c r="K21" s="123"/>
      <c r="L21" s="123"/>
      <c r="M21" s="123"/>
      <c r="N21" s="72"/>
      <c r="O21" s="72"/>
      <c r="P21" s="72"/>
    </row>
    <row r="22">
      <c r="C22" s="122"/>
      <c r="D22" s="130"/>
      <c r="E22" s="130"/>
      <c r="F22" s="130"/>
      <c r="G22" s="123"/>
      <c r="H22" s="123"/>
      <c r="I22" s="123"/>
      <c r="J22" s="123"/>
      <c r="K22" s="123"/>
      <c r="L22" s="123"/>
      <c r="M22" s="123"/>
      <c r="N22" s="72"/>
      <c r="O22" s="72"/>
    </row>
    <row r="23">
      <c r="C23" s="122"/>
      <c r="D23" s="130"/>
      <c r="E23" s="130"/>
      <c r="F23" s="130"/>
      <c r="G23" s="123"/>
      <c r="H23" s="123"/>
      <c r="I23" s="123"/>
      <c r="J23" s="123"/>
      <c r="K23" s="123"/>
      <c r="L23" s="123"/>
      <c r="M23" s="123"/>
      <c r="N23" s="72"/>
      <c r="O23" s="72"/>
      <c r="P23" s="72"/>
      <c r="Q23" s="72"/>
      <c r="R23" s="72"/>
      <c r="S23" s="72"/>
      <c r="T23" s="72"/>
      <c r="U23" s="72"/>
    </row>
    <row r="24">
      <c r="A24" s="41"/>
      <c r="B24" s="44"/>
      <c r="C24" s="122"/>
      <c r="D24" s="122"/>
      <c r="E24" s="122"/>
      <c r="F24" s="122"/>
      <c r="G24" s="122"/>
      <c r="H24" s="123"/>
      <c r="I24" s="123"/>
      <c r="J24" s="123"/>
      <c r="K24" s="123"/>
      <c r="L24" s="123"/>
      <c r="M24" s="123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AA24" s="44"/>
    </row>
    <row r="25">
      <c r="C25" s="122"/>
      <c r="D25" s="130"/>
      <c r="E25" s="130"/>
      <c r="F25" s="130"/>
      <c r="G25" s="130"/>
      <c r="H25" s="125"/>
      <c r="I25" s="132"/>
      <c r="J25" s="9"/>
      <c r="K25" s="9"/>
      <c r="L25" s="9"/>
      <c r="M25" s="77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>
      <c r="C26" s="122"/>
      <c r="D26" s="130"/>
      <c r="E26" s="130"/>
      <c r="F26" s="130"/>
      <c r="G26" s="130"/>
      <c r="H26" s="125"/>
      <c r="I26" s="132"/>
      <c r="J26" s="9"/>
      <c r="K26" s="9"/>
      <c r="L26" s="9"/>
      <c r="M26" s="77"/>
      <c r="N26" s="123"/>
      <c r="O26" s="123"/>
      <c r="P26" s="123"/>
      <c r="Q26" s="123"/>
      <c r="R26" s="123"/>
      <c r="S26" s="123"/>
      <c r="T26" s="123"/>
      <c r="U26" s="123"/>
      <c r="V26" s="123"/>
      <c r="W26" s="123"/>
    </row>
    <row r="27">
      <c r="C27" s="122"/>
      <c r="D27" s="130"/>
      <c r="E27" s="130"/>
      <c r="F27" s="130"/>
      <c r="G27" s="130"/>
      <c r="H27" s="125"/>
      <c r="I27" s="132"/>
      <c r="J27" s="9"/>
      <c r="K27" s="9"/>
      <c r="L27" s="9"/>
      <c r="M27" s="77"/>
      <c r="N27" s="123"/>
      <c r="O27" s="123"/>
      <c r="P27" s="123"/>
      <c r="Q27" s="123"/>
      <c r="R27" s="123"/>
      <c r="S27" s="123"/>
      <c r="T27" s="123"/>
      <c r="U27" s="123"/>
      <c r="V27" s="123"/>
      <c r="W27" s="123"/>
    </row>
    <row r="28">
      <c r="C28" s="122"/>
      <c r="D28" s="130"/>
      <c r="E28" s="130"/>
      <c r="F28" s="130"/>
      <c r="G28" s="130"/>
      <c r="H28" s="122"/>
      <c r="I28" s="122"/>
      <c r="J28" s="122"/>
      <c r="K28" s="122"/>
      <c r="L28" s="122"/>
      <c r="M28" s="122"/>
      <c r="N28" s="123"/>
      <c r="O28" s="123"/>
      <c r="P28" s="123"/>
      <c r="Q28" s="123"/>
      <c r="R28" s="123"/>
      <c r="S28" s="123"/>
      <c r="T28" s="123"/>
      <c r="U28" s="123"/>
      <c r="V28" s="123"/>
      <c r="W28" s="123"/>
    </row>
    <row r="29">
      <c r="C29" s="122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6">
        <v>300.0</v>
      </c>
    </row>
    <row r="30">
      <c r="B30" s="1" t="s">
        <v>152</v>
      </c>
      <c r="C30" s="122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7">
        <v>0.682216494845361</v>
      </c>
    </row>
    <row r="31">
      <c r="C31" s="122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7">
        <v>0.6907894736842105</v>
      </c>
    </row>
    <row r="32">
      <c r="C32" s="122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7">
        <v>0.7067934782608696</v>
      </c>
    </row>
    <row r="33">
      <c r="C33" s="122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7">
        <v>0.7147222222222223</v>
      </c>
    </row>
    <row r="34">
      <c r="C34" s="122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7">
        <v>0.7310344827586208</v>
      </c>
    </row>
    <row r="35">
      <c r="C35" s="122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7">
        <v>0.7385294117647059</v>
      </c>
    </row>
    <row r="36">
      <c r="C36" s="122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7">
        <v>0.7548780487804879</v>
      </c>
    </row>
    <row r="37">
      <c r="C37" s="122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7">
        <v>0.7621875000000001</v>
      </c>
    </row>
    <row r="38">
      <c r="C38" s="122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7">
        <v>0.777922077922078</v>
      </c>
    </row>
    <row r="39">
      <c r="C39" s="122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7">
        <v>0.7843333333333333</v>
      </c>
    </row>
    <row r="40">
      <c r="C40" s="122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7">
        <v>0.8057142857142858</v>
      </c>
    </row>
    <row r="41"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7">
        <v>0.8253846153846155</v>
      </c>
    </row>
    <row r="42"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7">
        <v>0.8425</v>
      </c>
    </row>
    <row r="43">
      <c r="C43" s="122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7">
        <v>0.8622727272727272</v>
      </c>
    </row>
    <row r="44">
      <c r="C44" s="122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7">
        <v>0.8710000000000001</v>
      </c>
    </row>
    <row r="45">
      <c r="C45" s="122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7">
        <v>0.8899999999999999</v>
      </c>
    </row>
    <row r="46">
      <c r="C46" s="122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7">
        <v>0.9</v>
      </c>
    </row>
    <row r="47">
      <c r="C47" s="122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7">
        <v>0.9142857142857143</v>
      </c>
    </row>
    <row r="48">
      <c r="A48" s="44"/>
      <c r="B48" s="44"/>
      <c r="C48" s="122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9">
        <v>0.9258333333333335</v>
      </c>
    </row>
    <row r="49">
      <c r="C49" s="122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7">
        <v>0.9320000000000002</v>
      </c>
    </row>
    <row r="50">
      <c r="C50" s="122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7">
        <v>0.9525</v>
      </c>
    </row>
    <row r="51">
      <c r="B51" s="1">
        <v>4.0</v>
      </c>
      <c r="C51" s="122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7">
        <v>0.9650000000000001</v>
      </c>
    </row>
    <row r="52">
      <c r="C52" s="122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7">
        <v>0.9575000000000002</v>
      </c>
    </row>
    <row r="53">
      <c r="C53" s="122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7">
        <v>1.020000000000001</v>
      </c>
    </row>
    <row r="54">
      <c r="C54" s="122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7">
        <v>0.0</v>
      </c>
    </row>
    <row r="55">
      <c r="C55" s="122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</row>
    <row r="56">
      <c r="C56" s="122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</row>
    <row r="57">
      <c r="C57" s="122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</row>
    <row r="58">
      <c r="C58" s="122"/>
      <c r="D58" s="122"/>
      <c r="E58" s="122"/>
      <c r="F58" s="122"/>
      <c r="G58" s="122"/>
      <c r="H58" s="122"/>
      <c r="I58" s="122"/>
      <c r="J58" s="122"/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6">
        <v>300.0</v>
      </c>
    </row>
    <row r="59">
      <c r="C59" s="122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7">
        <v>-0.006888789444421728</v>
      </c>
    </row>
    <row r="60">
      <c r="C60" s="122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7">
        <v>-0.008380456450103657</v>
      </c>
    </row>
    <row r="61">
      <c r="C61" s="122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7">
        <v>-0.010007729547211297</v>
      </c>
    </row>
    <row r="62">
      <c r="C62" s="122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7">
        <v>-0.011906214827170025</v>
      </c>
    </row>
    <row r="63">
      <c r="C63" s="122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7">
        <v>-0.013872503152841498</v>
      </c>
    </row>
    <row r="64">
      <c r="C64" s="122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7">
        <v>-0.016110003661364503</v>
      </c>
    </row>
    <row r="65">
      <c r="C65" s="122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7">
        <v>-0.018483110261312885</v>
      </c>
    </row>
    <row r="66">
      <c r="C66" s="122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7">
        <v>-0.020991822952686867</v>
      </c>
    </row>
    <row r="67">
      <c r="C67" s="122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7">
        <v>-0.02390735391833798</v>
      </c>
    </row>
    <row r="68">
      <c r="C68" s="122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7">
        <v>-0.026822884883988984</v>
      </c>
    </row>
    <row r="69">
      <c r="C69" s="122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7">
        <v>-0.033399780318131844</v>
      </c>
    </row>
    <row r="70">
      <c r="C70" s="122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7">
        <v>-0.04085811534654138</v>
      </c>
    </row>
    <row r="71">
      <c r="C71" s="122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7">
        <v>-0.04926569301493011</v>
      </c>
    </row>
    <row r="72">
      <c r="C72" s="122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7">
        <v>-0.05774107372903181</v>
      </c>
    </row>
    <row r="73">
      <c r="C73" s="122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7">
        <v>-0.06825054581451795</v>
      </c>
    </row>
    <row r="74">
      <c r="C74" s="122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7">
        <v>-0.07774297221431181</v>
      </c>
    </row>
    <row r="75">
      <c r="C75" s="122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7">
        <v>-0.0887270656197876</v>
      </c>
    </row>
    <row r="76">
      <c r="C76" s="122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7">
        <v>-0.09957555293383769</v>
      </c>
    </row>
    <row r="77">
      <c r="C77" s="122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7">
        <v>-0.11103426765930324</v>
      </c>
    </row>
    <row r="78">
      <c r="C78" s="122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7">
        <v>-0.1231710128418968</v>
      </c>
    </row>
    <row r="79">
      <c r="C79" s="122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7">
        <v>-0.1346975306130751</v>
      </c>
    </row>
    <row r="80">
      <c r="C80" s="122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7">
        <v>-0.14710548797851986</v>
      </c>
    </row>
    <row r="81">
      <c r="C81" s="122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7">
        <v>-0.1603948849382314</v>
      </c>
    </row>
    <row r="82">
      <c r="C82" s="122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7">
        <v>-0.17253163012082495</v>
      </c>
    </row>
    <row r="83">
      <c r="C83" s="122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7">
        <v>0.0</v>
      </c>
    </row>
    <row r="84">
      <c r="C84" s="122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</row>
    <row r="85">
      <c r="C85" s="122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</row>
    <row r="86">
      <c r="C86" s="122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</row>
    <row r="87"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6">
        <v>300.0</v>
      </c>
    </row>
    <row r="88">
      <c r="C88" s="122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28">
        <v>0.6615501265120958</v>
      </c>
    </row>
    <row r="89">
      <c r="C89" s="122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28">
        <v>0.6656481043338995</v>
      </c>
    </row>
    <row r="90">
      <c r="C90" s="122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28">
        <v>0.6767702896192357</v>
      </c>
    </row>
    <row r="91">
      <c r="C91" s="122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28">
        <v>0.6790035777407122</v>
      </c>
    </row>
    <row r="92">
      <c r="C92" s="122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28">
        <v>0.6894169733000963</v>
      </c>
    </row>
    <row r="93">
      <c r="C93" s="122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28">
        <v>0.6901994007806124</v>
      </c>
    </row>
    <row r="94">
      <c r="C94" s="122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28">
        <v>0.6994287179965493</v>
      </c>
    </row>
    <row r="95">
      <c r="C95" s="122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28">
        <v>0.6992120311419395</v>
      </c>
    </row>
    <row r="96">
      <c r="C96" s="122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28">
        <v>0.7062000161670641</v>
      </c>
    </row>
    <row r="97">
      <c r="C97" s="122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28">
        <v>0.7038646786813664</v>
      </c>
    </row>
    <row r="98">
      <c r="C98" s="122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28">
        <v>0.7055149447598903</v>
      </c>
    </row>
    <row r="99">
      <c r="C99" s="122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28">
        <v>0.7028102693449914</v>
      </c>
    </row>
    <row r="100">
      <c r="C100" s="122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28">
        <v>0.6947029209552097</v>
      </c>
    </row>
    <row r="101">
      <c r="C101" s="126">
        <v>355.0</v>
      </c>
      <c r="D101" s="128">
        <v>1.1990333997803182</v>
      </c>
      <c r="E101" s="128">
        <v>1.1613105985995618</v>
      </c>
      <c r="F101" s="128">
        <v>1.070662947361413</v>
      </c>
      <c r="G101" s="128">
        <v>1.045091593088326</v>
      </c>
      <c r="H101" s="128">
        <v>0.9583462101482356</v>
      </c>
      <c r="I101" s="128">
        <v>0.9410944365679532</v>
      </c>
      <c r="J101" s="128">
        <v>0.859101336324255</v>
      </c>
      <c r="K101" s="128">
        <v>0.8463609504896151</v>
      </c>
      <c r="L101" s="128">
        <v>0.7736161473102825</v>
      </c>
      <c r="M101" s="128">
        <v>0.7732216510113001</v>
      </c>
      <c r="N101" s="128">
        <v>0.7098755646020046</v>
      </c>
      <c r="O101" s="128">
        <v>0.6673670802979208</v>
      </c>
      <c r="P101" s="128">
        <v>0.6861641104918432</v>
      </c>
      <c r="Q101" s="128">
        <v>0.0</v>
      </c>
      <c r="R101" s="128">
        <v>0.6542563361946216</v>
      </c>
      <c r="S101" s="128">
        <v>0.6045517879663157</v>
      </c>
      <c r="T101" s="128">
        <v>0.6209889074217217</v>
      </c>
      <c r="U101" s="128">
        <v>0.6224358752695175</v>
      </c>
      <c r="V101" s="128">
        <v>0.6308801920182255</v>
      </c>
      <c r="W101" s="128">
        <v>0.6447752668049851</v>
      </c>
      <c r="X101" s="128">
        <v>0.6452206117384508</v>
      </c>
      <c r="Y101" s="128">
        <v>0.6547983706928115</v>
      </c>
      <c r="Z101" s="128">
        <v>0.6713458452553692</v>
      </c>
      <c r="AA101" s="128">
        <v>0.6890495060856318</v>
      </c>
    </row>
    <row r="102">
      <c r="C102" s="126">
        <v>350.0</v>
      </c>
      <c r="D102" s="128">
        <v>1.0455348772498902</v>
      </c>
      <c r="E102" s="128">
        <v>1.0111669082313346</v>
      </c>
      <c r="F102" s="128">
        <v>0.9333061458117201</v>
      </c>
      <c r="G102" s="128">
        <v>0.9086301821659779</v>
      </c>
      <c r="H102" s="128">
        <v>0.8345244857426427</v>
      </c>
      <c r="I102" s="128">
        <v>0.8163966174515301</v>
      </c>
      <c r="J102" s="128">
        <v>0.7468389832114853</v>
      </c>
      <c r="K102" s="128">
        <v>0.7321601869426275</v>
      </c>
      <c r="L102" s="128">
        <v>0.6706186511622872</v>
      </c>
      <c r="M102" s="128">
        <v>0.6646503083995458</v>
      </c>
      <c r="N102" s="128">
        <v>0.604140017035713</v>
      </c>
      <c r="O102" s="128">
        <v>0.5552433035093913</v>
      </c>
      <c r="P102" s="128">
        <v>0.5238889502345018</v>
      </c>
      <c r="Q102" s="128">
        <v>0.41106624445053985</v>
      </c>
      <c r="R102" s="128">
        <v>0.0</v>
      </c>
      <c r="S102" s="128">
        <v>0.5355233717098576</v>
      </c>
      <c r="T102" s="128">
        <v>0.5827938244985968</v>
      </c>
      <c r="U102" s="128">
        <v>0.5896574590130591</v>
      </c>
      <c r="V102" s="128">
        <v>0.6021017757617672</v>
      </c>
      <c r="W102" s="128">
        <v>0.6190801838818604</v>
      </c>
      <c r="X102" s="128">
        <v>0.6196445764343738</v>
      </c>
      <c r="Y102" s="128">
        <v>0.6302342401506392</v>
      </c>
      <c r="Z102" s="128">
        <v>0.6480813178877998</v>
      </c>
      <c r="AA102" s="128">
        <v>0.6662483625564463</v>
      </c>
    </row>
    <row r="103">
      <c r="C103" s="126">
        <v>345.0</v>
      </c>
      <c r="D103" s="128">
        <v>0.9708219811894235</v>
      </c>
      <c r="E103" s="128">
        <v>0.9399005732956289</v>
      </c>
      <c r="F103" s="128">
        <v>0.8716300613701041</v>
      </c>
      <c r="G103" s="128">
        <v>0.8492026466566263</v>
      </c>
      <c r="H103" s="128">
        <v>0.7847819907509735</v>
      </c>
      <c r="I103" s="128">
        <v>0.7682310194324419</v>
      </c>
      <c r="J103" s="128">
        <v>0.7085381660241198</v>
      </c>
      <c r="K103" s="128">
        <v>0.6953408420224512</v>
      </c>
      <c r="L103" s="128">
        <v>0.643537732702358</v>
      </c>
      <c r="M103" s="128">
        <v>0.6380631528221244</v>
      </c>
      <c r="N103" s="128">
        <v>0.588976319568568</v>
      </c>
      <c r="O103" s="128">
        <v>0.5528875721803301</v>
      </c>
      <c r="P103" s="128">
        <v>0.536093498462808</v>
      </c>
      <c r="Q103" s="128">
        <v>0.4888804154235148</v>
      </c>
      <c r="R103" s="128">
        <v>0.5930480568615706</v>
      </c>
      <c r="S103" s="128">
        <v>0.0</v>
      </c>
      <c r="T103" s="128">
        <v>0.609316545299215</v>
      </c>
      <c r="U103" s="128">
        <v>0.5961801798136774</v>
      </c>
      <c r="V103" s="128">
        <v>0.6032078298957188</v>
      </c>
      <c r="W103" s="128">
        <v>0.6181029046824784</v>
      </c>
      <c r="X103" s="128">
        <v>0.6145006305683254</v>
      </c>
      <c r="Y103" s="128">
        <v>0.6235426752369719</v>
      </c>
      <c r="Z103" s="128">
        <v>0.6409433244027039</v>
      </c>
      <c r="AA103" s="128">
        <v>0.6567710833570645</v>
      </c>
    </row>
    <row r="104">
      <c r="C104" s="126">
        <v>340.0</v>
      </c>
      <c r="D104" s="128">
        <v>0.8771018508815872</v>
      </c>
      <c r="E104" s="128">
        <v>0.8491359917963462</v>
      </c>
      <c r="F104" s="128">
        <v>0.7890367275608098</v>
      </c>
      <c r="G104" s="128">
        <v>0.7683982487352997</v>
      </c>
      <c r="H104" s="128">
        <v>0.7119705982410117</v>
      </c>
      <c r="I104" s="128">
        <v>0.696456817949506</v>
      </c>
      <c r="J104" s="128">
        <v>0.6445254904634101</v>
      </c>
      <c r="K104" s="128">
        <v>0.6320316085175117</v>
      </c>
      <c r="L104" s="128">
        <v>0.5872937546245792</v>
      </c>
      <c r="M104" s="128">
        <v>0.5813295453932775</v>
      </c>
      <c r="N104" s="128">
        <v>0.5382421143063629</v>
      </c>
      <c r="O104" s="128">
        <v>0.5064594789983237</v>
      </c>
      <c r="P104" s="128">
        <v>0.48982206383803517</v>
      </c>
      <c r="Q104" s="128">
        <v>0.4535880437088401</v>
      </c>
      <c r="R104" s="128">
        <v>0.4967094867596813</v>
      </c>
      <c r="S104" s="128">
        <v>0.43525135593535313</v>
      </c>
      <c r="T104" s="128">
        <v>0.0</v>
      </c>
      <c r="U104" s="128">
        <v>0.5582278995972502</v>
      </c>
      <c r="V104" s="128">
        <v>0.5744222163459584</v>
      </c>
      <c r="W104" s="128">
        <v>0.5943172911327176</v>
      </c>
      <c r="X104" s="128">
        <v>0.5890483503518982</v>
      </c>
      <c r="Y104" s="128">
        <v>0.5990903950205445</v>
      </c>
      <c r="Z104" s="128">
        <v>0.6181100918053242</v>
      </c>
      <c r="AA104" s="128">
        <v>0.6338188031406372</v>
      </c>
    </row>
    <row r="105">
      <c r="C105" s="126">
        <v>335.0</v>
      </c>
      <c r="D105" s="128">
        <v>0.8104489324472451</v>
      </c>
      <c r="E105" s="128">
        <v>0.7851188899940699</v>
      </c>
      <c r="F105" s="128">
        <v>0.7315792700805548</v>
      </c>
      <c r="G105" s="128">
        <v>0.7127789989143015</v>
      </c>
      <c r="H105" s="128">
        <v>0.6627780332550761</v>
      </c>
      <c r="I105" s="128">
        <v>0.6486162841456773</v>
      </c>
      <c r="J105" s="128">
        <v>0.6029465888423762</v>
      </c>
      <c r="K105" s="128">
        <v>0.5916293577336308</v>
      </c>
      <c r="L105" s="128">
        <v>0.5526893093844227</v>
      </c>
      <c r="M105" s="128">
        <v>0.5472058769278796</v>
      </c>
      <c r="N105" s="128">
        <v>0.5102164740059797</v>
      </c>
      <c r="O105" s="128">
        <v>0.4838465428855517</v>
      </c>
      <c r="P105" s="128">
        <v>0.47109687746688395</v>
      </c>
      <c r="Q105" s="128">
        <v>0.44541055909028815</v>
      </c>
      <c r="R105" s="128">
        <v>0.47904383968823955</v>
      </c>
      <c r="S105" s="128">
        <v>0.4510558450310431</v>
      </c>
      <c r="T105" s="128">
        <v>0.49177210040274993</v>
      </c>
      <c r="U105" s="128">
        <v>0.0</v>
      </c>
      <c r="V105" s="128">
        <v>0.5643767544038079</v>
      </c>
      <c r="W105" s="128">
        <v>0.5851051625239007</v>
      </c>
      <c r="X105" s="128">
        <v>0.572336221743081</v>
      </c>
      <c r="Y105" s="128">
        <v>0.5817949330783939</v>
      </c>
      <c r="Z105" s="128">
        <v>0.6017312965298403</v>
      </c>
      <c r="AA105" s="128">
        <v>0.6155590554842012</v>
      </c>
    </row>
    <row r="106">
      <c r="C106" s="126">
        <v>330.0</v>
      </c>
      <c r="D106" s="128">
        <v>0.7473546217946111</v>
      </c>
      <c r="E106" s="128">
        <v>0.7243431080604458</v>
      </c>
      <c r="F106" s="128">
        <v>0.6763493056376547</v>
      </c>
      <c r="G106" s="128">
        <v>0.6592020985812503</v>
      </c>
      <c r="H106" s="128">
        <v>0.6145817864137059</v>
      </c>
      <c r="I106" s="128">
        <v>0.6016551692073434</v>
      </c>
      <c r="J106" s="128">
        <v>0.5611554413881411</v>
      </c>
      <c r="K106" s="128">
        <v>0.5508961520382822</v>
      </c>
      <c r="L106" s="128">
        <v>0.5166536680049455</v>
      </c>
      <c r="M106" s="128">
        <v>0.5116406037654863</v>
      </c>
      <c r="N106" s="128">
        <v>0.47947584041282965</v>
      </c>
      <c r="O106" s="128">
        <v>0.4571279376652206</v>
      </c>
      <c r="P106" s="128">
        <v>0.4469274748405673</v>
      </c>
      <c r="Q106" s="128">
        <v>0.42738443902503154</v>
      </c>
      <c r="R106" s="128">
        <v>0.4544770673444136</v>
      </c>
      <c r="S106" s="128">
        <v>0.43712143011785914</v>
      </c>
      <c r="T106" s="128">
        <v>0.4638832547786618</v>
      </c>
      <c r="U106" s="128">
        <v>0.46405519825891417</v>
      </c>
      <c r="V106" s="128">
        <v>0.0</v>
      </c>
      <c r="W106" s="128">
        <v>0.5757290183475047</v>
      </c>
      <c r="X106" s="128">
        <v>0.547126744233352</v>
      </c>
      <c r="Y106" s="128">
        <v>0.5578354555686648</v>
      </c>
      <c r="Z106" s="128">
        <v>0.580355152353444</v>
      </c>
      <c r="AA106" s="128">
        <v>0.5927305303554238</v>
      </c>
    </row>
    <row r="107">
      <c r="C107" s="126">
        <v>325.0</v>
      </c>
      <c r="D107" s="128">
        <v>0.6861348385530409</v>
      </c>
      <c r="E107" s="128">
        <v>0.6651784198500595</v>
      </c>
      <c r="F107" s="128">
        <v>0.6219433145900364</v>
      </c>
      <c r="G107" s="128">
        <v>0.6062865794022875</v>
      </c>
      <c r="H107" s="128">
        <v>0.5662472265946492</v>
      </c>
      <c r="I107" s="128">
        <v>0.5544475246808453</v>
      </c>
      <c r="J107" s="128">
        <v>0.5183014472823588</v>
      </c>
      <c r="K107" s="128">
        <v>0.5089976621311872</v>
      </c>
      <c r="L107" s="128">
        <v>0.47865526775200434</v>
      </c>
      <c r="M107" s="128">
        <v>0.47409636886490625</v>
      </c>
      <c r="N107" s="128">
        <v>0.445884135943181</v>
      </c>
      <c r="O107" s="128">
        <v>0.4266996911063019</v>
      </c>
      <c r="P107" s="128">
        <v>0.4183689274441473</v>
      </c>
      <c r="Q107" s="128">
        <v>0.40291471592385775</v>
      </c>
      <c r="R107" s="128">
        <v>0.4254877173527077</v>
      </c>
      <c r="S107" s="128">
        <v>0.41342694606379005</v>
      </c>
      <c r="T107" s="128">
        <v>0.4334517377386734</v>
      </c>
      <c r="U107" s="128">
        <v>0.43432012483242133</v>
      </c>
      <c r="V107" s="128">
        <v>0.4365894174066851</v>
      </c>
      <c r="W107" s="128">
        <v>0.0</v>
      </c>
      <c r="X107" s="128">
        <v>0.4882165086855712</v>
      </c>
      <c r="Y107" s="128">
        <v>0.5172585533542171</v>
      </c>
      <c r="Z107" s="128">
        <v>0.5489449168056634</v>
      </c>
      <c r="AA107" s="128">
        <v>0.5624869614743098</v>
      </c>
    </row>
    <row r="108">
      <c r="C108" s="126">
        <v>320.0</v>
      </c>
      <c r="D108" s="128">
        <v>0.6468890757639144</v>
      </c>
      <c r="E108" s="128">
        <v>0.6277177802710953</v>
      </c>
      <c r="F108" s="128">
        <v>0.5883621569279256</v>
      </c>
      <c r="G108" s="128">
        <v>0.5740962204066379</v>
      </c>
      <c r="H108" s="128">
        <v>0.537816132842101</v>
      </c>
      <c r="I108" s="128">
        <v>0.5271642144875264</v>
      </c>
      <c r="J108" s="128">
        <v>0.4946276015423392</v>
      </c>
      <c r="K108" s="128">
        <v>0.4863729341691613</v>
      </c>
      <c r="L108" s="128">
        <v>0.4593413517530553</v>
      </c>
      <c r="M108" s="128">
        <v>0.4555172344048797</v>
      </c>
      <c r="N108" s="128">
        <v>0.43115787941917183</v>
      </c>
      <c r="O108" s="128">
        <v>0.4154228335104435</v>
      </c>
      <c r="P108" s="128">
        <v>0.40990880167479954</v>
      </c>
      <c r="Q108" s="128">
        <v>0.3989738501872886</v>
      </c>
      <c r="R108" s="128">
        <v>0.4215118861506602</v>
      </c>
      <c r="S108" s="128">
        <v>0.41597555990786517</v>
      </c>
      <c r="T108" s="128">
        <v>0.43839265259795435</v>
      </c>
      <c r="U108" s="128">
        <v>0.44929826989141053</v>
      </c>
      <c r="V108" s="128">
        <v>0.47150506092424105</v>
      </c>
      <c r="W108" s="128">
        <v>0.5382540795497227</v>
      </c>
      <c r="X108" s="128">
        <v>0.0</v>
      </c>
      <c r="Y108" s="128">
        <v>0.5151790000406817</v>
      </c>
      <c r="Z108" s="128">
        <v>0.5468653634921281</v>
      </c>
      <c r="AA108" s="128">
        <v>0.5484074081607747</v>
      </c>
    </row>
    <row r="109">
      <c r="C109" s="126">
        <v>315.0</v>
      </c>
      <c r="D109" s="128">
        <v>0.602468277420476</v>
      </c>
      <c r="E109" s="128">
        <v>0.5848971479493871</v>
      </c>
      <c r="F109" s="128">
        <v>0.5489959093235462</v>
      </c>
      <c r="G109" s="128">
        <v>0.535960593223468</v>
      </c>
      <c r="H109" s="128">
        <v>0.5029947725404494</v>
      </c>
      <c r="I109" s="128">
        <v>0.4933337814230264</v>
      </c>
      <c r="J109" s="128">
        <v>0.46393472361673566</v>
      </c>
      <c r="K109" s="128">
        <v>0.45655333934374515</v>
      </c>
      <c r="L109" s="128">
        <v>0.4323376465399388</v>
      </c>
      <c r="M109" s="128">
        <v>0.42907192184759485</v>
      </c>
      <c r="N109" s="128">
        <v>0.40779417721998606</v>
      </c>
      <c r="O109" s="128">
        <v>0.3946269405030478</v>
      </c>
      <c r="P109" s="128">
        <v>0.3909267345661306</v>
      </c>
      <c r="Q109" s="128">
        <v>0.3829121755894342</v>
      </c>
      <c r="R109" s="128">
        <v>0.40426336456622614</v>
      </c>
      <c r="S109" s="128">
        <v>0.40197785262226565</v>
      </c>
      <c r="T109" s="128">
        <v>0.4233497908098852</v>
      </c>
      <c r="U109" s="128">
        <v>0.43568188575184846</v>
      </c>
      <c r="V109" s="128">
        <v>0.45665075997018234</v>
      </c>
      <c r="W109" s="128">
        <v>0.49838592256646275</v>
      </c>
      <c r="X109" s="128">
        <v>0.49271717482270616</v>
      </c>
      <c r="Y109" s="128">
        <v>0.0</v>
      </c>
      <c r="Z109" s="128">
        <v>0.5421414913957932</v>
      </c>
      <c r="AA109" s="128">
        <v>0.5236835360644405</v>
      </c>
    </row>
    <row r="110">
      <c r="C110" s="126">
        <v>310.0</v>
      </c>
      <c r="D110" s="128">
        <v>0.5543108865001449</v>
      </c>
      <c r="E110" s="128">
        <v>0.5381865362312679</v>
      </c>
      <c r="F110" s="128">
        <v>0.5053749718134362</v>
      </c>
      <c r="G110" s="128">
        <v>0.4934479037620285</v>
      </c>
      <c r="H110" s="128">
        <v>0.4634256346454498</v>
      </c>
      <c r="I110" s="128">
        <v>0.4546464917429654</v>
      </c>
      <c r="J110" s="128">
        <v>0.42800666451135255</v>
      </c>
      <c r="K110" s="128">
        <v>0.42138521780686305</v>
      </c>
      <c r="L110" s="128">
        <v>0.39961035580269666</v>
      </c>
      <c r="M110" s="128">
        <v>0.39680765363533405</v>
      </c>
      <c r="N110" s="128">
        <v>0.3781081768670355</v>
      </c>
      <c r="O110" s="128">
        <v>0.36698933455398797</v>
      </c>
      <c r="P110" s="128">
        <v>0.36459537752673765</v>
      </c>
      <c r="Q110" s="128">
        <v>0.3586688325664423</v>
      </c>
      <c r="R110" s="128">
        <v>0.3786299587862251</v>
      </c>
      <c r="S110" s="128">
        <v>0.37825332390387056</v>
      </c>
      <c r="T110" s="128">
        <v>0.3980117940351046</v>
      </c>
      <c r="U110" s="128">
        <v>0.4100959052538831</v>
      </c>
      <c r="V110" s="128">
        <v>0.428545946547655</v>
      </c>
      <c r="W110" s="128">
        <v>0.4589512580577246</v>
      </c>
      <c r="X110" s="128">
        <v>0.4560436074841251</v>
      </c>
      <c r="Y110" s="128">
        <v>0.45826667186951286</v>
      </c>
      <c r="Z110" s="128">
        <v>0.0</v>
      </c>
      <c r="AA110" s="128">
        <v>0.47631534518530605</v>
      </c>
    </row>
    <row r="111">
      <c r="C111" s="126">
        <v>305.0</v>
      </c>
      <c r="D111" s="128">
        <v>0.5278246630889415</v>
      </c>
      <c r="E111" s="128">
        <v>0.5129438534825081</v>
      </c>
      <c r="F111" s="128">
        <v>0.48265159365076304</v>
      </c>
      <c r="G111" s="128">
        <v>0.47173700876328445</v>
      </c>
      <c r="H111" s="128">
        <v>0.44414054771648004</v>
      </c>
      <c r="I111" s="128">
        <v>0.43622643903676483</v>
      </c>
      <c r="J111" s="128">
        <v>0.41189677014939374</v>
      </c>
      <c r="K111" s="128">
        <v>0.4060709846012456</v>
      </c>
      <c r="L111" s="128">
        <v>0.3864043114422538</v>
      </c>
      <c r="M111" s="128">
        <v>0.38421388729172545</v>
      </c>
      <c r="N111" s="128">
        <v>0.3680695077173741</v>
      </c>
      <c r="O111" s="128">
        <v>0.3592273234738625</v>
      </c>
      <c r="P111" s="128">
        <v>0.35873172769455464</v>
      </c>
      <c r="Q111" s="128">
        <v>0.3553717661821939</v>
      </c>
      <c r="R111" s="128">
        <v>0.375916379323707</v>
      </c>
      <c r="S111" s="128">
        <v>0.3785346848080845</v>
      </c>
      <c r="T111" s="128">
        <v>0.3996809175503116</v>
      </c>
      <c r="U111" s="128">
        <v>0.4147819310377995</v>
      </c>
      <c r="V111" s="128">
        <v>0.43645227194101655</v>
      </c>
      <c r="W111" s="128">
        <v>0.4692277739753432</v>
      </c>
      <c r="X111" s="128">
        <v>0.4801750455920805</v>
      </c>
      <c r="Y111" s="128">
        <v>0.5087967671507807</v>
      </c>
      <c r="Z111" s="128">
        <v>0.5993167271174382</v>
      </c>
      <c r="AA111" s="128">
        <v>0.502405109637526</v>
      </c>
    </row>
    <row r="112">
      <c r="C112" s="126">
        <v>300.0</v>
      </c>
      <c r="D112" s="128">
        <v>0.4864767196744059</v>
      </c>
      <c r="E112" s="128">
        <v>0.4727604169693586</v>
      </c>
      <c r="F112" s="128">
        <v>0.44486363462394807</v>
      </c>
      <c r="G112" s="128">
        <v>0.4348636114461428</v>
      </c>
      <c r="H112" s="128">
        <v>0.4095420377604111</v>
      </c>
      <c r="I112" s="128">
        <v>0.4023722252413615</v>
      </c>
      <c r="J112" s="128">
        <v>0.3801666167290115</v>
      </c>
      <c r="K112" s="128">
        <v>0.3749885889892618</v>
      </c>
      <c r="L112" s="128">
        <v>0.3571978547433278</v>
      </c>
      <c r="M112" s="128">
        <v>0.3554367804488219</v>
      </c>
      <c r="N112" s="128">
        <v>0.3413340927274452</v>
      </c>
      <c r="O112" s="128">
        <v>0.3341307300098009</v>
      </c>
      <c r="P112" s="128">
        <v>0.33474069922283184</v>
      </c>
      <c r="Q112" s="128">
        <v>0.33294910416021084</v>
      </c>
      <c r="R112" s="128">
        <v>0.3528572631611196</v>
      </c>
      <c r="S112" s="128">
        <v>0.35682442226091293</v>
      </c>
      <c r="T112" s="128">
        <v>0.37729230797047386</v>
      </c>
      <c r="U112" s="128">
        <v>0.39247665880151317</v>
      </c>
      <c r="V112" s="128">
        <v>0.41321081377898966</v>
      </c>
      <c r="W112" s="128">
        <v>0.4424744119162479</v>
      </c>
      <c r="X112" s="128">
        <v>0.4539613582434246</v>
      </c>
      <c r="Y112" s="128">
        <v>0.47758589398737306</v>
      </c>
      <c r="Z112" s="128">
        <v>0.5255710777911952</v>
      </c>
      <c r="AA112" s="128">
        <v>0.0</v>
      </c>
    </row>
    <row r="113">
      <c r="C113" s="44"/>
    </row>
    <row r="114">
      <c r="C114" s="44"/>
    </row>
    <row r="115">
      <c r="C115" s="44"/>
    </row>
    <row r="116">
      <c r="C116" s="44"/>
    </row>
    <row r="117">
      <c r="C117" s="44"/>
    </row>
    <row r="118">
      <c r="C118" s="44"/>
    </row>
    <row r="119">
      <c r="C119" s="44"/>
    </row>
    <row r="120">
      <c r="C120" s="44"/>
    </row>
    <row r="121">
      <c r="C121" s="44"/>
    </row>
    <row r="122">
      <c r="C122" s="44"/>
    </row>
    <row r="123">
      <c r="C123" s="44"/>
    </row>
    <row r="124">
      <c r="C124" s="44"/>
    </row>
    <row r="125">
      <c r="C125" s="44"/>
    </row>
    <row r="126">
      <c r="C126" s="44"/>
    </row>
    <row r="127">
      <c r="C127" s="44"/>
    </row>
    <row r="128">
      <c r="C128" s="44"/>
    </row>
    <row r="129">
      <c r="C129" s="44"/>
    </row>
    <row r="130">
      <c r="C130" s="44"/>
    </row>
    <row r="131">
      <c r="C131" s="44"/>
    </row>
    <row r="132">
      <c r="C132" s="44"/>
    </row>
    <row r="133">
      <c r="C133" s="44"/>
    </row>
    <row r="134">
      <c r="C134" s="44"/>
    </row>
    <row r="135">
      <c r="C135" s="44"/>
    </row>
    <row r="136">
      <c r="C136" s="44"/>
    </row>
    <row r="137">
      <c r="C137" s="44"/>
    </row>
    <row r="138">
      <c r="C138" s="44"/>
    </row>
    <row r="139">
      <c r="C139" s="44"/>
    </row>
    <row r="140">
      <c r="C140" s="44"/>
    </row>
    <row r="141">
      <c r="C141" s="44"/>
    </row>
    <row r="142">
      <c r="C142" s="44"/>
    </row>
    <row r="143">
      <c r="C143" s="44"/>
    </row>
    <row r="144">
      <c r="C144" s="44"/>
    </row>
    <row r="145">
      <c r="C145" s="44"/>
    </row>
    <row r="146">
      <c r="C146" s="44"/>
    </row>
    <row r="147">
      <c r="C147" s="44"/>
    </row>
    <row r="148">
      <c r="C148" s="44"/>
    </row>
    <row r="149">
      <c r="C149" s="44"/>
    </row>
    <row r="150">
      <c r="C150" s="44"/>
    </row>
    <row r="151">
      <c r="C151" s="44"/>
    </row>
    <row r="152">
      <c r="C152" s="44"/>
    </row>
    <row r="153">
      <c r="C153" s="44"/>
    </row>
    <row r="154">
      <c r="C154" s="44"/>
    </row>
    <row r="155">
      <c r="C155" s="44"/>
    </row>
    <row r="156">
      <c r="C156" s="44"/>
    </row>
    <row r="157">
      <c r="C157" s="44"/>
    </row>
    <row r="158">
      <c r="C158" s="44"/>
    </row>
    <row r="159">
      <c r="C159" s="44"/>
    </row>
    <row r="160">
      <c r="C160" s="44"/>
    </row>
    <row r="161">
      <c r="C161" s="44"/>
    </row>
    <row r="162">
      <c r="C162" s="44"/>
    </row>
    <row r="163">
      <c r="C163" s="44"/>
    </row>
    <row r="164">
      <c r="C164" s="44"/>
    </row>
    <row r="165">
      <c r="C165" s="44"/>
    </row>
    <row r="166">
      <c r="C166" s="44"/>
    </row>
    <row r="167">
      <c r="C167" s="44"/>
    </row>
    <row r="168">
      <c r="C168" s="44"/>
    </row>
    <row r="169">
      <c r="C169" s="44"/>
    </row>
    <row r="170">
      <c r="C170" s="44"/>
    </row>
    <row r="171">
      <c r="C171" s="44"/>
    </row>
    <row r="172">
      <c r="C172" s="44"/>
    </row>
    <row r="173">
      <c r="C173" s="44"/>
    </row>
    <row r="174">
      <c r="C174" s="44"/>
    </row>
    <row r="175">
      <c r="C175" s="44"/>
    </row>
    <row r="176">
      <c r="C176" s="44"/>
    </row>
    <row r="177">
      <c r="C177" s="44"/>
    </row>
    <row r="178">
      <c r="C178" s="44"/>
    </row>
    <row r="179">
      <c r="C179" s="44"/>
    </row>
    <row r="180">
      <c r="C180" s="44"/>
    </row>
    <row r="181">
      <c r="C181" s="44"/>
    </row>
    <row r="182">
      <c r="C182" s="44"/>
    </row>
    <row r="183">
      <c r="C183" s="44"/>
    </row>
    <row r="184">
      <c r="C184" s="44"/>
    </row>
    <row r="185">
      <c r="C185" s="44"/>
    </row>
    <row r="186">
      <c r="C186" s="44"/>
    </row>
    <row r="187">
      <c r="C187" s="44"/>
    </row>
    <row r="188">
      <c r="C188" s="44"/>
    </row>
    <row r="189">
      <c r="C189" s="44"/>
    </row>
    <row r="190">
      <c r="C190" s="44"/>
    </row>
    <row r="191">
      <c r="C191" s="44"/>
    </row>
    <row r="192">
      <c r="C192" s="44"/>
    </row>
    <row r="193">
      <c r="C193" s="44"/>
    </row>
    <row r="194">
      <c r="C194" s="44"/>
    </row>
    <row r="195">
      <c r="C195" s="44"/>
    </row>
    <row r="196">
      <c r="C196" s="44"/>
    </row>
    <row r="197">
      <c r="C197" s="44"/>
    </row>
    <row r="198">
      <c r="C198" s="44"/>
    </row>
    <row r="199">
      <c r="C199" s="44"/>
    </row>
    <row r="200">
      <c r="C200" s="44"/>
    </row>
    <row r="201">
      <c r="C201" s="44"/>
    </row>
    <row r="202">
      <c r="C202" s="44"/>
    </row>
    <row r="203">
      <c r="C203" s="44"/>
    </row>
    <row r="204">
      <c r="C204" s="44"/>
    </row>
    <row r="205">
      <c r="C205" s="44"/>
    </row>
    <row r="206">
      <c r="C206" s="44"/>
    </row>
    <row r="207">
      <c r="C207" s="44"/>
    </row>
    <row r="208">
      <c r="C208" s="44"/>
    </row>
    <row r="209">
      <c r="C209" s="44"/>
    </row>
    <row r="210">
      <c r="C210" s="44"/>
    </row>
    <row r="211">
      <c r="C211" s="44"/>
    </row>
    <row r="212">
      <c r="C212" s="44"/>
    </row>
    <row r="213">
      <c r="C213" s="44"/>
    </row>
    <row r="214">
      <c r="C214" s="44"/>
    </row>
    <row r="215">
      <c r="C215" s="44"/>
    </row>
    <row r="216">
      <c r="C216" s="44"/>
    </row>
    <row r="217">
      <c r="C217" s="44"/>
    </row>
    <row r="218">
      <c r="C218" s="44"/>
    </row>
    <row r="219">
      <c r="C219" s="44"/>
    </row>
    <row r="220">
      <c r="C220" s="44"/>
    </row>
    <row r="221">
      <c r="C221" s="44"/>
    </row>
    <row r="222">
      <c r="C222" s="44"/>
    </row>
    <row r="223">
      <c r="C223" s="44"/>
    </row>
    <row r="224">
      <c r="C224" s="44"/>
    </row>
    <row r="225">
      <c r="C225" s="44"/>
    </row>
    <row r="226">
      <c r="C226" s="44"/>
    </row>
    <row r="227">
      <c r="C227" s="44"/>
    </row>
    <row r="228">
      <c r="C228" s="44"/>
    </row>
    <row r="229">
      <c r="C229" s="44"/>
    </row>
    <row r="230">
      <c r="C230" s="44"/>
    </row>
    <row r="231">
      <c r="C231" s="44"/>
    </row>
    <row r="232">
      <c r="C232" s="44"/>
    </row>
    <row r="233">
      <c r="C233" s="44"/>
    </row>
    <row r="234">
      <c r="C234" s="44"/>
    </row>
    <row r="235">
      <c r="C235" s="44"/>
    </row>
    <row r="236">
      <c r="C236" s="44"/>
    </row>
    <row r="237">
      <c r="C237" s="44"/>
    </row>
    <row r="238">
      <c r="C238" s="44"/>
    </row>
    <row r="239">
      <c r="C239" s="44"/>
    </row>
    <row r="240">
      <c r="C240" s="44"/>
    </row>
    <row r="241">
      <c r="C241" s="44"/>
    </row>
    <row r="242">
      <c r="C242" s="44"/>
    </row>
    <row r="243">
      <c r="C243" s="44"/>
    </row>
    <row r="244">
      <c r="C244" s="44"/>
    </row>
    <row r="245">
      <c r="C245" s="44"/>
    </row>
    <row r="246">
      <c r="C246" s="44"/>
    </row>
    <row r="247">
      <c r="C247" s="44"/>
    </row>
    <row r="248">
      <c r="C248" s="44"/>
    </row>
    <row r="249">
      <c r="C249" s="44"/>
    </row>
    <row r="250">
      <c r="C250" s="44"/>
    </row>
    <row r="251">
      <c r="C251" s="44"/>
    </row>
    <row r="252">
      <c r="C252" s="44"/>
    </row>
    <row r="253">
      <c r="C253" s="44"/>
    </row>
    <row r="254">
      <c r="C254" s="44"/>
    </row>
    <row r="255">
      <c r="C255" s="44"/>
    </row>
    <row r="256">
      <c r="C256" s="44"/>
    </row>
    <row r="257">
      <c r="C257" s="44"/>
    </row>
    <row r="258">
      <c r="C258" s="44"/>
    </row>
    <row r="259">
      <c r="C259" s="44"/>
    </row>
    <row r="260">
      <c r="C260" s="44"/>
    </row>
    <row r="261">
      <c r="C261" s="44"/>
    </row>
    <row r="262">
      <c r="C262" s="44"/>
    </row>
    <row r="263">
      <c r="C263" s="44"/>
    </row>
    <row r="264">
      <c r="C264" s="44"/>
    </row>
    <row r="265">
      <c r="C265" s="44"/>
    </row>
    <row r="266">
      <c r="C266" s="44"/>
    </row>
    <row r="267">
      <c r="C267" s="44"/>
    </row>
    <row r="268">
      <c r="C268" s="44"/>
    </row>
    <row r="269">
      <c r="C269" s="44"/>
    </row>
    <row r="270">
      <c r="C270" s="44"/>
    </row>
    <row r="271">
      <c r="C271" s="44"/>
    </row>
    <row r="272">
      <c r="C272" s="44"/>
    </row>
    <row r="273">
      <c r="C273" s="44"/>
    </row>
    <row r="274">
      <c r="C274" s="44"/>
    </row>
    <row r="275">
      <c r="C275" s="44"/>
    </row>
    <row r="276">
      <c r="C276" s="44"/>
    </row>
    <row r="277">
      <c r="C277" s="44"/>
    </row>
    <row r="278">
      <c r="C278" s="44"/>
    </row>
    <row r="279">
      <c r="C279" s="44"/>
    </row>
    <row r="280">
      <c r="C280" s="44"/>
    </row>
    <row r="281">
      <c r="C281" s="44"/>
    </row>
    <row r="282">
      <c r="C282" s="44"/>
    </row>
    <row r="283">
      <c r="C283" s="44"/>
    </row>
    <row r="284">
      <c r="C284" s="44"/>
    </row>
    <row r="285">
      <c r="C285" s="44"/>
    </row>
    <row r="286">
      <c r="C286" s="44"/>
    </row>
    <row r="287">
      <c r="C287" s="44"/>
    </row>
    <row r="288">
      <c r="C288" s="44"/>
    </row>
    <row r="289">
      <c r="C289" s="44"/>
    </row>
    <row r="290">
      <c r="C290" s="44"/>
    </row>
    <row r="291">
      <c r="C291" s="44"/>
    </row>
    <row r="292">
      <c r="C292" s="44"/>
    </row>
    <row r="293">
      <c r="C293" s="44"/>
    </row>
    <row r="294">
      <c r="C294" s="44"/>
    </row>
    <row r="295">
      <c r="C295" s="44"/>
    </row>
    <row r="296">
      <c r="C296" s="44"/>
    </row>
    <row r="297">
      <c r="C297" s="44"/>
    </row>
    <row r="298">
      <c r="C298" s="44"/>
    </row>
    <row r="299">
      <c r="C299" s="44"/>
    </row>
    <row r="300">
      <c r="C300" s="44"/>
    </row>
    <row r="301">
      <c r="C301" s="44"/>
    </row>
    <row r="302">
      <c r="C302" s="44"/>
    </row>
    <row r="303">
      <c r="C303" s="44"/>
    </row>
    <row r="304">
      <c r="C304" s="44"/>
    </row>
    <row r="305">
      <c r="C305" s="44"/>
    </row>
    <row r="306">
      <c r="C306" s="44"/>
    </row>
    <row r="307">
      <c r="C307" s="44"/>
    </row>
    <row r="308">
      <c r="C308" s="44"/>
    </row>
    <row r="309">
      <c r="C309" s="44"/>
    </row>
    <row r="310">
      <c r="C310" s="44"/>
    </row>
    <row r="311">
      <c r="C311" s="44"/>
    </row>
    <row r="312">
      <c r="C312" s="44"/>
    </row>
    <row r="313">
      <c r="C313" s="44"/>
    </row>
    <row r="314">
      <c r="C314" s="44"/>
    </row>
    <row r="315">
      <c r="C315" s="44"/>
    </row>
    <row r="316">
      <c r="C316" s="44"/>
    </row>
    <row r="317">
      <c r="C317" s="44"/>
    </row>
    <row r="318">
      <c r="C318" s="44"/>
    </row>
    <row r="319">
      <c r="C319" s="44"/>
    </row>
    <row r="320">
      <c r="C320" s="44"/>
    </row>
    <row r="321">
      <c r="C321" s="44"/>
    </row>
    <row r="322">
      <c r="C322" s="44"/>
    </row>
    <row r="323">
      <c r="C323" s="44"/>
    </row>
    <row r="324">
      <c r="C324" s="44"/>
    </row>
    <row r="325">
      <c r="C325" s="44"/>
    </row>
    <row r="326">
      <c r="C326" s="44"/>
    </row>
    <row r="327">
      <c r="C327" s="44"/>
    </row>
    <row r="328">
      <c r="C328" s="44"/>
    </row>
    <row r="329">
      <c r="C329" s="44"/>
    </row>
    <row r="330">
      <c r="C330" s="44"/>
    </row>
    <row r="331">
      <c r="C331" s="44"/>
    </row>
    <row r="332">
      <c r="C332" s="44"/>
    </row>
    <row r="333">
      <c r="C333" s="44"/>
    </row>
    <row r="334">
      <c r="C334" s="44"/>
    </row>
    <row r="335">
      <c r="C335" s="44"/>
    </row>
    <row r="336">
      <c r="C336" s="44"/>
    </row>
    <row r="337">
      <c r="C337" s="44"/>
    </row>
    <row r="338">
      <c r="C338" s="44"/>
    </row>
    <row r="339">
      <c r="C339" s="44"/>
    </row>
    <row r="340">
      <c r="C340" s="44"/>
    </row>
    <row r="341">
      <c r="C341" s="44"/>
    </row>
    <row r="342">
      <c r="C342" s="44"/>
    </row>
    <row r="343">
      <c r="C343" s="44"/>
    </row>
    <row r="344">
      <c r="C344" s="44"/>
    </row>
    <row r="345">
      <c r="C345" s="44"/>
    </row>
    <row r="346">
      <c r="C346" s="44"/>
    </row>
    <row r="347">
      <c r="C347" s="44"/>
    </row>
    <row r="348">
      <c r="C348" s="44"/>
    </row>
    <row r="349">
      <c r="C349" s="44"/>
    </row>
    <row r="350">
      <c r="C350" s="44"/>
    </row>
    <row r="351">
      <c r="C351" s="44"/>
    </row>
    <row r="352">
      <c r="C352" s="44"/>
    </row>
    <row r="353">
      <c r="C353" s="44"/>
    </row>
    <row r="354">
      <c r="C354" s="44"/>
    </row>
    <row r="355">
      <c r="C355" s="44"/>
    </row>
    <row r="356">
      <c r="C356" s="44"/>
    </row>
    <row r="357">
      <c r="C357" s="44"/>
    </row>
    <row r="358">
      <c r="C358" s="44"/>
    </row>
    <row r="359">
      <c r="C359" s="44"/>
    </row>
    <row r="360">
      <c r="C360" s="44"/>
    </row>
    <row r="361">
      <c r="C361" s="44"/>
    </row>
    <row r="362">
      <c r="C362" s="44"/>
    </row>
    <row r="363">
      <c r="C363" s="44"/>
    </row>
    <row r="364">
      <c r="C364" s="44"/>
    </row>
    <row r="365">
      <c r="C365" s="44"/>
    </row>
    <row r="366">
      <c r="C366" s="44"/>
    </row>
    <row r="367">
      <c r="C367" s="44"/>
    </row>
    <row r="368">
      <c r="C368" s="44"/>
    </row>
    <row r="369">
      <c r="C369" s="44"/>
    </row>
    <row r="370">
      <c r="C370" s="44"/>
    </row>
    <row r="371">
      <c r="C371" s="44"/>
    </row>
    <row r="372">
      <c r="C372" s="44"/>
    </row>
    <row r="373">
      <c r="C373" s="44"/>
    </row>
    <row r="374">
      <c r="C374" s="44"/>
    </row>
    <row r="375">
      <c r="C375" s="44"/>
    </row>
    <row r="376">
      <c r="C376" s="44"/>
    </row>
    <row r="377">
      <c r="C377" s="44"/>
    </row>
    <row r="378">
      <c r="C378" s="44"/>
    </row>
    <row r="379">
      <c r="C379" s="44"/>
    </row>
    <row r="380">
      <c r="C380" s="44"/>
    </row>
    <row r="381">
      <c r="C381" s="44"/>
    </row>
    <row r="382">
      <c r="C382" s="44"/>
    </row>
    <row r="383">
      <c r="C383" s="44"/>
    </row>
    <row r="384">
      <c r="C384" s="44"/>
    </row>
    <row r="385">
      <c r="C385" s="44"/>
    </row>
    <row r="386">
      <c r="C386" s="44"/>
    </row>
    <row r="387">
      <c r="C387" s="44"/>
    </row>
    <row r="388">
      <c r="C388" s="44"/>
    </row>
    <row r="389">
      <c r="C389" s="44"/>
    </row>
    <row r="390">
      <c r="C390" s="44"/>
    </row>
    <row r="391">
      <c r="C391" s="44"/>
    </row>
    <row r="392">
      <c r="C392" s="44"/>
    </row>
    <row r="393">
      <c r="C393" s="44"/>
    </row>
    <row r="394">
      <c r="C394" s="44"/>
    </row>
    <row r="395">
      <c r="C395" s="44"/>
    </row>
    <row r="396">
      <c r="C396" s="44"/>
    </row>
    <row r="397">
      <c r="C397" s="44"/>
    </row>
    <row r="398">
      <c r="C398" s="44"/>
    </row>
    <row r="399">
      <c r="C399" s="44"/>
    </row>
    <row r="400">
      <c r="C400" s="44"/>
    </row>
    <row r="401">
      <c r="C401" s="44"/>
    </row>
    <row r="402">
      <c r="C402" s="44"/>
    </row>
    <row r="403">
      <c r="C403" s="44"/>
    </row>
    <row r="404">
      <c r="C404" s="44"/>
    </row>
    <row r="405">
      <c r="C405" s="44"/>
    </row>
    <row r="406">
      <c r="C406" s="44"/>
    </row>
    <row r="407">
      <c r="C407" s="44"/>
    </row>
    <row r="408">
      <c r="C408" s="44"/>
    </row>
    <row r="409">
      <c r="C409" s="44"/>
    </row>
    <row r="410">
      <c r="C410" s="44"/>
    </row>
    <row r="411">
      <c r="C411" s="44"/>
    </row>
    <row r="412">
      <c r="C412" s="44"/>
    </row>
    <row r="413">
      <c r="C413" s="44"/>
    </row>
    <row r="414">
      <c r="C414" s="44"/>
    </row>
    <row r="415">
      <c r="C415" s="44"/>
    </row>
    <row r="416">
      <c r="C416" s="44"/>
    </row>
    <row r="417">
      <c r="C417" s="44"/>
    </row>
    <row r="418">
      <c r="C418" s="44"/>
    </row>
    <row r="419">
      <c r="C419" s="44"/>
    </row>
    <row r="420">
      <c r="C420" s="44"/>
    </row>
    <row r="421">
      <c r="C421" s="44"/>
    </row>
    <row r="422">
      <c r="C422" s="44"/>
    </row>
    <row r="423">
      <c r="C423" s="44"/>
    </row>
    <row r="424">
      <c r="C424" s="44"/>
    </row>
    <row r="425">
      <c r="C425" s="44"/>
    </row>
    <row r="426">
      <c r="C426" s="44"/>
    </row>
    <row r="427">
      <c r="C427" s="44"/>
    </row>
    <row r="428">
      <c r="C428" s="44"/>
    </row>
    <row r="429">
      <c r="C429" s="44"/>
    </row>
    <row r="430">
      <c r="C430" s="44"/>
    </row>
    <row r="431">
      <c r="C431" s="44"/>
    </row>
    <row r="432">
      <c r="C432" s="44"/>
    </row>
    <row r="433">
      <c r="C433" s="44"/>
    </row>
    <row r="434">
      <c r="C434" s="44"/>
    </row>
    <row r="435">
      <c r="C435" s="44"/>
    </row>
    <row r="436">
      <c r="C436" s="44"/>
    </row>
    <row r="437">
      <c r="C437" s="44"/>
    </row>
    <row r="438">
      <c r="C438" s="44"/>
    </row>
    <row r="439">
      <c r="C439" s="44"/>
    </row>
    <row r="440">
      <c r="C440" s="44"/>
    </row>
    <row r="441">
      <c r="C441" s="44"/>
    </row>
    <row r="442">
      <c r="C442" s="44"/>
    </row>
    <row r="443">
      <c r="C443" s="44"/>
    </row>
    <row r="444">
      <c r="C444" s="44"/>
    </row>
    <row r="445">
      <c r="C445" s="44"/>
    </row>
    <row r="446">
      <c r="C446" s="44"/>
    </row>
    <row r="447">
      <c r="C447" s="44"/>
    </row>
    <row r="448">
      <c r="C448" s="44"/>
    </row>
    <row r="449">
      <c r="C449" s="44"/>
    </row>
    <row r="450">
      <c r="C450" s="44"/>
    </row>
    <row r="451">
      <c r="C451" s="44"/>
    </row>
    <row r="452">
      <c r="C452" s="44"/>
    </row>
    <row r="453">
      <c r="C453" s="44"/>
    </row>
    <row r="454">
      <c r="C454" s="44"/>
    </row>
    <row r="455">
      <c r="C455" s="44"/>
    </row>
    <row r="456">
      <c r="C456" s="44"/>
    </row>
    <row r="457">
      <c r="C457" s="44"/>
    </row>
    <row r="458">
      <c r="C458" s="44"/>
    </row>
    <row r="459">
      <c r="C459" s="44"/>
    </row>
    <row r="460">
      <c r="C460" s="44"/>
    </row>
    <row r="461">
      <c r="C461" s="44"/>
    </row>
    <row r="462">
      <c r="C462" s="44"/>
    </row>
    <row r="463">
      <c r="C463" s="44"/>
    </row>
    <row r="464">
      <c r="C464" s="44"/>
    </row>
    <row r="465">
      <c r="C465" s="44"/>
    </row>
    <row r="466">
      <c r="C466" s="44"/>
    </row>
    <row r="467">
      <c r="C467" s="44"/>
    </row>
    <row r="468">
      <c r="C468" s="44"/>
    </row>
    <row r="469">
      <c r="C469" s="44"/>
    </row>
    <row r="470">
      <c r="C470" s="44"/>
    </row>
    <row r="471">
      <c r="C471" s="44"/>
    </row>
    <row r="472">
      <c r="C472" s="44"/>
    </row>
    <row r="473">
      <c r="C473" s="44"/>
    </row>
    <row r="474">
      <c r="C474" s="44"/>
    </row>
    <row r="475">
      <c r="C475" s="44"/>
    </row>
    <row r="476">
      <c r="C476" s="44"/>
    </row>
    <row r="477">
      <c r="C477" s="44"/>
    </row>
    <row r="478">
      <c r="C478" s="44"/>
    </row>
    <row r="479">
      <c r="C479" s="44"/>
    </row>
    <row r="480">
      <c r="C480" s="44"/>
    </row>
    <row r="481">
      <c r="C481" s="44"/>
    </row>
    <row r="482">
      <c r="C482" s="44"/>
    </row>
    <row r="483">
      <c r="C483" s="44"/>
    </row>
    <row r="484">
      <c r="C484" s="44"/>
    </row>
    <row r="485">
      <c r="C485" s="44"/>
    </row>
    <row r="486">
      <c r="C486" s="44"/>
    </row>
    <row r="487">
      <c r="C487" s="44"/>
    </row>
    <row r="488">
      <c r="C488" s="44"/>
    </row>
    <row r="489">
      <c r="C489" s="44"/>
    </row>
    <row r="490">
      <c r="C490" s="44"/>
    </row>
    <row r="491">
      <c r="C491" s="44"/>
    </row>
    <row r="492">
      <c r="C492" s="44"/>
    </row>
    <row r="493">
      <c r="C493" s="44"/>
    </row>
    <row r="494">
      <c r="C494" s="44"/>
    </row>
    <row r="495">
      <c r="C495" s="44"/>
    </row>
    <row r="496">
      <c r="C496" s="44"/>
    </row>
    <row r="497">
      <c r="C497" s="44"/>
    </row>
    <row r="498">
      <c r="C498" s="44"/>
    </row>
    <row r="499">
      <c r="C499" s="44"/>
    </row>
    <row r="500">
      <c r="C500" s="44"/>
    </row>
    <row r="501">
      <c r="C501" s="44"/>
    </row>
    <row r="502">
      <c r="C502" s="44"/>
    </row>
    <row r="503">
      <c r="C503" s="44"/>
    </row>
    <row r="504">
      <c r="C504" s="44"/>
    </row>
    <row r="505">
      <c r="C505" s="44"/>
    </row>
    <row r="506">
      <c r="C506" s="44"/>
    </row>
    <row r="507">
      <c r="C507" s="44"/>
    </row>
    <row r="508">
      <c r="C508" s="44"/>
    </row>
    <row r="509">
      <c r="C509" s="44"/>
    </row>
    <row r="510">
      <c r="C510" s="44"/>
    </row>
    <row r="511">
      <c r="C511" s="44"/>
    </row>
    <row r="512">
      <c r="C512" s="44"/>
    </row>
    <row r="513">
      <c r="C513" s="44"/>
    </row>
    <row r="514">
      <c r="C514" s="44"/>
    </row>
    <row r="515">
      <c r="C515" s="44"/>
    </row>
    <row r="516">
      <c r="C516" s="44"/>
    </row>
    <row r="517">
      <c r="C517" s="44"/>
    </row>
    <row r="518">
      <c r="C518" s="44"/>
    </row>
    <row r="519">
      <c r="C519" s="44"/>
    </row>
    <row r="520">
      <c r="C520" s="44"/>
    </row>
    <row r="521">
      <c r="C521" s="44"/>
    </row>
    <row r="522">
      <c r="C522" s="44"/>
    </row>
    <row r="523">
      <c r="C523" s="44"/>
    </row>
    <row r="524">
      <c r="C524" s="44"/>
    </row>
    <row r="525">
      <c r="C525" s="44"/>
    </row>
    <row r="526">
      <c r="C526" s="44"/>
    </row>
    <row r="527">
      <c r="C527" s="44"/>
    </row>
    <row r="528">
      <c r="C528" s="44"/>
    </row>
    <row r="529">
      <c r="C529" s="44"/>
    </row>
    <row r="530">
      <c r="C530" s="44"/>
    </row>
    <row r="531">
      <c r="C531" s="44"/>
    </row>
    <row r="532">
      <c r="C532" s="44"/>
    </row>
    <row r="533">
      <c r="C533" s="44"/>
    </row>
    <row r="534">
      <c r="C534" s="44"/>
    </row>
    <row r="535">
      <c r="C535" s="44"/>
    </row>
    <row r="536">
      <c r="C536" s="44"/>
    </row>
    <row r="537">
      <c r="C537" s="44"/>
    </row>
    <row r="538">
      <c r="C538" s="44"/>
    </row>
    <row r="539">
      <c r="C539" s="44"/>
    </row>
    <row r="540">
      <c r="C540" s="44"/>
    </row>
    <row r="541">
      <c r="C541" s="44"/>
    </row>
    <row r="542">
      <c r="C542" s="44"/>
    </row>
    <row r="543">
      <c r="C543" s="44"/>
    </row>
    <row r="544">
      <c r="C544" s="44"/>
    </row>
    <row r="545">
      <c r="C545" s="44"/>
    </row>
    <row r="546">
      <c r="C546" s="44"/>
    </row>
    <row r="547">
      <c r="C547" s="44"/>
    </row>
    <row r="548">
      <c r="C548" s="44"/>
    </row>
    <row r="549">
      <c r="C549" s="44"/>
    </row>
    <row r="550">
      <c r="C550" s="44"/>
    </row>
    <row r="551">
      <c r="C551" s="44"/>
    </row>
    <row r="552">
      <c r="C552" s="44"/>
    </row>
    <row r="553">
      <c r="C553" s="44"/>
    </row>
    <row r="554">
      <c r="C554" s="44"/>
    </row>
    <row r="555">
      <c r="C555" s="44"/>
    </row>
    <row r="556">
      <c r="C556" s="44"/>
    </row>
    <row r="557">
      <c r="C557" s="44"/>
    </row>
    <row r="558">
      <c r="C558" s="44"/>
    </row>
    <row r="559">
      <c r="C559" s="44"/>
    </row>
    <row r="560">
      <c r="C560" s="44"/>
    </row>
    <row r="561">
      <c r="C561" s="44"/>
    </row>
    <row r="562">
      <c r="C562" s="44"/>
    </row>
    <row r="563">
      <c r="C563" s="44"/>
    </row>
    <row r="564">
      <c r="C564" s="44"/>
    </row>
    <row r="565">
      <c r="C565" s="44"/>
    </row>
    <row r="566">
      <c r="C566" s="44"/>
    </row>
    <row r="567">
      <c r="C567" s="44"/>
    </row>
    <row r="568">
      <c r="C568" s="44"/>
    </row>
    <row r="569">
      <c r="C569" s="44"/>
    </row>
    <row r="570">
      <c r="C570" s="44"/>
    </row>
    <row r="571">
      <c r="C571" s="44"/>
    </row>
    <row r="572">
      <c r="C572" s="44"/>
    </row>
    <row r="573">
      <c r="C573" s="44"/>
    </row>
    <row r="574">
      <c r="C574" s="44"/>
    </row>
    <row r="575">
      <c r="C575" s="44"/>
    </row>
    <row r="576">
      <c r="C576" s="44"/>
    </row>
    <row r="577">
      <c r="C577" s="44"/>
    </row>
    <row r="578">
      <c r="C578" s="44"/>
    </row>
    <row r="579">
      <c r="C579" s="44"/>
    </row>
    <row r="580">
      <c r="C580" s="44"/>
    </row>
    <row r="581">
      <c r="C581" s="44"/>
    </row>
    <row r="582">
      <c r="C582" s="44"/>
    </row>
    <row r="583">
      <c r="C583" s="44"/>
    </row>
    <row r="584">
      <c r="C584" s="44"/>
    </row>
    <row r="585">
      <c r="C585" s="44"/>
    </row>
    <row r="586">
      <c r="C586" s="44"/>
    </row>
    <row r="587">
      <c r="C587" s="44"/>
    </row>
    <row r="588">
      <c r="C588" s="44"/>
    </row>
    <row r="589">
      <c r="C589" s="44"/>
    </row>
    <row r="590">
      <c r="C590" s="44"/>
    </row>
    <row r="591">
      <c r="C591" s="44"/>
    </row>
    <row r="592">
      <c r="C592" s="44"/>
    </row>
    <row r="593">
      <c r="C593" s="44"/>
    </row>
    <row r="594">
      <c r="C594" s="44"/>
    </row>
    <row r="595">
      <c r="C595" s="44"/>
    </row>
    <row r="596">
      <c r="C596" s="44"/>
    </row>
    <row r="597">
      <c r="C597" s="44"/>
    </row>
    <row r="598">
      <c r="C598" s="44"/>
    </row>
    <row r="599">
      <c r="C599" s="44"/>
    </row>
    <row r="600">
      <c r="C600" s="44"/>
    </row>
    <row r="601">
      <c r="C601" s="44"/>
    </row>
    <row r="602">
      <c r="C602" s="44"/>
    </row>
    <row r="603">
      <c r="C603" s="44"/>
    </row>
    <row r="604">
      <c r="C604" s="44"/>
    </row>
    <row r="605">
      <c r="C605" s="44"/>
    </row>
    <row r="606">
      <c r="C606" s="44"/>
    </row>
    <row r="607">
      <c r="C607" s="44"/>
    </row>
    <row r="608">
      <c r="C608" s="44"/>
    </row>
    <row r="609">
      <c r="C609" s="44"/>
    </row>
    <row r="610">
      <c r="C610" s="44"/>
    </row>
    <row r="611">
      <c r="C611" s="44"/>
    </row>
    <row r="612">
      <c r="C612" s="44"/>
    </row>
    <row r="613">
      <c r="C613" s="44"/>
    </row>
    <row r="614">
      <c r="C614" s="44"/>
    </row>
    <row r="615">
      <c r="C615" s="44"/>
    </row>
    <row r="616">
      <c r="C616" s="44"/>
    </row>
    <row r="617">
      <c r="C617" s="44"/>
    </row>
    <row r="618">
      <c r="C618" s="44"/>
    </row>
    <row r="619">
      <c r="C619" s="44"/>
    </row>
    <row r="620">
      <c r="C620" s="44"/>
    </row>
    <row r="621">
      <c r="C621" s="44"/>
    </row>
    <row r="622">
      <c r="C622" s="44"/>
    </row>
    <row r="623">
      <c r="C623" s="44"/>
    </row>
    <row r="624">
      <c r="C624" s="44"/>
    </row>
    <row r="625">
      <c r="C625" s="44"/>
    </row>
    <row r="626">
      <c r="C626" s="44"/>
    </row>
    <row r="627">
      <c r="C627" s="44"/>
    </row>
    <row r="628">
      <c r="C628" s="44"/>
    </row>
    <row r="629">
      <c r="C629" s="44"/>
    </row>
    <row r="630">
      <c r="C630" s="44"/>
    </row>
    <row r="631">
      <c r="C631" s="44"/>
    </row>
    <row r="632">
      <c r="C632" s="44"/>
    </row>
    <row r="633">
      <c r="C633" s="44"/>
    </row>
    <row r="634">
      <c r="C634" s="44"/>
    </row>
    <row r="635">
      <c r="C635" s="44"/>
    </row>
    <row r="636">
      <c r="C636" s="44"/>
    </row>
    <row r="637">
      <c r="C637" s="44"/>
    </row>
    <row r="638">
      <c r="C638" s="44"/>
    </row>
    <row r="639">
      <c r="C639" s="44"/>
    </row>
    <row r="640">
      <c r="C640" s="44"/>
    </row>
    <row r="641">
      <c r="C641" s="44"/>
    </row>
    <row r="642">
      <c r="C642" s="44"/>
    </row>
    <row r="643">
      <c r="C643" s="44"/>
    </row>
    <row r="644">
      <c r="C644" s="44"/>
    </row>
    <row r="645">
      <c r="C645" s="44"/>
    </row>
    <row r="646">
      <c r="C646" s="44"/>
    </row>
    <row r="647">
      <c r="C647" s="44"/>
    </row>
    <row r="648">
      <c r="C648" s="44"/>
    </row>
    <row r="649">
      <c r="C649" s="44"/>
    </row>
    <row r="650">
      <c r="C650" s="44"/>
    </row>
    <row r="651">
      <c r="C651" s="44"/>
    </row>
    <row r="652">
      <c r="C652" s="44"/>
    </row>
    <row r="653">
      <c r="C653" s="44"/>
    </row>
    <row r="654">
      <c r="C654" s="44"/>
    </row>
    <row r="655">
      <c r="C655" s="44"/>
    </row>
    <row r="656">
      <c r="C656" s="44"/>
    </row>
    <row r="657">
      <c r="C657" s="44"/>
    </row>
    <row r="658">
      <c r="C658" s="44"/>
    </row>
    <row r="659">
      <c r="C659" s="44"/>
    </row>
    <row r="660">
      <c r="C660" s="44"/>
    </row>
    <row r="661">
      <c r="C661" s="44"/>
    </row>
    <row r="662">
      <c r="C662" s="44"/>
    </row>
    <row r="663">
      <c r="C663" s="44"/>
    </row>
    <row r="664">
      <c r="C664" s="44"/>
    </row>
    <row r="665">
      <c r="C665" s="44"/>
    </row>
    <row r="666">
      <c r="C666" s="44"/>
    </row>
    <row r="667">
      <c r="C667" s="44"/>
    </row>
    <row r="668">
      <c r="C668" s="44"/>
    </row>
    <row r="669">
      <c r="C669" s="44"/>
    </row>
    <row r="670">
      <c r="C670" s="44"/>
    </row>
    <row r="671">
      <c r="C671" s="44"/>
    </row>
    <row r="672">
      <c r="C672" s="44"/>
    </row>
    <row r="673">
      <c r="C673" s="44"/>
    </row>
    <row r="674">
      <c r="C674" s="44"/>
    </row>
    <row r="675">
      <c r="C675" s="44"/>
    </row>
    <row r="676">
      <c r="C676" s="44"/>
    </row>
    <row r="677">
      <c r="C677" s="44"/>
    </row>
    <row r="678">
      <c r="C678" s="44"/>
    </row>
    <row r="679">
      <c r="C679" s="44"/>
    </row>
    <row r="680">
      <c r="C680" s="44"/>
    </row>
    <row r="681">
      <c r="C681" s="44"/>
    </row>
    <row r="682">
      <c r="C682" s="44"/>
    </row>
    <row r="683">
      <c r="C683" s="44"/>
    </row>
    <row r="684">
      <c r="C684" s="44"/>
    </row>
    <row r="685">
      <c r="C685" s="44"/>
    </row>
    <row r="686">
      <c r="C686" s="44"/>
    </row>
    <row r="687">
      <c r="C687" s="44"/>
    </row>
    <row r="688">
      <c r="C688" s="44"/>
    </row>
    <row r="689">
      <c r="C689" s="44"/>
    </row>
    <row r="690">
      <c r="C690" s="44"/>
    </row>
    <row r="691">
      <c r="C691" s="44"/>
    </row>
    <row r="692">
      <c r="C692" s="44"/>
    </row>
    <row r="693">
      <c r="C693" s="44"/>
    </row>
    <row r="694">
      <c r="C694" s="44"/>
    </row>
    <row r="695">
      <c r="C695" s="44"/>
    </row>
    <row r="696">
      <c r="C696" s="44"/>
    </row>
    <row r="697">
      <c r="C697" s="44"/>
    </row>
    <row r="698">
      <c r="C698" s="44"/>
    </row>
    <row r="699">
      <c r="C699" s="44"/>
    </row>
    <row r="700">
      <c r="C700" s="44"/>
    </row>
    <row r="701">
      <c r="C701" s="44"/>
    </row>
    <row r="702">
      <c r="C702" s="44"/>
    </row>
    <row r="703">
      <c r="C703" s="44"/>
    </row>
    <row r="704">
      <c r="C704" s="44"/>
    </row>
    <row r="705">
      <c r="C705" s="44"/>
    </row>
    <row r="706">
      <c r="C706" s="44"/>
    </row>
    <row r="707">
      <c r="C707" s="44"/>
    </row>
    <row r="708">
      <c r="C708" s="44"/>
    </row>
    <row r="709">
      <c r="C709" s="44"/>
    </row>
    <row r="710">
      <c r="C710" s="44"/>
    </row>
    <row r="711">
      <c r="C711" s="44"/>
    </row>
    <row r="712">
      <c r="C712" s="44"/>
    </row>
    <row r="713">
      <c r="C713" s="44"/>
    </row>
    <row r="714">
      <c r="C714" s="44"/>
    </row>
    <row r="715">
      <c r="C715" s="44"/>
    </row>
    <row r="716">
      <c r="C716" s="44"/>
    </row>
    <row r="717">
      <c r="C717" s="44"/>
    </row>
    <row r="718">
      <c r="C718" s="44"/>
    </row>
    <row r="719">
      <c r="C719" s="44"/>
    </row>
    <row r="720">
      <c r="C720" s="44"/>
    </row>
    <row r="721">
      <c r="C721" s="44"/>
    </row>
    <row r="722">
      <c r="C722" s="44"/>
    </row>
    <row r="723">
      <c r="C723" s="44"/>
    </row>
    <row r="724">
      <c r="C724" s="44"/>
    </row>
    <row r="725">
      <c r="C725" s="44"/>
    </row>
    <row r="726">
      <c r="C726" s="44"/>
    </row>
    <row r="727">
      <c r="C727" s="44"/>
    </row>
    <row r="728">
      <c r="C728" s="44"/>
    </row>
    <row r="729">
      <c r="C729" s="44"/>
    </row>
    <row r="730">
      <c r="C730" s="44"/>
    </row>
    <row r="731">
      <c r="C731" s="44"/>
    </row>
    <row r="732">
      <c r="C732" s="44"/>
    </row>
    <row r="733">
      <c r="C733" s="44"/>
    </row>
    <row r="734">
      <c r="C734" s="44"/>
    </row>
    <row r="735">
      <c r="C735" s="44"/>
    </row>
    <row r="736">
      <c r="C736" s="44"/>
    </row>
    <row r="737">
      <c r="C737" s="44"/>
    </row>
    <row r="738">
      <c r="C738" s="44"/>
    </row>
    <row r="739">
      <c r="C739" s="44"/>
    </row>
    <row r="740">
      <c r="C740" s="44"/>
    </row>
    <row r="741">
      <c r="C741" s="44"/>
    </row>
    <row r="742">
      <c r="C742" s="44"/>
    </row>
    <row r="743">
      <c r="C743" s="44"/>
    </row>
    <row r="744">
      <c r="C744" s="44"/>
    </row>
    <row r="745">
      <c r="C745" s="44"/>
    </row>
    <row r="746">
      <c r="C746" s="44"/>
    </row>
    <row r="747">
      <c r="C747" s="44"/>
    </row>
    <row r="748">
      <c r="C748" s="44"/>
    </row>
    <row r="749">
      <c r="C749" s="44"/>
    </row>
    <row r="750">
      <c r="C750" s="44"/>
    </row>
    <row r="751">
      <c r="C751" s="44"/>
    </row>
    <row r="752">
      <c r="C752" s="44"/>
    </row>
    <row r="753">
      <c r="C753" s="44"/>
    </row>
    <row r="754">
      <c r="C754" s="44"/>
    </row>
    <row r="755">
      <c r="C755" s="44"/>
    </row>
    <row r="756">
      <c r="C756" s="44"/>
    </row>
    <row r="757">
      <c r="C757" s="44"/>
    </row>
    <row r="758">
      <c r="C758" s="44"/>
    </row>
    <row r="759">
      <c r="C759" s="44"/>
    </row>
    <row r="760">
      <c r="C760" s="44"/>
    </row>
    <row r="761">
      <c r="C761" s="44"/>
    </row>
    <row r="762">
      <c r="C762" s="44"/>
    </row>
    <row r="763">
      <c r="C763" s="44"/>
    </row>
    <row r="764">
      <c r="C764" s="44"/>
    </row>
    <row r="765">
      <c r="C765" s="44"/>
    </row>
    <row r="766">
      <c r="C766" s="44"/>
    </row>
    <row r="767">
      <c r="C767" s="44"/>
    </row>
    <row r="768">
      <c r="C768" s="44"/>
    </row>
    <row r="769">
      <c r="C769" s="44"/>
    </row>
    <row r="770">
      <c r="C770" s="44"/>
    </row>
    <row r="771">
      <c r="C771" s="44"/>
    </row>
    <row r="772">
      <c r="C772" s="44"/>
    </row>
    <row r="773">
      <c r="C773" s="44"/>
    </row>
    <row r="774">
      <c r="C774" s="44"/>
    </row>
    <row r="775">
      <c r="C775" s="44"/>
    </row>
    <row r="776">
      <c r="C776" s="44"/>
    </row>
    <row r="777">
      <c r="C777" s="44"/>
    </row>
    <row r="778">
      <c r="C778" s="44"/>
    </row>
    <row r="779">
      <c r="C779" s="44"/>
    </row>
    <row r="780">
      <c r="C780" s="44"/>
    </row>
    <row r="781">
      <c r="C781" s="44"/>
    </row>
    <row r="782">
      <c r="C782" s="44"/>
    </row>
    <row r="783">
      <c r="C783" s="44"/>
    </row>
    <row r="784">
      <c r="C784" s="44"/>
    </row>
    <row r="785">
      <c r="C785" s="44"/>
    </row>
    <row r="786">
      <c r="C786" s="44"/>
    </row>
    <row r="787">
      <c r="C787" s="44"/>
    </row>
    <row r="788">
      <c r="C788" s="44"/>
    </row>
    <row r="789">
      <c r="C789" s="44"/>
    </row>
    <row r="790">
      <c r="C790" s="44"/>
    </row>
    <row r="791">
      <c r="C791" s="44"/>
    </row>
    <row r="792">
      <c r="C792" s="44"/>
    </row>
    <row r="793">
      <c r="C793" s="44"/>
    </row>
    <row r="794">
      <c r="C794" s="44"/>
    </row>
    <row r="795">
      <c r="C795" s="44"/>
    </row>
    <row r="796">
      <c r="C796" s="44"/>
    </row>
    <row r="797">
      <c r="C797" s="44"/>
    </row>
    <row r="798">
      <c r="C798" s="44"/>
    </row>
    <row r="799">
      <c r="C799" s="44"/>
    </row>
    <row r="800">
      <c r="C800" s="44"/>
    </row>
    <row r="801">
      <c r="C801" s="44"/>
    </row>
    <row r="802">
      <c r="C802" s="44"/>
    </row>
    <row r="803">
      <c r="C803" s="44"/>
    </row>
    <row r="804">
      <c r="C804" s="44"/>
    </row>
    <row r="805">
      <c r="C805" s="44"/>
    </row>
    <row r="806">
      <c r="C806" s="44"/>
    </row>
    <row r="807">
      <c r="C807" s="44"/>
    </row>
    <row r="808">
      <c r="C808" s="44"/>
    </row>
    <row r="809">
      <c r="C809" s="44"/>
    </row>
    <row r="810">
      <c r="C810" s="44"/>
    </row>
    <row r="811">
      <c r="C811" s="44"/>
    </row>
    <row r="812">
      <c r="C812" s="44"/>
    </row>
    <row r="813">
      <c r="C813" s="44"/>
    </row>
    <row r="814">
      <c r="C814" s="44"/>
    </row>
    <row r="815">
      <c r="C815" s="44"/>
    </row>
    <row r="816">
      <c r="C816" s="44"/>
    </row>
    <row r="817">
      <c r="C817" s="44"/>
    </row>
    <row r="818">
      <c r="C818" s="44"/>
    </row>
    <row r="819">
      <c r="C819" s="44"/>
    </row>
    <row r="820">
      <c r="C820" s="44"/>
    </row>
    <row r="821">
      <c r="C821" s="44"/>
    </row>
    <row r="822">
      <c r="C822" s="44"/>
    </row>
    <row r="823">
      <c r="C823" s="44"/>
    </row>
    <row r="824">
      <c r="C824" s="44"/>
    </row>
    <row r="825">
      <c r="C825" s="44"/>
    </row>
    <row r="826">
      <c r="C826" s="44"/>
    </row>
    <row r="827">
      <c r="C827" s="44"/>
    </row>
    <row r="828">
      <c r="C828" s="44"/>
    </row>
    <row r="829">
      <c r="C829" s="44"/>
    </row>
    <row r="830">
      <c r="C830" s="44"/>
    </row>
    <row r="831">
      <c r="C831" s="44"/>
    </row>
    <row r="832">
      <c r="C832" s="44"/>
    </row>
    <row r="833">
      <c r="C833" s="44"/>
    </row>
    <row r="834">
      <c r="C834" s="44"/>
    </row>
    <row r="835">
      <c r="C835" s="44"/>
    </row>
    <row r="836">
      <c r="C836" s="44"/>
    </row>
    <row r="837">
      <c r="C837" s="44"/>
    </row>
    <row r="838">
      <c r="C838" s="44"/>
    </row>
    <row r="839">
      <c r="C839" s="44"/>
    </row>
    <row r="840">
      <c r="C840" s="44"/>
    </row>
    <row r="841">
      <c r="C841" s="44"/>
    </row>
    <row r="842">
      <c r="C842" s="44"/>
    </row>
    <row r="843">
      <c r="C843" s="44"/>
    </row>
    <row r="844">
      <c r="C844" s="44"/>
    </row>
    <row r="845">
      <c r="C845" s="44"/>
    </row>
    <row r="846">
      <c r="C846" s="44"/>
    </row>
    <row r="847">
      <c r="C847" s="44"/>
    </row>
    <row r="848">
      <c r="C848" s="44"/>
    </row>
    <row r="849">
      <c r="C849" s="44"/>
    </row>
    <row r="850">
      <c r="C850" s="44"/>
    </row>
    <row r="851">
      <c r="C851" s="44"/>
    </row>
    <row r="852">
      <c r="C852" s="44"/>
    </row>
    <row r="853">
      <c r="C853" s="44"/>
    </row>
    <row r="854">
      <c r="C854" s="44"/>
    </row>
    <row r="855">
      <c r="C855" s="44"/>
    </row>
    <row r="856">
      <c r="C856" s="44"/>
    </row>
    <row r="857">
      <c r="C857" s="44"/>
    </row>
    <row r="858">
      <c r="C858" s="44"/>
    </row>
    <row r="859">
      <c r="C859" s="44"/>
    </row>
    <row r="860">
      <c r="C860" s="44"/>
    </row>
    <row r="861">
      <c r="C861" s="44"/>
    </row>
    <row r="862">
      <c r="C862" s="44"/>
    </row>
    <row r="863">
      <c r="C863" s="44"/>
    </row>
    <row r="864">
      <c r="C864" s="44"/>
    </row>
    <row r="865">
      <c r="C865" s="44"/>
    </row>
    <row r="866">
      <c r="C866" s="44"/>
    </row>
    <row r="867">
      <c r="C867" s="44"/>
    </row>
    <row r="868">
      <c r="C868" s="44"/>
    </row>
    <row r="869">
      <c r="C869" s="44"/>
    </row>
    <row r="870">
      <c r="C870" s="44"/>
    </row>
    <row r="871">
      <c r="C871" s="44"/>
    </row>
    <row r="872">
      <c r="C872" s="44"/>
    </row>
    <row r="873">
      <c r="C873" s="44"/>
    </row>
    <row r="874">
      <c r="C874" s="44"/>
    </row>
    <row r="875">
      <c r="C875" s="44"/>
    </row>
    <row r="876">
      <c r="C876" s="44"/>
    </row>
    <row r="877">
      <c r="C877" s="44"/>
    </row>
    <row r="878">
      <c r="C878" s="44"/>
    </row>
    <row r="879">
      <c r="C879" s="44"/>
    </row>
    <row r="880">
      <c r="C880" s="44"/>
    </row>
    <row r="881">
      <c r="C881" s="44"/>
    </row>
    <row r="882">
      <c r="C882" s="44"/>
    </row>
    <row r="883">
      <c r="C883" s="44"/>
    </row>
    <row r="884">
      <c r="C884" s="44"/>
    </row>
    <row r="885">
      <c r="C885" s="44"/>
    </row>
    <row r="886">
      <c r="C886" s="44"/>
    </row>
    <row r="887">
      <c r="C887" s="44"/>
    </row>
    <row r="888">
      <c r="C888" s="44"/>
    </row>
    <row r="889">
      <c r="C889" s="44"/>
    </row>
    <row r="890">
      <c r="C890" s="44"/>
    </row>
    <row r="891">
      <c r="C891" s="44"/>
    </row>
    <row r="892">
      <c r="C892" s="44"/>
    </row>
    <row r="893">
      <c r="C893" s="44"/>
    </row>
    <row r="894">
      <c r="C894" s="44"/>
    </row>
    <row r="895">
      <c r="C895" s="44"/>
    </row>
    <row r="896">
      <c r="C896" s="44"/>
    </row>
    <row r="897">
      <c r="C897" s="44"/>
    </row>
    <row r="898">
      <c r="C898" s="44"/>
    </row>
    <row r="899">
      <c r="C899" s="44"/>
    </row>
    <row r="900">
      <c r="C900" s="44"/>
    </row>
    <row r="901">
      <c r="C901" s="44"/>
    </row>
    <row r="902">
      <c r="C902" s="44"/>
    </row>
    <row r="903">
      <c r="C903" s="44"/>
    </row>
    <row r="904">
      <c r="C904" s="44"/>
    </row>
    <row r="905">
      <c r="C905" s="44"/>
    </row>
    <row r="906">
      <c r="C906" s="44"/>
    </row>
    <row r="907">
      <c r="C907" s="44"/>
    </row>
    <row r="908">
      <c r="C908" s="44"/>
    </row>
    <row r="909">
      <c r="C909" s="44"/>
    </row>
    <row r="910">
      <c r="C910" s="44"/>
    </row>
    <row r="911">
      <c r="C911" s="44"/>
    </row>
    <row r="912">
      <c r="C912" s="44"/>
    </row>
    <row r="913">
      <c r="C913" s="44"/>
    </row>
    <row r="914">
      <c r="C914" s="44"/>
    </row>
    <row r="915">
      <c r="C915" s="44"/>
    </row>
    <row r="916">
      <c r="C916" s="44"/>
    </row>
    <row r="917">
      <c r="C917" s="44"/>
    </row>
    <row r="918">
      <c r="C918" s="44"/>
    </row>
    <row r="919">
      <c r="C919" s="44"/>
    </row>
    <row r="920">
      <c r="C920" s="44"/>
    </row>
    <row r="921">
      <c r="C921" s="44"/>
    </row>
    <row r="922">
      <c r="C922" s="44"/>
    </row>
    <row r="923">
      <c r="C923" s="44"/>
    </row>
    <row r="924">
      <c r="C924" s="44"/>
    </row>
    <row r="925">
      <c r="C925" s="44"/>
    </row>
    <row r="926">
      <c r="C926" s="44"/>
    </row>
    <row r="927">
      <c r="C927" s="44"/>
    </row>
    <row r="928">
      <c r="C928" s="44"/>
    </row>
    <row r="929">
      <c r="C929" s="44"/>
    </row>
    <row r="930">
      <c r="C930" s="44"/>
    </row>
    <row r="931">
      <c r="C931" s="44"/>
    </row>
    <row r="932">
      <c r="C932" s="44"/>
    </row>
    <row r="933">
      <c r="C933" s="44"/>
    </row>
    <row r="934">
      <c r="C934" s="44"/>
    </row>
    <row r="935">
      <c r="C935" s="44"/>
    </row>
    <row r="936">
      <c r="C936" s="44"/>
    </row>
    <row r="937">
      <c r="C937" s="44"/>
    </row>
    <row r="938">
      <c r="C938" s="44"/>
    </row>
    <row r="939">
      <c r="C939" s="44"/>
    </row>
    <row r="940">
      <c r="C940" s="44"/>
    </row>
    <row r="941">
      <c r="C941" s="44"/>
    </row>
    <row r="942">
      <c r="C942" s="44"/>
    </row>
    <row r="943">
      <c r="C943" s="44"/>
    </row>
    <row r="944">
      <c r="C944" s="44"/>
    </row>
    <row r="945">
      <c r="C945" s="44"/>
    </row>
    <row r="946">
      <c r="C946" s="44"/>
    </row>
    <row r="947">
      <c r="C947" s="44"/>
    </row>
    <row r="948">
      <c r="C948" s="44"/>
    </row>
    <row r="949">
      <c r="C949" s="44"/>
    </row>
    <row r="950">
      <c r="C950" s="44"/>
    </row>
    <row r="951">
      <c r="C951" s="44"/>
    </row>
    <row r="952">
      <c r="C952" s="44"/>
    </row>
    <row r="953">
      <c r="C953" s="44"/>
    </row>
    <row r="954">
      <c r="C954" s="44"/>
    </row>
    <row r="955">
      <c r="C955" s="44"/>
    </row>
    <row r="956">
      <c r="C956" s="44"/>
    </row>
    <row r="957">
      <c r="C957" s="44"/>
    </row>
    <row r="958">
      <c r="C958" s="44"/>
    </row>
    <row r="959">
      <c r="C959" s="44"/>
    </row>
    <row r="960">
      <c r="C960" s="44"/>
    </row>
    <row r="961">
      <c r="C961" s="44"/>
    </row>
    <row r="962">
      <c r="C962" s="44"/>
    </row>
    <row r="963">
      <c r="C963" s="44"/>
    </row>
    <row r="964">
      <c r="C964" s="44"/>
    </row>
    <row r="965">
      <c r="C965" s="44"/>
    </row>
    <row r="966">
      <c r="C966" s="44"/>
    </row>
    <row r="967">
      <c r="C967" s="44"/>
    </row>
    <row r="968">
      <c r="C968" s="44"/>
    </row>
    <row r="969">
      <c r="C969" s="44"/>
    </row>
    <row r="970">
      <c r="C970" s="44"/>
    </row>
    <row r="971">
      <c r="C971" s="44"/>
    </row>
    <row r="972">
      <c r="C972" s="44"/>
    </row>
    <row r="973">
      <c r="C973" s="44"/>
    </row>
    <row r="974">
      <c r="C974" s="44"/>
    </row>
    <row r="975">
      <c r="C975" s="44"/>
    </row>
    <row r="976">
      <c r="C976" s="44"/>
    </row>
    <row r="977">
      <c r="C977" s="44"/>
    </row>
    <row r="978">
      <c r="C978" s="44"/>
    </row>
    <row r="979">
      <c r="C979" s="44"/>
    </row>
    <row r="980">
      <c r="C980" s="44"/>
    </row>
    <row r="981">
      <c r="C981" s="44"/>
    </row>
    <row r="982">
      <c r="C982" s="44"/>
    </row>
    <row r="983">
      <c r="C983" s="44"/>
    </row>
    <row r="984">
      <c r="C984" s="44"/>
    </row>
    <row r="985">
      <c r="C985" s="44"/>
    </row>
    <row r="986">
      <c r="C986" s="44"/>
    </row>
    <row r="987">
      <c r="C987" s="44"/>
    </row>
    <row r="988">
      <c r="C988" s="44"/>
    </row>
    <row r="989">
      <c r="C989" s="44"/>
    </row>
    <row r="990">
      <c r="C990" s="44"/>
    </row>
    <row r="991">
      <c r="C991" s="44"/>
    </row>
    <row r="992">
      <c r="C992" s="44"/>
    </row>
    <row r="993">
      <c r="C993" s="44"/>
    </row>
    <row r="994">
      <c r="C994" s="44"/>
    </row>
    <row r="995">
      <c r="C995" s="44"/>
    </row>
    <row r="996">
      <c r="C996" s="44"/>
    </row>
    <row r="997">
      <c r="C997" s="44"/>
    </row>
    <row r="998">
      <c r="C998" s="44"/>
    </row>
    <row r="999">
      <c r="C999" s="44"/>
    </row>
    <row r="1000">
      <c r="C1000" s="4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5.75"/>
    <col customWidth="1" min="2" max="2" width="10.38"/>
    <col customWidth="1" min="3" max="3" width="9.38"/>
    <col customWidth="1" min="4" max="4" width="9.0"/>
    <col customWidth="1" min="5" max="5" width="9.38"/>
    <col customWidth="1" min="6" max="6" width="13.5"/>
    <col customWidth="1" min="7" max="7" width="9.88"/>
    <col customWidth="1" min="8" max="8" width="7.63"/>
    <col customWidth="1" min="9" max="9" width="6.25"/>
    <col customWidth="1" min="10" max="10" width="6.63"/>
    <col customWidth="1" min="11" max="11" width="8.0"/>
    <col customWidth="1" min="12" max="12" width="6.63"/>
    <col customWidth="1" min="14" max="14" width="6.25"/>
    <col customWidth="1" min="15" max="15" width="7.25"/>
    <col customWidth="1" min="16" max="16" width="6.25"/>
    <col customWidth="1" min="17" max="17" width="7.13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  <c r="N1" s="41" t="s">
        <v>125</v>
      </c>
      <c r="Q1" s="41" t="s">
        <v>154</v>
      </c>
    </row>
    <row r="2">
      <c r="A2" s="1" t="s">
        <v>180</v>
      </c>
      <c r="B2" s="106">
        <v>47.7102</v>
      </c>
      <c r="C2" s="23">
        <v>45079.0</v>
      </c>
      <c r="D2" s="1">
        <f t="shared" ref="D2:E2" si="1">round(D3/5,0)*5</f>
        <v>30</v>
      </c>
      <c r="E2" s="1">
        <f t="shared" si="1"/>
        <v>40</v>
      </c>
      <c r="F2" s="1">
        <v>9975422.0</v>
      </c>
      <c r="G2" s="1" t="s">
        <v>181</v>
      </c>
      <c r="H2" s="117">
        <v>45079.0</v>
      </c>
      <c r="I2" s="1">
        <v>40.0</v>
      </c>
      <c r="J2" s="2">
        <v>8.85</v>
      </c>
      <c r="K2" s="2">
        <v>9.05</v>
      </c>
      <c r="L2" s="2">
        <v>9.6</v>
      </c>
      <c r="M2" s="1" t="s">
        <v>145</v>
      </c>
      <c r="N2" s="84">
        <f>C2-NOW()</f>
        <v>30.55336997</v>
      </c>
      <c r="Q2" s="1" t="s">
        <v>129</v>
      </c>
    </row>
    <row r="3">
      <c r="B3" s="81">
        <v>0.65</v>
      </c>
      <c r="C3" s="118">
        <v>0.88</v>
      </c>
      <c r="D3" s="84">
        <f t="shared" ref="D3:E3" si="2">$B$2*B3</f>
        <v>31.01163</v>
      </c>
      <c r="E3" s="84">
        <f t="shared" si="2"/>
        <v>41.984976</v>
      </c>
      <c r="F3" s="44"/>
      <c r="G3" s="119" t="s">
        <v>182</v>
      </c>
      <c r="H3" s="120">
        <v>45079.0</v>
      </c>
      <c r="I3" s="82">
        <v>39.0</v>
      </c>
      <c r="J3" s="121">
        <v>9.7</v>
      </c>
      <c r="K3" s="121">
        <v>9.85</v>
      </c>
      <c r="L3" s="121">
        <v>11.42</v>
      </c>
      <c r="M3" s="119" t="s">
        <v>158</v>
      </c>
      <c r="Q3" s="1" t="s">
        <v>132</v>
      </c>
    </row>
    <row r="4">
      <c r="G4" s="1" t="s">
        <v>183</v>
      </c>
      <c r="H4" s="117">
        <v>45079.0</v>
      </c>
      <c r="I4" s="1">
        <v>38.0</v>
      </c>
      <c r="J4" s="2">
        <v>10.55</v>
      </c>
      <c r="K4" s="2">
        <v>10.7</v>
      </c>
      <c r="L4" s="2">
        <v>12.13</v>
      </c>
      <c r="M4" s="1" t="s">
        <v>184</v>
      </c>
      <c r="Q4" s="1" t="s">
        <v>135</v>
      </c>
    </row>
    <row r="5">
      <c r="D5" s="122"/>
      <c r="G5" s="1" t="s">
        <v>185</v>
      </c>
      <c r="H5" s="117">
        <v>45079.0</v>
      </c>
      <c r="I5" s="1">
        <v>37.0</v>
      </c>
      <c r="J5" s="2">
        <v>11.4</v>
      </c>
      <c r="K5" s="2">
        <v>11.6</v>
      </c>
      <c r="L5" s="9"/>
      <c r="M5" s="1" t="s">
        <v>164</v>
      </c>
      <c r="Q5" s="77"/>
    </row>
    <row r="6">
      <c r="C6" s="122"/>
      <c r="D6" s="123"/>
      <c r="G6" s="1" t="s">
        <v>186</v>
      </c>
      <c r="H6" s="117">
        <v>45079.0</v>
      </c>
      <c r="I6" s="1">
        <v>36.0</v>
      </c>
      <c r="J6" s="2">
        <v>12.3</v>
      </c>
      <c r="K6" s="2">
        <v>12.5</v>
      </c>
      <c r="L6" s="2">
        <v>12.8</v>
      </c>
      <c r="M6" s="1" t="s">
        <v>161</v>
      </c>
      <c r="Q6" s="77"/>
    </row>
    <row r="7">
      <c r="G7" s="1" t="s">
        <v>187</v>
      </c>
      <c r="H7" s="117">
        <v>45079.0</v>
      </c>
      <c r="I7" s="1">
        <v>35.0</v>
      </c>
      <c r="J7" s="2">
        <v>13.2</v>
      </c>
      <c r="K7" s="2">
        <v>13.4</v>
      </c>
      <c r="L7" s="9"/>
      <c r="M7" s="1" t="s">
        <v>164</v>
      </c>
      <c r="Q7" s="77"/>
    </row>
    <row r="8">
      <c r="G8" s="1" t="s">
        <v>188</v>
      </c>
      <c r="H8" s="117">
        <v>45079.0</v>
      </c>
      <c r="I8" s="1">
        <v>30.0</v>
      </c>
      <c r="J8" s="2">
        <v>17.9</v>
      </c>
      <c r="K8" s="2">
        <v>18.25</v>
      </c>
      <c r="L8" s="2">
        <v>16.21</v>
      </c>
      <c r="M8" s="1" t="s">
        <v>189</v>
      </c>
      <c r="Q8" s="77"/>
    </row>
    <row r="9">
      <c r="G9" s="77"/>
      <c r="H9" s="125"/>
      <c r="I9" s="77"/>
      <c r="J9" s="9"/>
      <c r="K9" s="9"/>
      <c r="L9" s="9"/>
      <c r="M9" s="77"/>
      <c r="Q9" s="77"/>
    </row>
    <row r="10">
      <c r="D10" s="126">
        <v>39.0</v>
      </c>
      <c r="E10" s="126">
        <v>38.0</v>
      </c>
      <c r="F10" s="126">
        <v>37.0</v>
      </c>
      <c r="G10" s="126">
        <v>36.0</v>
      </c>
      <c r="H10" s="126">
        <v>35.0</v>
      </c>
      <c r="I10" s="126">
        <v>30.0</v>
      </c>
      <c r="J10" s="9"/>
      <c r="K10" s="9"/>
      <c r="L10" s="9"/>
      <c r="M10" s="77"/>
      <c r="Q10" s="77"/>
    </row>
    <row r="11">
      <c r="C11" s="126">
        <v>39.0</v>
      </c>
      <c r="D11" s="127">
        <v>0.0</v>
      </c>
      <c r="E11" s="127">
        <v>-0.8500000000000005</v>
      </c>
      <c r="F11" s="127">
        <v>-0.8625000000000003</v>
      </c>
      <c r="G11" s="127">
        <v>-0.8750000000000003</v>
      </c>
      <c r="H11" s="127">
        <v>-0.8812500000000001</v>
      </c>
      <c r="I11" s="127">
        <v>-0.9222222222222223</v>
      </c>
      <c r="J11" s="122"/>
      <c r="K11" s="9"/>
      <c r="L11" s="9"/>
      <c r="M11" s="77"/>
      <c r="Q11" s="77"/>
    </row>
    <row r="12">
      <c r="C12" s="126">
        <v>38.0</v>
      </c>
      <c r="D12" s="127">
        <v>0.1764705882352935</v>
      </c>
      <c r="E12" s="127">
        <v>0.0</v>
      </c>
      <c r="F12" s="127">
        <v>-0.875</v>
      </c>
      <c r="G12" s="127">
        <v>-0.8875000000000002</v>
      </c>
      <c r="H12" s="127">
        <v>-0.8916666666666666</v>
      </c>
      <c r="I12" s="127">
        <v>-0.9312499999999999</v>
      </c>
      <c r="J12" s="123"/>
      <c r="K12" s="9"/>
      <c r="L12" s="9"/>
      <c r="M12" s="77"/>
      <c r="N12" s="72"/>
      <c r="Q12" s="77"/>
    </row>
    <row r="13">
      <c r="C13" s="126">
        <v>37.0</v>
      </c>
      <c r="D13" s="127">
        <v>0.15942028985507206</v>
      </c>
      <c r="E13" s="127">
        <v>0.1428571428571428</v>
      </c>
      <c r="F13" s="127">
        <v>0.0</v>
      </c>
      <c r="G13" s="127">
        <v>-0.9000000000000004</v>
      </c>
      <c r="H13" s="127">
        <v>-0.8999999999999999</v>
      </c>
      <c r="I13" s="127">
        <v>-0.9392857142857142</v>
      </c>
      <c r="J13" s="123"/>
      <c r="K13" s="9"/>
      <c r="L13" s="9"/>
      <c r="M13" s="77"/>
      <c r="N13" s="72"/>
      <c r="Q13" s="77"/>
    </row>
    <row r="14">
      <c r="C14" s="126">
        <v>36.0</v>
      </c>
      <c r="D14" s="127">
        <v>0.14285714285714257</v>
      </c>
      <c r="E14" s="127">
        <v>0.12676056338028152</v>
      </c>
      <c r="F14" s="127">
        <v>0.11111111111111072</v>
      </c>
      <c r="G14" s="127">
        <v>0.0</v>
      </c>
      <c r="H14" s="127">
        <v>-0.8999999999999995</v>
      </c>
      <c r="I14" s="127">
        <v>-0.9458333333333332</v>
      </c>
      <c r="J14" s="122"/>
      <c r="K14" s="122"/>
      <c r="L14" s="122"/>
      <c r="M14" s="122"/>
      <c r="N14" s="72"/>
      <c r="Q14" s="77"/>
    </row>
    <row r="15">
      <c r="C15" s="126">
        <v>35.0</v>
      </c>
      <c r="D15" s="127">
        <v>0.13475177304964525</v>
      </c>
      <c r="E15" s="127">
        <v>0.12149532710280386</v>
      </c>
      <c r="F15" s="127">
        <v>0.11111111111111116</v>
      </c>
      <c r="G15" s="127">
        <v>0.11111111111111183</v>
      </c>
      <c r="H15" s="127">
        <v>0.0</v>
      </c>
      <c r="I15" s="127">
        <v>-0.9549999999999998</v>
      </c>
      <c r="J15" s="123"/>
      <c r="K15" s="123"/>
      <c r="L15" s="123"/>
      <c r="M15" s="123"/>
      <c r="Q15" s="77"/>
    </row>
    <row r="16">
      <c r="C16" s="126">
        <v>30.0</v>
      </c>
      <c r="D16" s="127">
        <v>0.0843373493975903</v>
      </c>
      <c r="E16" s="127">
        <v>0.0738255033557047</v>
      </c>
      <c r="F16" s="127">
        <v>0.0646387832699622</v>
      </c>
      <c r="G16" s="127">
        <v>0.057268722466960575</v>
      </c>
      <c r="H16" s="127">
        <v>0.047120418848167755</v>
      </c>
      <c r="I16" s="127">
        <v>0.0</v>
      </c>
      <c r="J16" s="123"/>
      <c r="K16" s="123"/>
      <c r="L16" s="123"/>
      <c r="M16" s="123"/>
      <c r="N16" s="122"/>
      <c r="O16" s="122"/>
      <c r="Q16" s="77"/>
    </row>
    <row r="17">
      <c r="B17" s="1" t="s">
        <v>151</v>
      </c>
      <c r="C17" s="122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2"/>
      <c r="Q17" s="77"/>
    </row>
    <row r="18">
      <c r="C18" s="122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2"/>
      <c r="Q18" s="122"/>
    </row>
    <row r="19">
      <c r="C19" s="122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2"/>
    </row>
    <row r="20">
      <c r="C20" s="122"/>
      <c r="D20" s="126">
        <v>39.0</v>
      </c>
      <c r="E20" s="126">
        <v>38.0</v>
      </c>
      <c r="F20" s="126">
        <v>37.0</v>
      </c>
      <c r="G20" s="126">
        <v>36.0</v>
      </c>
      <c r="H20" s="126">
        <v>35.0</v>
      </c>
      <c r="I20" s="126">
        <v>30.0</v>
      </c>
      <c r="J20" s="123"/>
      <c r="K20" s="123"/>
      <c r="L20" s="123"/>
      <c r="M20" s="123"/>
      <c r="N20" s="123"/>
      <c r="O20" s="123"/>
      <c r="P20" s="122"/>
      <c r="Q20" s="122"/>
      <c r="R20" s="122"/>
      <c r="S20" s="122"/>
    </row>
    <row r="21">
      <c r="C21" s="126">
        <v>39.0</v>
      </c>
      <c r="D21" s="127">
        <v>0.0</v>
      </c>
      <c r="E21" s="127">
        <v>-0.22134050999576615</v>
      </c>
      <c r="F21" s="127">
        <v>-0.2606402823714845</v>
      </c>
      <c r="G21" s="127">
        <v>-0.30046405171221247</v>
      </c>
      <c r="H21" s="127">
        <v>-0.3402878210529404</v>
      </c>
      <c r="I21" s="127">
        <v>-0.5451706343716858</v>
      </c>
      <c r="J21" s="123"/>
      <c r="K21" s="123"/>
      <c r="L21" s="123"/>
      <c r="M21" s="123"/>
      <c r="N21" s="123"/>
      <c r="O21" s="123"/>
      <c r="P21" s="123"/>
      <c r="Q21" s="123"/>
      <c r="R21" s="123"/>
      <c r="S21" s="123"/>
    </row>
    <row r="22">
      <c r="C22" s="126">
        <v>38.0</v>
      </c>
      <c r="D22" s="127">
        <v>0.18570871637511474</v>
      </c>
      <c r="E22" s="127">
        <v>0.0</v>
      </c>
      <c r="F22" s="127">
        <v>-0.24282438556115882</v>
      </c>
      <c r="G22" s="127">
        <v>-0.2826481549018868</v>
      </c>
      <c r="H22" s="127">
        <v>-0.3224719242426147</v>
      </c>
      <c r="I22" s="127">
        <v>-0.5273547375613601</v>
      </c>
      <c r="J22" s="123"/>
      <c r="K22" s="123"/>
      <c r="L22" s="123"/>
      <c r="M22" s="123"/>
      <c r="N22" s="123"/>
      <c r="O22" s="123"/>
      <c r="P22" s="123"/>
      <c r="Q22" s="123"/>
      <c r="R22" s="123"/>
      <c r="S22" s="123"/>
    </row>
    <row r="23">
      <c r="C23" s="126">
        <v>37.0</v>
      </c>
      <c r="D23" s="127">
        <v>0.18832870120016262</v>
      </c>
      <c r="E23" s="127">
        <v>0.20614459801048832</v>
      </c>
      <c r="F23" s="127">
        <v>0.0</v>
      </c>
      <c r="G23" s="127">
        <v>-0.2643082611265515</v>
      </c>
      <c r="H23" s="127">
        <v>-0.30413203046727944</v>
      </c>
      <c r="I23" s="127">
        <v>-0.5090148437860248</v>
      </c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72"/>
      <c r="U23" s="72"/>
    </row>
    <row r="24">
      <c r="A24" s="132"/>
      <c r="B24" s="132"/>
      <c r="C24" s="126">
        <v>36.0</v>
      </c>
      <c r="D24" s="127">
        <v>0.19042468906020096</v>
      </c>
      <c r="E24" s="127">
        <v>0.20824058587052668</v>
      </c>
      <c r="F24" s="127">
        <v>0.22658047964586192</v>
      </c>
      <c r="G24" s="127">
        <v>0.0</v>
      </c>
      <c r="H24" s="127">
        <v>-0.28526813972693466</v>
      </c>
      <c r="I24" s="127">
        <v>-0.4901509530456799</v>
      </c>
      <c r="J24" s="123"/>
      <c r="K24" s="123"/>
      <c r="L24" s="123"/>
      <c r="M24" s="123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</row>
    <row r="25">
      <c r="C25" s="126">
        <v>35.0</v>
      </c>
      <c r="D25" s="127">
        <v>0.1925206769202393</v>
      </c>
      <c r="E25" s="127">
        <v>0.21033657373056502</v>
      </c>
      <c r="F25" s="127">
        <v>0.22867646750590026</v>
      </c>
      <c r="G25" s="127">
        <v>0.24754035824624507</v>
      </c>
      <c r="H25" s="127">
        <v>0.0</v>
      </c>
      <c r="I25" s="127">
        <v>-0.4712870623053351</v>
      </c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</row>
    <row r="26">
      <c r="C26" s="126">
        <v>30.0</v>
      </c>
      <c r="D26" s="127">
        <v>0.19723664960532555</v>
      </c>
      <c r="E26" s="127">
        <v>0.2150525464156511</v>
      </c>
      <c r="F26" s="127">
        <v>0.23339244019098637</v>
      </c>
      <c r="G26" s="127">
        <v>0.2522563309313313</v>
      </c>
      <c r="H26" s="127">
        <v>0.2711202216716761</v>
      </c>
      <c r="I26" s="127">
        <v>0.0</v>
      </c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</row>
    <row r="27">
      <c r="C27" s="122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</row>
    <row r="28">
      <c r="C28" s="122"/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3"/>
      <c r="O28" s="123"/>
      <c r="P28" s="123"/>
      <c r="Q28" s="123"/>
      <c r="R28" s="123"/>
      <c r="S28" s="123"/>
      <c r="T28" s="123"/>
      <c r="U28" s="123"/>
      <c r="V28" s="123"/>
      <c r="W28" s="123"/>
    </row>
    <row r="29">
      <c r="C29" s="122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</row>
    <row r="30">
      <c r="B30" s="1" t="s">
        <v>152</v>
      </c>
      <c r="C30" s="122"/>
      <c r="D30" s="126">
        <v>39.0</v>
      </c>
      <c r="E30" s="126">
        <v>38.0</v>
      </c>
      <c r="F30" s="126">
        <v>37.0</v>
      </c>
      <c r="G30" s="126">
        <v>36.0</v>
      </c>
      <c r="H30" s="126">
        <v>35.0</v>
      </c>
      <c r="I30" s="126">
        <v>30.0</v>
      </c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</row>
    <row r="31">
      <c r="C31" s="126">
        <v>39.0</v>
      </c>
      <c r="D31" s="128">
        <v>0.0</v>
      </c>
      <c r="E31" s="128">
        <v>-1.514021529987299</v>
      </c>
      <c r="F31" s="128">
        <v>-1.644420847114454</v>
      </c>
      <c r="G31" s="128">
        <v>-1.7763921551366377</v>
      </c>
      <c r="H31" s="128">
        <v>-1.9021134631588215</v>
      </c>
      <c r="I31" s="128">
        <v>-2.5577341253372796</v>
      </c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</row>
    <row r="32">
      <c r="C32" s="126">
        <v>38.0</v>
      </c>
      <c r="D32" s="128">
        <v>0.7335967373606377</v>
      </c>
      <c r="E32" s="128">
        <v>0.0</v>
      </c>
      <c r="F32" s="128">
        <v>-1.6034731566834766</v>
      </c>
      <c r="G32" s="128">
        <v>-1.7354444647056604</v>
      </c>
      <c r="H32" s="128">
        <v>-1.859082439394511</v>
      </c>
      <c r="I32" s="128">
        <v>-2.5133142126840804</v>
      </c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</row>
    <row r="33">
      <c r="C33" s="126">
        <v>37.0</v>
      </c>
      <c r="D33" s="128">
        <v>0.7244063934555599</v>
      </c>
      <c r="E33" s="128">
        <v>0.7612909368886077</v>
      </c>
      <c r="F33" s="128">
        <v>0.0</v>
      </c>
      <c r="G33" s="128">
        <v>-1.6929247833796548</v>
      </c>
      <c r="H33" s="128">
        <v>-1.8123960914018382</v>
      </c>
      <c r="I33" s="128">
        <v>-2.4663302456437886</v>
      </c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</row>
    <row r="34">
      <c r="C34" s="126">
        <v>36.0</v>
      </c>
      <c r="D34" s="128">
        <v>0.7141312100377455</v>
      </c>
      <c r="E34" s="128">
        <v>0.7514823209918615</v>
      </c>
      <c r="F34" s="128">
        <v>0.7908525500486965</v>
      </c>
      <c r="G34" s="128">
        <v>0.0</v>
      </c>
      <c r="H34" s="128">
        <v>-1.7558044191808033</v>
      </c>
      <c r="I34" s="128">
        <v>-2.416286192470373</v>
      </c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</row>
    <row r="35">
      <c r="C35" s="126">
        <v>35.0</v>
      </c>
      <c r="D35" s="128">
        <v>0.7123138038103631</v>
      </c>
      <c r="E35" s="128">
        <v>0.7525050482944989</v>
      </c>
      <c r="F35" s="128">
        <v>0.7971405136288119</v>
      </c>
      <c r="G35" s="128">
        <v>0.853732185849847</v>
      </c>
      <c r="H35" s="128">
        <v>0.0</v>
      </c>
      <c r="I35" s="128">
        <v>-2.3688611869160052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</row>
    <row r="36">
      <c r="C36" s="126">
        <v>30.0</v>
      </c>
      <c r="D36" s="128">
        <v>0.676047298213567</v>
      </c>
      <c r="E36" s="128">
        <v>0.718983142602658</v>
      </c>
      <c r="F36" s="128">
        <v>0.7648161038429213</v>
      </c>
      <c r="G36" s="128">
        <v>0.8140377152609546</v>
      </c>
      <c r="H36" s="128">
        <v>0.860481083863196</v>
      </c>
      <c r="I36" s="128">
        <v>0.0</v>
      </c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</row>
    <row r="37">
      <c r="C37" s="122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</row>
    <row r="38">
      <c r="C38" s="122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</row>
    <row r="39">
      <c r="C39" s="122"/>
      <c r="D39" s="130"/>
      <c r="E39" s="130"/>
      <c r="F39" s="130"/>
      <c r="G39" s="130"/>
      <c r="H39" s="130"/>
      <c r="I39" s="130"/>
      <c r="J39" s="130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</row>
    <row r="40">
      <c r="C40" s="122"/>
      <c r="D40" s="130"/>
      <c r="E40" s="130"/>
      <c r="F40" s="130"/>
      <c r="G40" s="130"/>
      <c r="H40" s="130"/>
      <c r="I40" s="130"/>
      <c r="J40" s="130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</row>
    <row r="41">
      <c r="C41" s="122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</row>
    <row r="42"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3"/>
      <c r="O42" s="123"/>
      <c r="P42" s="123"/>
      <c r="Q42" s="123"/>
      <c r="R42" s="123"/>
      <c r="S42" s="123"/>
      <c r="T42" s="123"/>
      <c r="U42" s="123"/>
      <c r="V42" s="123"/>
      <c r="W42" s="123"/>
    </row>
    <row r="43">
      <c r="C43" s="122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23"/>
      <c r="O43" s="123"/>
      <c r="P43" s="123"/>
      <c r="Q43" s="123"/>
      <c r="R43" s="123"/>
      <c r="S43" s="123"/>
      <c r="T43" s="123"/>
      <c r="U43" s="123"/>
      <c r="V43" s="123"/>
      <c r="W43" s="123"/>
    </row>
    <row r="44">
      <c r="C44" s="122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2"/>
      <c r="Y44" s="122"/>
      <c r="Z44" s="122"/>
      <c r="AA44" s="126">
        <v>20.0</v>
      </c>
    </row>
    <row r="45">
      <c r="C45" s="122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7">
        <v>-0.8052631578947369</v>
      </c>
    </row>
    <row r="46">
      <c r="C46" s="122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7">
        <v>-0.8184210526315789</v>
      </c>
    </row>
    <row r="47">
      <c r="C47" s="122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7">
        <v>-0.8166666666666667</v>
      </c>
    </row>
    <row r="48">
      <c r="A48" s="132"/>
      <c r="B48" s="132"/>
      <c r="C48" s="122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3"/>
      <c r="Y48" s="123"/>
      <c r="Z48" s="123"/>
      <c r="AA48" s="127">
        <v>-0.8333333333333334</v>
      </c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</row>
    <row r="49">
      <c r="C49" s="122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7">
        <v>-0.8294117647058823</v>
      </c>
    </row>
    <row r="50">
      <c r="C50" s="122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7">
        <v>-0.8470588235294116</v>
      </c>
    </row>
    <row r="51">
      <c r="B51" s="1">
        <v>4.0</v>
      </c>
      <c r="C51" s="122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7">
        <v>-0.8374999999999999</v>
      </c>
    </row>
    <row r="52">
      <c r="C52" s="122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7">
        <v>-0.859375</v>
      </c>
    </row>
    <row r="53">
      <c r="C53" s="122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7">
        <v>-0.85</v>
      </c>
    </row>
    <row r="54">
      <c r="C54" s="122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7">
        <v>-0.87</v>
      </c>
    </row>
    <row r="55">
      <c r="C55" s="122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7">
        <v>-0.8535714285714285</v>
      </c>
    </row>
    <row r="56">
      <c r="C56" s="122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7">
        <v>-0.8821428571428571</v>
      </c>
    </row>
    <row r="57">
      <c r="C57" s="122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7">
        <v>-0.8653846153846154</v>
      </c>
    </row>
    <row r="58">
      <c r="C58" s="122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7">
        <v>-0.8923076923076922</v>
      </c>
    </row>
    <row r="59">
      <c r="C59" s="122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7">
        <v>-0.8708333333333332</v>
      </c>
    </row>
    <row r="60">
      <c r="C60" s="122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7">
        <v>-0.9041666666666667</v>
      </c>
    </row>
    <row r="61">
      <c r="C61" s="122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7">
        <v>-0.8727272727272727</v>
      </c>
    </row>
    <row r="62">
      <c r="C62" s="122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7">
        <v>-0.9090909090909091</v>
      </c>
    </row>
    <row r="63">
      <c r="C63" s="122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7">
        <v>-0.875</v>
      </c>
    </row>
    <row r="64">
      <c r="C64" s="122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7">
        <v>-0.9149999999999998</v>
      </c>
    </row>
    <row r="65">
      <c r="C65" s="122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7">
        <v>-0.8777777777777778</v>
      </c>
    </row>
    <row r="66">
      <c r="C66" s="122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7">
        <v>-0.9277777777777777</v>
      </c>
    </row>
    <row r="67">
      <c r="C67" s="122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7">
        <v>-0.875</v>
      </c>
    </row>
    <row r="68">
      <c r="C68" s="122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7">
        <v>-0.9312499999999999</v>
      </c>
    </row>
    <row r="69">
      <c r="C69" s="122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7">
        <v>-0.8714285714285713</v>
      </c>
    </row>
    <row r="70">
      <c r="C70" s="122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7">
        <v>-0.9357142857142857</v>
      </c>
    </row>
    <row r="71">
      <c r="C71" s="122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7">
        <v>-0.8583333333333333</v>
      </c>
    </row>
    <row r="72">
      <c r="A72" s="132"/>
      <c r="B72" s="13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3"/>
      <c r="Y72" s="123"/>
      <c r="Z72" s="123"/>
      <c r="AA72" s="127">
        <v>-0.9416666666666665</v>
      </c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</row>
    <row r="73">
      <c r="C73" s="122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23"/>
      <c r="Y73" s="123"/>
      <c r="Z73" s="123"/>
      <c r="AA73" s="127">
        <v>-0.85</v>
      </c>
    </row>
    <row r="74">
      <c r="C74" s="122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23"/>
      <c r="Y74" s="123"/>
      <c r="Z74" s="123"/>
      <c r="AA74" s="127">
        <v>-0.9399999999999998</v>
      </c>
    </row>
    <row r="75">
      <c r="C75" s="122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23"/>
      <c r="Y75" s="123"/>
      <c r="Z75" s="123"/>
      <c r="AA75" s="127">
        <v>-0.8250000000000002</v>
      </c>
    </row>
    <row r="76">
      <c r="C76" s="122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23"/>
      <c r="Y76" s="123"/>
      <c r="Z76" s="123"/>
      <c r="AA76" s="127">
        <v>-0.9500000000000002</v>
      </c>
    </row>
    <row r="77">
      <c r="C77" s="122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23"/>
      <c r="Y77" s="123"/>
      <c r="Z77" s="123"/>
      <c r="AA77" s="127">
        <v>-0.7833333333333332</v>
      </c>
    </row>
    <row r="78">
      <c r="C78" s="122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23"/>
      <c r="Y78" s="123"/>
      <c r="Z78" s="123"/>
      <c r="AA78" s="127">
        <v>-0.9333333333333336</v>
      </c>
    </row>
    <row r="79">
      <c r="C79" s="122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23"/>
      <c r="Y79" s="123"/>
      <c r="Z79" s="123"/>
      <c r="AA79" s="127">
        <v>-0.6999999999999993</v>
      </c>
    </row>
    <row r="80">
      <c r="C80" s="122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23"/>
      <c r="Y80" s="123"/>
      <c r="Z80" s="123"/>
      <c r="AA80" s="127">
        <v>-0.9499999999999993</v>
      </c>
    </row>
    <row r="81">
      <c r="C81" s="122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23"/>
      <c r="Y81" s="123"/>
      <c r="Z81" s="123"/>
      <c r="AA81" s="127">
        <v>-0.4499999999999993</v>
      </c>
    </row>
    <row r="82">
      <c r="C82" s="122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23"/>
      <c r="Y82" s="123"/>
      <c r="Z82" s="123"/>
      <c r="AA82" s="127">
        <v>-0.8999999999999986</v>
      </c>
    </row>
    <row r="83">
      <c r="C83" s="122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23"/>
      <c r="Y83" s="123"/>
      <c r="Z83" s="123"/>
      <c r="AA83" s="127">
        <v>0.0</v>
      </c>
    </row>
    <row r="84">
      <c r="C84" s="122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23"/>
      <c r="Y84" s="123"/>
      <c r="Z84" s="123"/>
      <c r="AA84" s="127">
        <v>0.0</v>
      </c>
    </row>
    <row r="85">
      <c r="C85" s="122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</row>
    <row r="86">
      <c r="C86" s="122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</row>
    <row r="87">
      <c r="C87" s="122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</row>
    <row r="88">
      <c r="C88" s="122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22"/>
      <c r="Y88" s="122"/>
      <c r="Z88" s="122"/>
      <c r="AA88" s="126">
        <v>20.0</v>
      </c>
    </row>
    <row r="89">
      <c r="C89" s="122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23"/>
      <c r="Y89" s="123"/>
      <c r="Z89" s="123"/>
      <c r="AA89" s="127">
        <v>-0.88443570199164</v>
      </c>
    </row>
    <row r="90">
      <c r="C90" s="122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23"/>
      <c r="Y90" s="123"/>
      <c r="Z90" s="123"/>
      <c r="AA90" s="127">
        <v>-0.8905827391197443</v>
      </c>
    </row>
    <row r="91">
      <c r="C91" s="122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23"/>
      <c r="Y91" s="123"/>
      <c r="Z91" s="123"/>
      <c r="AA91" s="127">
        <v>-0.8696828128841898</v>
      </c>
    </row>
    <row r="92">
      <c r="C92" s="122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23"/>
      <c r="Y92" s="123"/>
      <c r="Z92" s="123"/>
      <c r="AA92" s="127">
        <v>-0.8770592574379149</v>
      </c>
    </row>
    <row r="93">
      <c r="C93" s="122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7">
        <v>-0.8549299237767396</v>
      </c>
    </row>
    <row r="94">
      <c r="C94" s="122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7">
        <v>-0.8623063683304647</v>
      </c>
    </row>
    <row r="95">
      <c r="C95" s="122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7">
        <v>-0.8377182198180477</v>
      </c>
    </row>
    <row r="96">
      <c r="C96" s="122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7">
        <v>-0.8463240717973937</v>
      </c>
    </row>
    <row r="97">
      <c r="C97" s="122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7">
        <v>-0.8217359232849767</v>
      </c>
    </row>
    <row r="98">
      <c r="C98" s="122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7">
        <v>-0.8291123678387018</v>
      </c>
    </row>
    <row r="99">
      <c r="C99" s="122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7">
        <v>-0.802065404475043</v>
      </c>
    </row>
    <row r="100">
      <c r="C100" s="122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7">
        <v>-0.8119006638800098</v>
      </c>
    </row>
    <row r="101">
      <c r="C101" s="126">
        <v>33.0</v>
      </c>
      <c r="D101" s="127">
        <v>0.0890090976149497</v>
      </c>
      <c r="E101" s="127">
        <v>0.08286206048684545</v>
      </c>
      <c r="F101" s="127">
        <v>0.10376198672239977</v>
      </c>
      <c r="G101" s="127">
        <v>0.09638554216867473</v>
      </c>
      <c r="H101" s="127">
        <v>0.11851487582985001</v>
      </c>
      <c r="I101" s="127">
        <v>0.11113843127612498</v>
      </c>
      <c r="J101" s="127">
        <v>0.135726579788542</v>
      </c>
      <c r="K101" s="127">
        <v>0.127120727809196</v>
      </c>
      <c r="L101" s="127">
        <v>0.151708876321613</v>
      </c>
      <c r="M101" s="127">
        <v>0.144332431767888</v>
      </c>
      <c r="N101" s="127">
        <v>0.17137939513154657</v>
      </c>
      <c r="O101" s="127">
        <v>0.1615441357265798</v>
      </c>
      <c r="P101" s="127">
        <v>0.0</v>
      </c>
      <c r="Q101" s="127">
        <v>0.0</v>
      </c>
      <c r="R101" s="127">
        <v>-0.23284976641258914</v>
      </c>
      <c r="S101" s="127">
        <v>-0.22301450700762238</v>
      </c>
      <c r="T101" s="127">
        <v>-0.2783378411605606</v>
      </c>
      <c r="U101" s="127">
        <v>-0.2685025817555938</v>
      </c>
      <c r="V101" s="127">
        <v>-0.32382591590853216</v>
      </c>
      <c r="W101" s="127">
        <v>-0.3139906565035654</v>
      </c>
      <c r="X101" s="127">
        <v>-0.3693139906565036</v>
      </c>
      <c r="Y101" s="127">
        <v>-0.3582493238259159</v>
      </c>
      <c r="Z101" s="127">
        <v>-0.4160314728300959</v>
      </c>
      <c r="AA101" s="127">
        <v>-0.7848537005163512</v>
      </c>
    </row>
    <row r="102">
      <c r="C102" s="126">
        <v>33.0</v>
      </c>
      <c r="D102" s="127">
        <v>0.09761494959429552</v>
      </c>
      <c r="E102" s="127">
        <v>0.09146791246619126</v>
      </c>
      <c r="F102" s="127">
        <v>0.11236783870174576</v>
      </c>
      <c r="G102" s="127">
        <v>0.10499139414802072</v>
      </c>
      <c r="H102" s="127">
        <v>0.127120727809196</v>
      </c>
      <c r="I102" s="127">
        <v>0.11974428325547097</v>
      </c>
      <c r="J102" s="127">
        <v>0.144332431767888</v>
      </c>
      <c r="K102" s="127">
        <v>0.135726579788542</v>
      </c>
      <c r="L102" s="127">
        <v>0.160314728300959</v>
      </c>
      <c r="M102" s="127">
        <v>0.1529382837472338</v>
      </c>
      <c r="N102" s="127">
        <v>0.17998524711089256</v>
      </c>
      <c r="O102" s="127">
        <v>0.17014998770592576</v>
      </c>
      <c r="P102" s="127">
        <v>0.0</v>
      </c>
      <c r="Q102" s="127">
        <v>0.0</v>
      </c>
      <c r="R102" s="127">
        <v>-0.24145561839193508</v>
      </c>
      <c r="S102" s="127">
        <v>-0.2316203589869683</v>
      </c>
      <c r="T102" s="127">
        <v>-0.28694369313990664</v>
      </c>
      <c r="U102" s="127">
        <v>-0.2771084337349399</v>
      </c>
      <c r="V102" s="127">
        <v>-0.3324317678878781</v>
      </c>
      <c r="W102" s="127">
        <v>-0.3225965084829112</v>
      </c>
      <c r="X102" s="127">
        <v>-0.37791984263584955</v>
      </c>
      <c r="Y102" s="127">
        <v>-0.36685517580526184</v>
      </c>
      <c r="Z102" s="127">
        <v>-0.42463732480944194</v>
      </c>
      <c r="AA102" s="127">
        <v>-0.7934595524956971</v>
      </c>
    </row>
    <row r="103">
      <c r="C103" s="126">
        <v>32.0</v>
      </c>
      <c r="D103" s="127">
        <v>0.093926727317433</v>
      </c>
      <c r="E103" s="127">
        <v>0.08777969018932874</v>
      </c>
      <c r="F103" s="127">
        <v>0.10867961642488325</v>
      </c>
      <c r="G103" s="127">
        <v>0.10130317187115821</v>
      </c>
      <c r="H103" s="127">
        <v>0.12343250553233348</v>
      </c>
      <c r="I103" s="127">
        <v>0.11605606097860828</v>
      </c>
      <c r="J103" s="127">
        <v>0.1406442094910253</v>
      </c>
      <c r="K103" s="127">
        <v>0.13203835751167947</v>
      </c>
      <c r="L103" s="127">
        <v>0.1566265060240965</v>
      </c>
      <c r="M103" s="127">
        <v>0.1492500614703713</v>
      </c>
      <c r="N103" s="127">
        <v>0.17629702483403004</v>
      </c>
      <c r="O103" s="127">
        <v>0.16646176542906327</v>
      </c>
      <c r="P103" s="127">
        <v>0.19350872879272202</v>
      </c>
      <c r="Q103" s="127">
        <v>0.18490287681337603</v>
      </c>
      <c r="R103" s="127">
        <v>0.0</v>
      </c>
      <c r="S103" s="127">
        <v>0.0</v>
      </c>
      <c r="T103" s="127">
        <v>-0.25866732235062706</v>
      </c>
      <c r="U103" s="127">
        <v>-0.24883206294566018</v>
      </c>
      <c r="V103" s="127">
        <v>-0.3041553970985985</v>
      </c>
      <c r="W103" s="127">
        <v>-0.29432013769363174</v>
      </c>
      <c r="X103" s="127">
        <v>-0.34964347184656996</v>
      </c>
      <c r="Y103" s="127">
        <v>-0.33857880501598236</v>
      </c>
      <c r="Z103" s="127">
        <v>-0.39636095402016225</v>
      </c>
      <c r="AA103" s="127">
        <v>-0.7651831817064175</v>
      </c>
    </row>
    <row r="104">
      <c r="C104" s="126">
        <v>32.0</v>
      </c>
      <c r="D104" s="127">
        <v>0.10376198672239977</v>
      </c>
      <c r="E104" s="127">
        <v>0.09761494959429552</v>
      </c>
      <c r="F104" s="127">
        <v>0.11851487582985001</v>
      </c>
      <c r="G104" s="127">
        <v>0.11113843127612498</v>
      </c>
      <c r="H104" s="127">
        <v>0.13326776493730025</v>
      </c>
      <c r="I104" s="127">
        <v>0.12589132038357523</v>
      </c>
      <c r="J104" s="127">
        <v>0.15047946889599223</v>
      </c>
      <c r="K104" s="127">
        <v>0.14187361691664624</v>
      </c>
      <c r="L104" s="127">
        <v>0.16646176542906327</v>
      </c>
      <c r="M104" s="127">
        <v>0.15908532087533805</v>
      </c>
      <c r="N104" s="127">
        <v>0.1861322842389968</v>
      </c>
      <c r="O104" s="127">
        <v>0.17629702483403004</v>
      </c>
      <c r="P104" s="127">
        <v>0.20334398819768879</v>
      </c>
      <c r="Q104" s="127">
        <v>0.1947381362183428</v>
      </c>
      <c r="R104" s="127">
        <v>0.0</v>
      </c>
      <c r="S104" s="127">
        <v>0.0</v>
      </c>
      <c r="T104" s="127">
        <v>-0.2685025817555938</v>
      </c>
      <c r="U104" s="127">
        <v>-0.25866732235062706</v>
      </c>
      <c r="V104" s="127">
        <v>-0.3139906565035654</v>
      </c>
      <c r="W104" s="127">
        <v>-0.3041553970985985</v>
      </c>
      <c r="X104" s="127">
        <v>-0.35947873125153673</v>
      </c>
      <c r="Y104" s="127">
        <v>-0.34841406442094913</v>
      </c>
      <c r="Z104" s="127">
        <v>-0.4061962134251291</v>
      </c>
      <c r="AA104" s="127">
        <v>-0.7750184411113843</v>
      </c>
    </row>
    <row r="105">
      <c r="C105" s="126">
        <v>31.0</v>
      </c>
      <c r="D105" s="127">
        <v>0.09761494959429552</v>
      </c>
      <c r="E105" s="127">
        <v>0.09146791246619126</v>
      </c>
      <c r="F105" s="127">
        <v>0.11236783870174576</v>
      </c>
      <c r="G105" s="127">
        <v>0.10499139414802072</v>
      </c>
      <c r="H105" s="127">
        <v>0.127120727809196</v>
      </c>
      <c r="I105" s="127">
        <v>0.11974428325547097</v>
      </c>
      <c r="J105" s="127">
        <v>0.144332431767888</v>
      </c>
      <c r="K105" s="127">
        <v>0.135726579788542</v>
      </c>
      <c r="L105" s="127">
        <v>0.160314728300959</v>
      </c>
      <c r="M105" s="127">
        <v>0.1529382837472338</v>
      </c>
      <c r="N105" s="127">
        <v>0.17998524711089256</v>
      </c>
      <c r="O105" s="127">
        <v>0.17014998770592576</v>
      </c>
      <c r="P105" s="127">
        <v>0.19719695106958454</v>
      </c>
      <c r="Q105" s="127">
        <v>0.18859109909023855</v>
      </c>
      <c r="R105" s="127">
        <v>0.21686746987951808</v>
      </c>
      <c r="S105" s="127">
        <v>0.2070322104745513</v>
      </c>
      <c r="T105" s="127">
        <v>0.0</v>
      </c>
      <c r="U105" s="127">
        <v>0.0</v>
      </c>
      <c r="V105" s="127">
        <v>-0.28325547086304403</v>
      </c>
      <c r="W105" s="127">
        <v>-0.27342021145807727</v>
      </c>
      <c r="X105" s="127">
        <v>-0.3287435456110155</v>
      </c>
      <c r="Y105" s="127">
        <v>-0.3176788787804279</v>
      </c>
      <c r="Z105" s="127">
        <v>-0.3754610277846079</v>
      </c>
      <c r="AA105" s="127">
        <v>-0.744283255470863</v>
      </c>
    </row>
    <row r="106">
      <c r="C106" s="126">
        <v>31.0</v>
      </c>
      <c r="D106" s="127">
        <v>0.10745020899926246</v>
      </c>
      <c r="E106" s="127">
        <v>0.10130317187115821</v>
      </c>
      <c r="F106" s="127">
        <v>0.12220309810671254</v>
      </c>
      <c r="G106" s="127">
        <v>0.1148266535529875</v>
      </c>
      <c r="H106" s="127">
        <v>0.13695598721416277</v>
      </c>
      <c r="I106" s="127">
        <v>0.12957954266043775</v>
      </c>
      <c r="J106" s="127">
        <v>0.15416769117285475</v>
      </c>
      <c r="K106" s="127">
        <v>0.14556183919350876</v>
      </c>
      <c r="L106" s="127">
        <v>0.17014998770592576</v>
      </c>
      <c r="M106" s="127">
        <v>0.16277354315220074</v>
      </c>
      <c r="N106" s="127">
        <v>0.18982050651585933</v>
      </c>
      <c r="O106" s="127">
        <v>0.17998524711089256</v>
      </c>
      <c r="P106" s="127">
        <v>0.2070322104745513</v>
      </c>
      <c r="Q106" s="127">
        <v>0.19842635849520532</v>
      </c>
      <c r="R106" s="127">
        <v>0.22670272928448493</v>
      </c>
      <c r="S106" s="127">
        <v>0.21686746987951808</v>
      </c>
      <c r="T106" s="127">
        <v>0.0</v>
      </c>
      <c r="U106" s="127">
        <v>0.0</v>
      </c>
      <c r="V106" s="127">
        <v>-0.2930907302680108</v>
      </c>
      <c r="W106" s="127">
        <v>-0.28325547086304403</v>
      </c>
      <c r="X106" s="127">
        <v>-0.33857880501598236</v>
      </c>
      <c r="Y106" s="127">
        <v>-0.32751413818539465</v>
      </c>
      <c r="Z106" s="127">
        <v>-0.38529628718957465</v>
      </c>
      <c r="AA106" s="127">
        <v>-0.7541185148758298</v>
      </c>
    </row>
    <row r="107">
      <c r="C107" s="126">
        <v>30.0</v>
      </c>
      <c r="D107" s="127">
        <v>0.10130317187115821</v>
      </c>
      <c r="E107" s="127">
        <v>0.09515613474305396</v>
      </c>
      <c r="F107" s="127">
        <v>0.11605606097860828</v>
      </c>
      <c r="G107" s="127">
        <v>0.10867961642488325</v>
      </c>
      <c r="H107" s="127">
        <v>0.13080895008605853</v>
      </c>
      <c r="I107" s="127">
        <v>0.12343250553233348</v>
      </c>
      <c r="J107" s="127">
        <v>0.1480206540447505</v>
      </c>
      <c r="K107" s="127">
        <v>0.13941480206540452</v>
      </c>
      <c r="L107" s="127">
        <v>0.16400295057782152</v>
      </c>
      <c r="M107" s="127">
        <v>0.1566265060240965</v>
      </c>
      <c r="N107" s="127">
        <v>0.18367346938775506</v>
      </c>
      <c r="O107" s="127">
        <v>0.1738382099827883</v>
      </c>
      <c r="P107" s="127">
        <v>0.20088517334644704</v>
      </c>
      <c r="Q107" s="127">
        <v>0.19227932136710105</v>
      </c>
      <c r="R107" s="127">
        <v>0.22055569215638068</v>
      </c>
      <c r="S107" s="127">
        <v>0.2107204327514138</v>
      </c>
      <c r="T107" s="127">
        <v>0.24145561839193508</v>
      </c>
      <c r="U107" s="127">
        <v>0.2316203589869683</v>
      </c>
      <c r="V107" s="127">
        <v>0.0</v>
      </c>
      <c r="W107" s="127">
        <v>0.0</v>
      </c>
      <c r="X107" s="127">
        <v>-0.3078436193754611</v>
      </c>
      <c r="Y107" s="127">
        <v>-0.2967789525448734</v>
      </c>
      <c r="Z107" s="127">
        <v>-0.3545611015490534</v>
      </c>
      <c r="AA107" s="127">
        <v>-0.7233833292353086</v>
      </c>
    </row>
    <row r="108">
      <c r="C108" s="126">
        <v>30.0</v>
      </c>
      <c r="D108" s="127">
        <v>0.11113843127612498</v>
      </c>
      <c r="E108" s="127">
        <v>0.10499139414802072</v>
      </c>
      <c r="F108" s="127">
        <v>0.12589132038357523</v>
      </c>
      <c r="G108" s="127">
        <v>0.11851487582985001</v>
      </c>
      <c r="H108" s="127">
        <v>0.1406442094910253</v>
      </c>
      <c r="I108" s="127">
        <v>0.13326776493730025</v>
      </c>
      <c r="J108" s="127">
        <v>0.15785591344971728</v>
      </c>
      <c r="K108" s="127">
        <v>0.1492500614703713</v>
      </c>
      <c r="L108" s="127">
        <v>0.1738382099827883</v>
      </c>
      <c r="M108" s="127">
        <v>0.16646176542906327</v>
      </c>
      <c r="N108" s="127">
        <v>0.19350872879272202</v>
      </c>
      <c r="O108" s="127">
        <v>0.18367346938775506</v>
      </c>
      <c r="P108" s="127">
        <v>0.2107204327514138</v>
      </c>
      <c r="Q108" s="127">
        <v>0.20211458077206781</v>
      </c>
      <c r="R108" s="127">
        <v>0.23039095156134745</v>
      </c>
      <c r="S108" s="127">
        <v>0.22055569215638068</v>
      </c>
      <c r="T108" s="127">
        <v>0.25129087779690196</v>
      </c>
      <c r="U108" s="127">
        <v>0.24145561839193508</v>
      </c>
      <c r="V108" s="127">
        <v>0.0</v>
      </c>
      <c r="W108" s="127">
        <v>0.0</v>
      </c>
      <c r="X108" s="127">
        <v>-0.3176788787804279</v>
      </c>
      <c r="Y108" s="127">
        <v>-0.3066142119498402</v>
      </c>
      <c r="Z108" s="127">
        <v>-0.36439636095402017</v>
      </c>
      <c r="AA108" s="127">
        <v>-0.7332185886402753</v>
      </c>
    </row>
    <row r="109">
      <c r="C109" s="126">
        <v>29.0</v>
      </c>
      <c r="D109" s="127">
        <v>0.10499139414802072</v>
      </c>
      <c r="E109" s="127">
        <v>0.09884435701991648</v>
      </c>
      <c r="F109" s="127">
        <v>0.11974428325547097</v>
      </c>
      <c r="G109" s="127">
        <v>0.11236783870174576</v>
      </c>
      <c r="H109" s="127">
        <v>0.13449717236292102</v>
      </c>
      <c r="I109" s="127">
        <v>0.127120727809196</v>
      </c>
      <c r="J109" s="127">
        <v>0.151708876321613</v>
      </c>
      <c r="K109" s="127">
        <v>0.14310302434226702</v>
      </c>
      <c r="L109" s="127">
        <v>0.16769117285468405</v>
      </c>
      <c r="M109" s="127">
        <v>0.160314728300959</v>
      </c>
      <c r="N109" s="127">
        <v>0.18736169166461775</v>
      </c>
      <c r="O109" s="127">
        <v>0.1775264322596508</v>
      </c>
      <c r="P109" s="127">
        <v>0.20457339562330956</v>
      </c>
      <c r="Q109" s="127">
        <v>0.19596754364396357</v>
      </c>
      <c r="R109" s="127">
        <v>0.22424391443324318</v>
      </c>
      <c r="S109" s="127">
        <v>0.2144086550282764</v>
      </c>
      <c r="T109" s="127">
        <v>0.24514384066879769</v>
      </c>
      <c r="U109" s="127">
        <v>0.23530858126383083</v>
      </c>
      <c r="V109" s="127">
        <v>0.2660437669043521</v>
      </c>
      <c r="W109" s="127">
        <v>0.25620850749938534</v>
      </c>
      <c r="X109" s="127">
        <v>0.0</v>
      </c>
      <c r="Y109" s="127">
        <v>0.0</v>
      </c>
      <c r="Z109" s="127">
        <v>-0.3336611753134989</v>
      </c>
      <c r="AA109" s="127">
        <v>-0.7024834029997541</v>
      </c>
    </row>
    <row r="110">
      <c r="C110" s="126">
        <v>29.0</v>
      </c>
      <c r="D110" s="127">
        <v>0.11605606097860828</v>
      </c>
      <c r="E110" s="127">
        <v>0.10990902385050402</v>
      </c>
      <c r="F110" s="127">
        <v>0.13080895008605853</v>
      </c>
      <c r="G110" s="127">
        <v>0.12343250553233348</v>
      </c>
      <c r="H110" s="127">
        <v>0.14556183919350876</v>
      </c>
      <c r="I110" s="127">
        <v>0.13818539463978374</v>
      </c>
      <c r="J110" s="127">
        <v>0.16277354315220074</v>
      </c>
      <c r="K110" s="127">
        <v>0.15416769117285475</v>
      </c>
      <c r="L110" s="127">
        <v>0.17875583968527176</v>
      </c>
      <c r="M110" s="127">
        <v>0.17137939513154657</v>
      </c>
      <c r="N110" s="127">
        <v>0.19842635849520532</v>
      </c>
      <c r="O110" s="127">
        <v>0.18859109909023855</v>
      </c>
      <c r="P110" s="127">
        <v>0.2156380624538973</v>
      </c>
      <c r="Q110" s="127">
        <v>0.2070322104745513</v>
      </c>
      <c r="R110" s="127">
        <v>0.23530858126383083</v>
      </c>
      <c r="S110" s="127">
        <v>0.22547332185886407</v>
      </c>
      <c r="T110" s="127">
        <v>0.25620850749938534</v>
      </c>
      <c r="U110" s="127">
        <v>0.24637324809441855</v>
      </c>
      <c r="V110" s="127">
        <v>0.2771084337349398</v>
      </c>
      <c r="W110" s="127">
        <v>0.26727317432997294</v>
      </c>
      <c r="X110" s="127">
        <v>0.0</v>
      </c>
      <c r="Y110" s="127">
        <v>0.0</v>
      </c>
      <c r="Z110" s="127">
        <v>-0.34472584214408664</v>
      </c>
      <c r="AA110" s="127">
        <v>-0.7135480698303418</v>
      </c>
    </row>
    <row r="111">
      <c r="C111" s="126">
        <v>28.0</v>
      </c>
      <c r="D111" s="127">
        <v>0.10745020899926246</v>
      </c>
      <c r="E111" s="127">
        <v>0.10130317187115821</v>
      </c>
      <c r="F111" s="127">
        <v>0.12220309810671254</v>
      </c>
      <c r="G111" s="127">
        <v>0.1148266535529875</v>
      </c>
      <c r="H111" s="127">
        <v>0.13695598721416277</v>
      </c>
      <c r="I111" s="127">
        <v>0.12957954266043775</v>
      </c>
      <c r="J111" s="127">
        <v>0.15416769117285475</v>
      </c>
      <c r="K111" s="127">
        <v>0.14556183919350876</v>
      </c>
      <c r="L111" s="127">
        <v>0.17014998770592576</v>
      </c>
      <c r="M111" s="127">
        <v>0.16277354315220074</v>
      </c>
      <c r="N111" s="127">
        <v>0.18982050651585933</v>
      </c>
      <c r="O111" s="127">
        <v>0.17998524711089256</v>
      </c>
      <c r="P111" s="127">
        <v>0.2070322104745513</v>
      </c>
      <c r="Q111" s="127">
        <v>0.19842635849520532</v>
      </c>
      <c r="R111" s="127">
        <v>0.22670272928448493</v>
      </c>
      <c r="S111" s="127">
        <v>0.21686746987951808</v>
      </c>
      <c r="T111" s="127">
        <v>0.24760265552003935</v>
      </c>
      <c r="U111" s="127">
        <v>0.23776739611507255</v>
      </c>
      <c r="V111" s="127">
        <v>0.2685025817555938</v>
      </c>
      <c r="W111" s="127">
        <v>0.25866732235062706</v>
      </c>
      <c r="X111" s="127">
        <v>0.2894025079911483</v>
      </c>
      <c r="Y111" s="127">
        <v>0.2783378411605606</v>
      </c>
      <c r="Z111" s="127">
        <v>0.0</v>
      </c>
      <c r="AA111" s="127">
        <v>-0.6803540693385788</v>
      </c>
    </row>
    <row r="112">
      <c r="C112" s="126">
        <v>28.0</v>
      </c>
      <c r="D112" s="127">
        <v>0.11851487582985001</v>
      </c>
      <c r="E112" s="127">
        <v>0.11236783870174576</v>
      </c>
      <c r="F112" s="127">
        <v>0.13326776493730025</v>
      </c>
      <c r="G112" s="127">
        <v>0.12589132038357523</v>
      </c>
      <c r="H112" s="127">
        <v>0.1480206540447505</v>
      </c>
      <c r="I112" s="127">
        <v>0.1406442094910253</v>
      </c>
      <c r="J112" s="127">
        <v>0.1652323580034423</v>
      </c>
      <c r="K112" s="127">
        <v>0.1566265060240965</v>
      </c>
      <c r="L112" s="127">
        <v>0.1812146545365135</v>
      </c>
      <c r="M112" s="127">
        <v>0.1738382099827883</v>
      </c>
      <c r="N112" s="127">
        <v>0.20088517334644704</v>
      </c>
      <c r="O112" s="127">
        <v>0.19104991394148027</v>
      </c>
      <c r="P112" s="127">
        <v>0.21809687730513894</v>
      </c>
      <c r="Q112" s="127">
        <v>0.20949102532579303</v>
      </c>
      <c r="R112" s="127">
        <v>0.23776739611507255</v>
      </c>
      <c r="S112" s="127">
        <v>0.2279321367101058</v>
      </c>
      <c r="T112" s="127">
        <v>0.25866732235062706</v>
      </c>
      <c r="U112" s="127">
        <v>0.2488320629456602</v>
      </c>
      <c r="V112" s="127">
        <v>0.2795672485861815</v>
      </c>
      <c r="W112" s="127">
        <v>0.2697319891812147</v>
      </c>
      <c r="X112" s="127">
        <v>0.30046717482173596</v>
      </c>
      <c r="Y112" s="127">
        <v>0.2894025079911483</v>
      </c>
      <c r="Z112" s="127">
        <v>0.0</v>
      </c>
      <c r="AA112" s="127">
        <v>-0.6914187361691664</v>
      </c>
    </row>
    <row r="113">
      <c r="C113" s="126">
        <v>27.0</v>
      </c>
      <c r="D113" s="127">
        <v>0.10990902385050402</v>
      </c>
      <c r="E113" s="127">
        <v>0.10376198672239977</v>
      </c>
      <c r="F113" s="127">
        <v>0.12466191295795427</v>
      </c>
      <c r="G113" s="127">
        <v>0.11728546840422924</v>
      </c>
      <c r="H113" s="127">
        <v>0.13941480206540452</v>
      </c>
      <c r="I113" s="127">
        <v>0.13203835751167947</v>
      </c>
      <c r="J113" s="127">
        <v>0.1566265060240965</v>
      </c>
      <c r="K113" s="127">
        <v>0.1480206540447505</v>
      </c>
      <c r="L113" s="127">
        <v>0.1726088025571675</v>
      </c>
      <c r="M113" s="127">
        <v>0.1652323580034423</v>
      </c>
      <c r="N113" s="127">
        <v>0.19227932136710105</v>
      </c>
      <c r="O113" s="127">
        <v>0.18244406196213428</v>
      </c>
      <c r="P113" s="127">
        <v>0.20949102532579303</v>
      </c>
      <c r="Q113" s="127">
        <v>0.20088517334644704</v>
      </c>
      <c r="R113" s="127">
        <v>0.22916154413572656</v>
      </c>
      <c r="S113" s="127">
        <v>0.2193262847307598</v>
      </c>
      <c r="T113" s="127">
        <v>0.25006147037128107</v>
      </c>
      <c r="U113" s="127">
        <v>0.2402262109663143</v>
      </c>
      <c r="V113" s="127">
        <v>0.27096139660683555</v>
      </c>
      <c r="W113" s="127">
        <v>0.2611261372018687</v>
      </c>
      <c r="X113" s="127">
        <v>0.29186132284238997</v>
      </c>
      <c r="Y113" s="127">
        <v>0.2807966560118023</v>
      </c>
      <c r="Z113" s="127">
        <v>0.31399065650356534</v>
      </c>
      <c r="AA113" s="127">
        <v>-0.6582247356774035</v>
      </c>
    </row>
    <row r="114">
      <c r="C114" s="126">
        <v>27.0</v>
      </c>
      <c r="D114" s="127">
        <v>0.12097369068109175</v>
      </c>
      <c r="E114" s="127">
        <v>0.1148266535529875</v>
      </c>
      <c r="F114" s="127">
        <v>0.135726579788542</v>
      </c>
      <c r="G114" s="127">
        <v>0.12835013523481678</v>
      </c>
      <c r="H114" s="127">
        <v>0.15047946889599223</v>
      </c>
      <c r="I114" s="127">
        <v>0.14310302434226702</v>
      </c>
      <c r="J114" s="127">
        <v>0.16769117285468405</v>
      </c>
      <c r="K114" s="127">
        <v>0.15908532087533805</v>
      </c>
      <c r="L114" s="127">
        <v>0.18367346938775506</v>
      </c>
      <c r="M114" s="127">
        <v>0.17629702483403004</v>
      </c>
      <c r="N114" s="127">
        <v>0.20334398819768879</v>
      </c>
      <c r="O114" s="127">
        <v>0.19350872879272202</v>
      </c>
      <c r="P114" s="127">
        <v>0.22055569215638068</v>
      </c>
      <c r="Q114" s="127">
        <v>0.21194984017703478</v>
      </c>
      <c r="R114" s="127">
        <v>0.2402262109663143</v>
      </c>
      <c r="S114" s="127">
        <v>0.23039095156134745</v>
      </c>
      <c r="T114" s="127">
        <v>0.2611261372018687</v>
      </c>
      <c r="U114" s="127">
        <v>0.25129087779690196</v>
      </c>
      <c r="V114" s="127">
        <v>0.2820260634374232</v>
      </c>
      <c r="W114" s="127">
        <v>0.2721908040324564</v>
      </c>
      <c r="X114" s="127">
        <v>0.3029259896729776</v>
      </c>
      <c r="Y114" s="127">
        <v>0.29186132284238997</v>
      </c>
      <c r="Z114" s="127">
        <v>0.325055323334153</v>
      </c>
      <c r="AA114" s="127">
        <v>-0.6692894025079912</v>
      </c>
    </row>
    <row r="115">
      <c r="C115" s="126">
        <v>26.0</v>
      </c>
      <c r="D115" s="127">
        <v>0.11113843127612498</v>
      </c>
      <c r="E115" s="127">
        <v>0.10499139414802072</v>
      </c>
      <c r="F115" s="127">
        <v>0.12589132038357523</v>
      </c>
      <c r="G115" s="127">
        <v>0.11851487582985001</v>
      </c>
      <c r="H115" s="127">
        <v>0.1406442094910253</v>
      </c>
      <c r="I115" s="127">
        <v>0.13326776493730025</v>
      </c>
      <c r="J115" s="127">
        <v>0.15785591344971728</v>
      </c>
      <c r="K115" s="127">
        <v>0.1492500614703713</v>
      </c>
      <c r="L115" s="127">
        <v>0.1738382099827883</v>
      </c>
      <c r="M115" s="127">
        <v>0.16646176542906327</v>
      </c>
      <c r="N115" s="127">
        <v>0.19350872879272202</v>
      </c>
      <c r="O115" s="127">
        <v>0.18367346938775506</v>
      </c>
      <c r="P115" s="127">
        <v>0.2107204327514138</v>
      </c>
      <c r="Q115" s="127">
        <v>0.20211458077206781</v>
      </c>
      <c r="R115" s="127">
        <v>0.23039095156134745</v>
      </c>
      <c r="S115" s="127">
        <v>0.22055569215638068</v>
      </c>
      <c r="T115" s="127">
        <v>0.25129087779690196</v>
      </c>
      <c r="U115" s="127">
        <v>0.24145561839193508</v>
      </c>
      <c r="V115" s="127">
        <v>0.2721908040324564</v>
      </c>
      <c r="W115" s="127">
        <v>0.26235554462748956</v>
      </c>
      <c r="X115" s="127">
        <v>0.29309073026801086</v>
      </c>
      <c r="Y115" s="127">
        <v>0.2820260634374232</v>
      </c>
      <c r="Z115" s="127">
        <v>0.3152200639291861</v>
      </c>
      <c r="AA115" s="127">
        <v>-0.6348659945906073</v>
      </c>
    </row>
    <row r="116">
      <c r="C116" s="126">
        <v>26.0</v>
      </c>
      <c r="D116" s="127">
        <v>0.12343250553233348</v>
      </c>
      <c r="E116" s="127">
        <v>0.11728546840422924</v>
      </c>
      <c r="F116" s="127">
        <v>0.13818539463978374</v>
      </c>
      <c r="G116" s="127">
        <v>0.13080895008605853</v>
      </c>
      <c r="H116" s="127">
        <v>0.1529382837472338</v>
      </c>
      <c r="I116" s="127">
        <v>0.14556183919350876</v>
      </c>
      <c r="J116" s="127">
        <v>0.17014998770592576</v>
      </c>
      <c r="K116" s="127">
        <v>0.1615441357265798</v>
      </c>
      <c r="L116" s="127">
        <v>0.1861322842389968</v>
      </c>
      <c r="M116" s="127">
        <v>0.17875583968527176</v>
      </c>
      <c r="N116" s="127">
        <v>0.2058028030489305</v>
      </c>
      <c r="O116" s="127">
        <v>0.19596754364396357</v>
      </c>
      <c r="P116" s="127">
        <v>0.22301450700762232</v>
      </c>
      <c r="Q116" s="127">
        <v>0.2144086550282764</v>
      </c>
      <c r="R116" s="127">
        <v>0.24268502581755597</v>
      </c>
      <c r="S116" s="127">
        <v>0.23284976641258917</v>
      </c>
      <c r="T116" s="127">
        <v>0.26358495205311044</v>
      </c>
      <c r="U116" s="127">
        <v>0.25374969264814357</v>
      </c>
      <c r="V116" s="127">
        <v>0.28448487828866487</v>
      </c>
      <c r="W116" s="127">
        <v>0.2746496188836981</v>
      </c>
      <c r="X116" s="127">
        <v>0.30538480452421934</v>
      </c>
      <c r="Y116" s="127">
        <v>0.2943201376936317</v>
      </c>
      <c r="Z116" s="127">
        <v>0.32751413818539465</v>
      </c>
      <c r="AA116" s="127">
        <v>-0.6471600688468158</v>
      </c>
    </row>
    <row r="117">
      <c r="C117" s="126">
        <v>25.0</v>
      </c>
      <c r="D117" s="127">
        <v>0.11359724612736671</v>
      </c>
      <c r="E117" s="127">
        <v>0.10745020899926246</v>
      </c>
      <c r="F117" s="127">
        <v>0.12835013523481678</v>
      </c>
      <c r="G117" s="127">
        <v>0.12097369068109175</v>
      </c>
      <c r="H117" s="127">
        <v>0.14310302434226702</v>
      </c>
      <c r="I117" s="127">
        <v>0.135726579788542</v>
      </c>
      <c r="J117" s="127">
        <v>0.160314728300959</v>
      </c>
      <c r="K117" s="127">
        <v>0.151708876321613</v>
      </c>
      <c r="L117" s="127">
        <v>0.17629702483403004</v>
      </c>
      <c r="M117" s="127">
        <v>0.168920580280305</v>
      </c>
      <c r="N117" s="127">
        <v>0.19596754364396357</v>
      </c>
      <c r="O117" s="127">
        <v>0.1861322842389968</v>
      </c>
      <c r="P117" s="127">
        <v>0.21317924760265555</v>
      </c>
      <c r="Q117" s="127">
        <v>0.20457339562330956</v>
      </c>
      <c r="R117" s="127">
        <v>0.23284976641258917</v>
      </c>
      <c r="S117" s="127">
        <v>0.22301450700762232</v>
      </c>
      <c r="T117" s="127">
        <v>0.25374969264814357</v>
      </c>
      <c r="U117" s="127">
        <v>0.24391443324317683</v>
      </c>
      <c r="V117" s="127">
        <v>0.2746496188836981</v>
      </c>
      <c r="W117" s="127">
        <v>0.26481435947873133</v>
      </c>
      <c r="X117" s="127">
        <v>0.2955495451192526</v>
      </c>
      <c r="Y117" s="127">
        <v>0.28448487828866487</v>
      </c>
      <c r="Z117" s="127">
        <v>0.3176788787804279</v>
      </c>
      <c r="AA117" s="127">
        <v>-0.612736660929432</v>
      </c>
    </row>
    <row r="118">
      <c r="C118" s="126">
        <v>25.0</v>
      </c>
      <c r="D118" s="127">
        <v>0.12466191295795427</v>
      </c>
      <c r="E118" s="127">
        <v>0.11851487582985001</v>
      </c>
      <c r="F118" s="127">
        <v>0.13941480206540452</v>
      </c>
      <c r="G118" s="127">
        <v>0.13203835751167947</v>
      </c>
      <c r="H118" s="127">
        <v>0.15416769117285475</v>
      </c>
      <c r="I118" s="127">
        <v>0.14679124661912954</v>
      </c>
      <c r="J118" s="127">
        <v>0.17137939513154657</v>
      </c>
      <c r="K118" s="127">
        <v>0.16277354315220074</v>
      </c>
      <c r="L118" s="127">
        <v>0.18736169166461775</v>
      </c>
      <c r="M118" s="127">
        <v>0.17998524711089256</v>
      </c>
      <c r="N118" s="127">
        <v>0.2070322104745513</v>
      </c>
      <c r="O118" s="127">
        <v>0.19719695106958454</v>
      </c>
      <c r="P118" s="127">
        <v>0.22424391443324318</v>
      </c>
      <c r="Q118" s="127">
        <v>0.2156380624538973</v>
      </c>
      <c r="R118" s="127">
        <v>0.24391443324317683</v>
      </c>
      <c r="S118" s="127">
        <v>0.23407917383821006</v>
      </c>
      <c r="T118" s="127">
        <v>0.26481435947873133</v>
      </c>
      <c r="U118" s="127">
        <v>0.25497910007376445</v>
      </c>
      <c r="V118" s="127">
        <v>0.28571428571428575</v>
      </c>
      <c r="W118" s="127">
        <v>0.27587902630931893</v>
      </c>
      <c r="X118" s="127">
        <v>0.30661421194984023</v>
      </c>
      <c r="Y118" s="127">
        <v>0.2955495451192526</v>
      </c>
      <c r="Z118" s="127">
        <v>0.3287435456110155</v>
      </c>
      <c r="AA118" s="127">
        <v>-0.6238013277600196</v>
      </c>
    </row>
    <row r="119">
      <c r="C119" s="126">
        <v>24.0</v>
      </c>
      <c r="D119" s="127">
        <v>0.1148266535529875</v>
      </c>
      <c r="E119" s="127">
        <v>0.10867961642488325</v>
      </c>
      <c r="F119" s="127">
        <v>0.12957954266043775</v>
      </c>
      <c r="G119" s="127">
        <v>0.12220309810671254</v>
      </c>
      <c r="H119" s="127">
        <v>0.144332431767888</v>
      </c>
      <c r="I119" s="127">
        <v>0.13695598721416294</v>
      </c>
      <c r="J119" s="127">
        <v>0.16154413572657997</v>
      </c>
      <c r="K119" s="127">
        <v>0.1529382837472338</v>
      </c>
      <c r="L119" s="127">
        <v>0.1775264322596508</v>
      </c>
      <c r="M119" s="127">
        <v>0.17014998770592576</v>
      </c>
      <c r="N119" s="127">
        <v>0.19719695106958454</v>
      </c>
      <c r="O119" s="127">
        <v>0.18736169166461775</v>
      </c>
      <c r="P119" s="127">
        <v>0.2144086550282764</v>
      </c>
      <c r="Q119" s="127">
        <v>0.2058028030489305</v>
      </c>
      <c r="R119" s="127">
        <v>0.23407917383821006</v>
      </c>
      <c r="S119" s="127">
        <v>0.2242439144332433</v>
      </c>
      <c r="T119" s="127">
        <v>0.25497910007376456</v>
      </c>
      <c r="U119" s="127">
        <v>0.24514384066879769</v>
      </c>
      <c r="V119" s="127">
        <v>0.27587902630931893</v>
      </c>
      <c r="W119" s="127">
        <v>0.26604376690435216</v>
      </c>
      <c r="X119" s="127">
        <v>0.29677895254487346</v>
      </c>
      <c r="Y119" s="127">
        <v>0.2857142857142858</v>
      </c>
      <c r="Z119" s="127">
        <v>0.3189082862060487</v>
      </c>
      <c r="AA119" s="127">
        <v>-0.5893779198426359</v>
      </c>
    </row>
    <row r="120">
      <c r="C120" s="126">
        <v>24.0</v>
      </c>
      <c r="D120" s="127">
        <v>0.127120727809196</v>
      </c>
      <c r="E120" s="127">
        <v>0.12097369068109175</v>
      </c>
      <c r="F120" s="127">
        <v>0.14187361691664624</v>
      </c>
      <c r="G120" s="127">
        <v>0.13449717236292102</v>
      </c>
      <c r="H120" s="127">
        <v>0.1566265060240965</v>
      </c>
      <c r="I120" s="127">
        <v>0.14925006147037145</v>
      </c>
      <c r="J120" s="127">
        <v>0.17383820998278848</v>
      </c>
      <c r="K120" s="127">
        <v>0.1652323580034423</v>
      </c>
      <c r="L120" s="127">
        <v>0.18982050651585933</v>
      </c>
      <c r="M120" s="127">
        <v>0.18244406196213428</v>
      </c>
      <c r="N120" s="127">
        <v>0.20949102532579303</v>
      </c>
      <c r="O120" s="127">
        <v>0.19965576592082626</v>
      </c>
      <c r="P120" s="127">
        <v>0.22670272928448493</v>
      </c>
      <c r="Q120" s="127">
        <v>0.21809687730513902</v>
      </c>
      <c r="R120" s="127">
        <v>0.24637324809441855</v>
      </c>
      <c r="S120" s="127">
        <v>0.23653798868945178</v>
      </c>
      <c r="T120" s="127">
        <v>0.26727317432997305</v>
      </c>
      <c r="U120" s="127">
        <v>0.2574379149250062</v>
      </c>
      <c r="V120" s="127">
        <v>0.2881731005655275</v>
      </c>
      <c r="W120" s="127">
        <v>0.2783378411605607</v>
      </c>
      <c r="X120" s="127">
        <v>0.30907302680108195</v>
      </c>
      <c r="Y120" s="127">
        <v>0.2980083599704943</v>
      </c>
      <c r="Z120" s="127">
        <v>0.33120236046225726</v>
      </c>
      <c r="AA120" s="127">
        <v>-0.6016719940988444</v>
      </c>
    </row>
    <row r="121">
      <c r="C121" s="126">
        <v>23.0</v>
      </c>
      <c r="D121" s="127">
        <v>0.11605606097860828</v>
      </c>
      <c r="E121" s="127">
        <v>0.10990902385050402</v>
      </c>
      <c r="F121" s="127">
        <v>0.13080895008605853</v>
      </c>
      <c r="G121" s="127">
        <v>0.12343250553233348</v>
      </c>
      <c r="H121" s="127">
        <v>0.14556183919350876</v>
      </c>
      <c r="I121" s="127">
        <v>0.13818539463978374</v>
      </c>
      <c r="J121" s="127">
        <v>0.16277354315220074</v>
      </c>
      <c r="K121" s="127">
        <v>0.15416769117285475</v>
      </c>
      <c r="L121" s="127">
        <v>0.17875583968527176</v>
      </c>
      <c r="M121" s="127">
        <v>0.17137939513154657</v>
      </c>
      <c r="N121" s="127">
        <v>0.19842635849520532</v>
      </c>
      <c r="O121" s="127">
        <v>0.18859109909023855</v>
      </c>
      <c r="P121" s="127">
        <v>0.2156380624538973</v>
      </c>
      <c r="Q121" s="127">
        <v>0.2070322104745513</v>
      </c>
      <c r="R121" s="127">
        <v>0.23530858126383083</v>
      </c>
      <c r="S121" s="127">
        <v>0.22547332185886407</v>
      </c>
      <c r="T121" s="127">
        <v>0.25620850749938534</v>
      </c>
      <c r="U121" s="127">
        <v>0.24637324809441855</v>
      </c>
      <c r="V121" s="127">
        <v>0.2771084337349398</v>
      </c>
      <c r="W121" s="127">
        <v>0.26727317432997294</v>
      </c>
      <c r="X121" s="127">
        <v>0.29800835997049424</v>
      </c>
      <c r="Y121" s="127">
        <v>0.2869436931399066</v>
      </c>
      <c r="Z121" s="127">
        <v>0.3201376936316696</v>
      </c>
      <c r="AA121" s="127">
        <v>-0.5660191787558397</v>
      </c>
    </row>
    <row r="122">
      <c r="C122" s="126">
        <v>23.0</v>
      </c>
      <c r="D122" s="127">
        <v>0.127120727809196</v>
      </c>
      <c r="E122" s="127">
        <v>0.12097369068109175</v>
      </c>
      <c r="F122" s="127">
        <v>0.14187361691664624</v>
      </c>
      <c r="G122" s="127">
        <v>0.13449717236292102</v>
      </c>
      <c r="H122" s="127">
        <v>0.1566265060240965</v>
      </c>
      <c r="I122" s="127">
        <v>0.14925006147037145</v>
      </c>
      <c r="J122" s="127">
        <v>0.17383820998278848</v>
      </c>
      <c r="K122" s="127">
        <v>0.1652323580034423</v>
      </c>
      <c r="L122" s="127">
        <v>0.18982050651585933</v>
      </c>
      <c r="M122" s="127">
        <v>0.18244406196213428</v>
      </c>
      <c r="N122" s="127">
        <v>0.20949102532579303</v>
      </c>
      <c r="O122" s="127">
        <v>0.19965576592082626</v>
      </c>
      <c r="P122" s="127">
        <v>0.22670272928448493</v>
      </c>
      <c r="Q122" s="127">
        <v>0.21809687730513902</v>
      </c>
      <c r="R122" s="127">
        <v>0.24637324809441855</v>
      </c>
      <c r="S122" s="127">
        <v>0.23653798868945178</v>
      </c>
      <c r="T122" s="127">
        <v>0.26727317432997305</v>
      </c>
      <c r="U122" s="127">
        <v>0.2574379149250062</v>
      </c>
      <c r="V122" s="127">
        <v>0.2881731005655275</v>
      </c>
      <c r="W122" s="127">
        <v>0.2783378411605607</v>
      </c>
      <c r="X122" s="127">
        <v>0.30907302680108195</v>
      </c>
      <c r="Y122" s="127">
        <v>0.2980083599704943</v>
      </c>
      <c r="Z122" s="127">
        <v>0.33120236046225726</v>
      </c>
      <c r="AA122" s="127">
        <v>-0.5770838455864273</v>
      </c>
    </row>
    <row r="123">
      <c r="C123" s="126">
        <v>22.0</v>
      </c>
      <c r="D123" s="127">
        <v>0.11728546840422906</v>
      </c>
      <c r="E123" s="127">
        <v>0.1111384312761248</v>
      </c>
      <c r="F123" s="127">
        <v>0.13203835751167947</v>
      </c>
      <c r="G123" s="127">
        <v>0.12466191295795427</v>
      </c>
      <c r="H123" s="127">
        <v>0.14679124661912954</v>
      </c>
      <c r="I123" s="127">
        <v>0.13941480206540452</v>
      </c>
      <c r="J123" s="127">
        <v>0.16400295057782152</v>
      </c>
      <c r="K123" s="127">
        <v>0.15539709859847553</v>
      </c>
      <c r="L123" s="127">
        <v>0.17998524711089256</v>
      </c>
      <c r="M123" s="127">
        <v>0.17260880255716735</v>
      </c>
      <c r="N123" s="127">
        <v>0.19965576592082626</v>
      </c>
      <c r="O123" s="127">
        <v>0.18982050651585933</v>
      </c>
      <c r="P123" s="127">
        <v>0.21686746987951808</v>
      </c>
      <c r="Q123" s="127">
        <v>0.20826161790017209</v>
      </c>
      <c r="R123" s="127">
        <v>0.2365379886894517</v>
      </c>
      <c r="S123" s="127">
        <v>0.22670272928448484</v>
      </c>
      <c r="T123" s="127">
        <v>0.2574379149250061</v>
      </c>
      <c r="U123" s="127">
        <v>0.24760265552003935</v>
      </c>
      <c r="V123" s="127">
        <v>0.2783378411605606</v>
      </c>
      <c r="W123" s="127">
        <v>0.2685025817555938</v>
      </c>
      <c r="X123" s="127">
        <v>0.29923776739611513</v>
      </c>
      <c r="Y123" s="127">
        <v>0.28817310056552736</v>
      </c>
      <c r="Z123" s="127">
        <v>0.3213671010572904</v>
      </c>
      <c r="AA123" s="127">
        <v>-0.5426604376690435</v>
      </c>
    </row>
    <row r="124">
      <c r="C124" s="126">
        <v>22.0</v>
      </c>
      <c r="D124" s="127">
        <v>0.12957954266043756</v>
      </c>
      <c r="E124" s="127">
        <v>0.12343250553233331</v>
      </c>
      <c r="F124" s="127">
        <v>0.144332431767888</v>
      </c>
      <c r="G124" s="127">
        <v>0.13695598721416277</v>
      </c>
      <c r="H124" s="127">
        <v>0.15908532087533805</v>
      </c>
      <c r="I124" s="127">
        <v>0.151708876321613</v>
      </c>
      <c r="J124" s="127">
        <v>0.17629702483403004</v>
      </c>
      <c r="K124" s="127">
        <v>0.16769117285468405</v>
      </c>
      <c r="L124" s="127">
        <v>0.19227932136710105</v>
      </c>
      <c r="M124" s="127">
        <v>0.18490287681337586</v>
      </c>
      <c r="N124" s="127">
        <v>0.21194984017703478</v>
      </c>
      <c r="O124" s="127">
        <v>0.20211458077206781</v>
      </c>
      <c r="P124" s="127">
        <v>0.22916154413572656</v>
      </c>
      <c r="Q124" s="127">
        <v>0.2205556921563806</v>
      </c>
      <c r="R124" s="127">
        <v>0.2488320629456602</v>
      </c>
      <c r="S124" s="127">
        <v>0.23899680354069336</v>
      </c>
      <c r="T124" s="127">
        <v>0.2697319891812146</v>
      </c>
      <c r="U124" s="127">
        <v>0.25989672977624784</v>
      </c>
      <c r="V124" s="127">
        <v>0.29063191541676914</v>
      </c>
      <c r="W124" s="127">
        <v>0.2807966560118023</v>
      </c>
      <c r="X124" s="127">
        <v>0.3115318416523236</v>
      </c>
      <c r="Y124" s="127">
        <v>0.3004671748217359</v>
      </c>
      <c r="Z124" s="127">
        <v>0.33366117531349887</v>
      </c>
      <c r="AA124" s="127">
        <v>-0.554954511925252</v>
      </c>
    </row>
    <row r="125">
      <c r="C125" s="126">
        <v>21.0</v>
      </c>
      <c r="D125" s="127">
        <v>0.11851487582985001</v>
      </c>
      <c r="E125" s="127">
        <v>0.11236783870174576</v>
      </c>
      <c r="F125" s="127">
        <v>0.13326776493730025</v>
      </c>
      <c r="G125" s="127">
        <v>0.12589132038357523</v>
      </c>
      <c r="H125" s="127">
        <v>0.1480206540447505</v>
      </c>
      <c r="I125" s="127">
        <v>0.1406442094910253</v>
      </c>
      <c r="J125" s="127">
        <v>0.1652323580034423</v>
      </c>
      <c r="K125" s="127">
        <v>0.1566265060240965</v>
      </c>
      <c r="L125" s="127">
        <v>0.1812146545365135</v>
      </c>
      <c r="M125" s="127">
        <v>0.1738382099827883</v>
      </c>
      <c r="N125" s="127">
        <v>0.20088517334644704</v>
      </c>
      <c r="O125" s="127">
        <v>0.19104991394148027</v>
      </c>
      <c r="P125" s="127">
        <v>0.21809687730513894</v>
      </c>
      <c r="Q125" s="127">
        <v>0.20949102532579303</v>
      </c>
      <c r="R125" s="127">
        <v>0.23776739611507255</v>
      </c>
      <c r="S125" s="127">
        <v>0.2279321367101058</v>
      </c>
      <c r="T125" s="127">
        <v>0.25866732235062706</v>
      </c>
      <c r="U125" s="127">
        <v>0.2488320629456602</v>
      </c>
      <c r="V125" s="127">
        <v>0.2795672485861815</v>
      </c>
      <c r="W125" s="127">
        <v>0.2697319891812147</v>
      </c>
      <c r="X125" s="127">
        <v>0.30046717482173596</v>
      </c>
      <c r="Y125" s="127">
        <v>0.2894025079911483</v>
      </c>
      <c r="Z125" s="127">
        <v>0.32259650848291127</v>
      </c>
      <c r="AA125" s="127">
        <v>-0.5193016965822473</v>
      </c>
    </row>
    <row r="126">
      <c r="C126" s="126">
        <v>21.0</v>
      </c>
      <c r="D126" s="127">
        <v>0.12957954266043756</v>
      </c>
      <c r="E126" s="127">
        <v>0.12343250553233331</v>
      </c>
      <c r="F126" s="127">
        <v>0.144332431767888</v>
      </c>
      <c r="G126" s="127">
        <v>0.13695598721416277</v>
      </c>
      <c r="H126" s="127">
        <v>0.15908532087533805</v>
      </c>
      <c r="I126" s="127">
        <v>0.151708876321613</v>
      </c>
      <c r="J126" s="127">
        <v>0.17629702483403004</v>
      </c>
      <c r="K126" s="127">
        <v>0.16769117285468405</v>
      </c>
      <c r="L126" s="127">
        <v>0.19227932136710105</v>
      </c>
      <c r="M126" s="127">
        <v>0.18490287681337586</v>
      </c>
      <c r="N126" s="127">
        <v>0.21194984017703478</v>
      </c>
      <c r="O126" s="127">
        <v>0.20211458077206781</v>
      </c>
      <c r="P126" s="127">
        <v>0.22916154413572656</v>
      </c>
      <c r="Q126" s="127">
        <v>0.2205556921563806</v>
      </c>
      <c r="R126" s="127">
        <v>0.2488320629456602</v>
      </c>
      <c r="S126" s="127">
        <v>0.23899680354069336</v>
      </c>
      <c r="T126" s="127">
        <v>0.2697319891812146</v>
      </c>
      <c r="U126" s="127">
        <v>0.25989672977624784</v>
      </c>
      <c r="V126" s="127">
        <v>0.29063191541676914</v>
      </c>
      <c r="W126" s="127">
        <v>0.2807966560118023</v>
      </c>
      <c r="X126" s="127">
        <v>0.3115318416523236</v>
      </c>
      <c r="Y126" s="127">
        <v>0.3004671748217359</v>
      </c>
      <c r="Z126" s="127">
        <v>0.33366117531349887</v>
      </c>
      <c r="AA126" s="127">
        <v>-0.530366363412835</v>
      </c>
    </row>
    <row r="127">
      <c r="C127" s="126">
        <v>20.0</v>
      </c>
      <c r="D127" s="127">
        <v>0.11851487582985001</v>
      </c>
      <c r="E127" s="127">
        <v>0.11236783870174576</v>
      </c>
      <c r="F127" s="127">
        <v>0.13326776493730025</v>
      </c>
      <c r="G127" s="127">
        <v>0.12589132038357523</v>
      </c>
      <c r="H127" s="127">
        <v>0.1480206540447505</v>
      </c>
      <c r="I127" s="127">
        <v>0.1406442094910253</v>
      </c>
      <c r="J127" s="127">
        <v>0.1652323580034423</v>
      </c>
      <c r="K127" s="127">
        <v>0.1566265060240965</v>
      </c>
      <c r="L127" s="127">
        <v>0.1812146545365135</v>
      </c>
      <c r="M127" s="127">
        <v>0.1738382099827883</v>
      </c>
      <c r="N127" s="127">
        <v>0.20088517334644704</v>
      </c>
      <c r="O127" s="127">
        <v>0.19104991394148027</v>
      </c>
      <c r="P127" s="127">
        <v>0.21809687730513894</v>
      </c>
      <c r="Q127" s="127">
        <v>0.20949102532579303</v>
      </c>
      <c r="R127" s="127">
        <v>0.23776739611507255</v>
      </c>
      <c r="S127" s="127">
        <v>0.2279321367101058</v>
      </c>
      <c r="T127" s="127">
        <v>0.25866732235062706</v>
      </c>
      <c r="U127" s="127">
        <v>0.2488320629456602</v>
      </c>
      <c r="V127" s="127">
        <v>0.2795672485861815</v>
      </c>
      <c r="W127" s="127">
        <v>0.2697319891812147</v>
      </c>
      <c r="X127" s="127">
        <v>0.30046717482173596</v>
      </c>
      <c r="Y127" s="127">
        <v>0.2894025079911483</v>
      </c>
      <c r="Z127" s="127">
        <v>0.32259650848291127</v>
      </c>
      <c r="AA127" s="127">
        <v>0.0</v>
      </c>
    </row>
    <row r="128">
      <c r="C128" s="126">
        <v>20.0</v>
      </c>
      <c r="D128" s="127">
        <v>0.13203835751167947</v>
      </c>
      <c r="E128" s="127">
        <v>0.12589132038357523</v>
      </c>
      <c r="F128" s="127">
        <v>0.14679124661912954</v>
      </c>
      <c r="G128" s="127">
        <v>0.13941480206540452</v>
      </c>
      <c r="H128" s="127">
        <v>0.1615441357265798</v>
      </c>
      <c r="I128" s="127">
        <v>0.15416769117285475</v>
      </c>
      <c r="J128" s="127">
        <v>0.17875583968527176</v>
      </c>
      <c r="K128" s="127">
        <v>0.17014998770592576</v>
      </c>
      <c r="L128" s="127">
        <v>0.1947381362183428</v>
      </c>
      <c r="M128" s="127">
        <v>0.18736169166461775</v>
      </c>
      <c r="N128" s="127">
        <v>0.2144086550282764</v>
      </c>
      <c r="O128" s="127">
        <v>0.20457339562330956</v>
      </c>
      <c r="P128" s="127">
        <v>0.2316203589869683</v>
      </c>
      <c r="Q128" s="127">
        <v>0.22301450700762232</v>
      </c>
      <c r="R128" s="127">
        <v>0.25129087779690196</v>
      </c>
      <c r="S128" s="127">
        <v>0.24145561839193508</v>
      </c>
      <c r="T128" s="127">
        <v>0.2721908040324564</v>
      </c>
      <c r="U128" s="127">
        <v>0.26235554462748956</v>
      </c>
      <c r="V128" s="127">
        <v>0.29309073026801086</v>
      </c>
      <c r="W128" s="127">
        <v>0.2832554708630441</v>
      </c>
      <c r="X128" s="127">
        <v>0.31399065650356534</v>
      </c>
      <c r="Y128" s="127">
        <v>0.3029259896729776</v>
      </c>
      <c r="Z128" s="127">
        <v>0.33611999016474065</v>
      </c>
      <c r="AA128" s="127">
        <v>0.0</v>
      </c>
    </row>
    <row r="132">
      <c r="D132" s="126">
        <v>39.0</v>
      </c>
      <c r="E132" s="126">
        <v>39.0</v>
      </c>
      <c r="F132" s="126">
        <v>38.0</v>
      </c>
      <c r="G132" s="126">
        <v>38.0</v>
      </c>
      <c r="H132" s="126">
        <v>37.0</v>
      </c>
      <c r="I132" s="126">
        <v>37.0</v>
      </c>
      <c r="J132" s="126">
        <v>36.0</v>
      </c>
      <c r="K132" s="126">
        <v>36.0</v>
      </c>
      <c r="L132" s="126">
        <v>35.0</v>
      </c>
      <c r="M132" s="126">
        <v>35.0</v>
      </c>
      <c r="N132" s="126">
        <v>34.0</v>
      </c>
      <c r="O132" s="126">
        <v>34.0</v>
      </c>
      <c r="P132" s="126">
        <v>33.0</v>
      </c>
      <c r="Q132" s="126">
        <v>33.0</v>
      </c>
      <c r="R132" s="126">
        <v>32.0</v>
      </c>
      <c r="S132" s="126">
        <v>32.0</v>
      </c>
      <c r="T132" s="126">
        <v>31.0</v>
      </c>
      <c r="U132" s="126">
        <v>31.0</v>
      </c>
      <c r="V132" s="126">
        <v>30.0</v>
      </c>
      <c r="W132" s="126">
        <v>30.0</v>
      </c>
      <c r="X132" s="126">
        <v>29.0</v>
      </c>
      <c r="Y132" s="126">
        <v>29.0</v>
      </c>
      <c r="Z132" s="126">
        <v>28.0</v>
      </c>
      <c r="AA132" s="126">
        <v>20.0</v>
      </c>
    </row>
    <row r="133">
      <c r="C133" s="126">
        <v>39.0</v>
      </c>
      <c r="D133" s="128">
        <v>0.0</v>
      </c>
      <c r="E133" s="128">
        <v>0.0</v>
      </c>
      <c r="F133" s="128">
        <v>-0.8412097369068113</v>
      </c>
      <c r="G133" s="128">
        <v>-0.5190804032456359</v>
      </c>
      <c r="H133" s="128">
        <v>-0.9592328497664129</v>
      </c>
      <c r="I133" s="128">
        <v>-0.7871035161052373</v>
      </c>
      <c r="J133" s="128">
        <v>-1.1179657405130727</v>
      </c>
      <c r="K133" s="128">
        <v>-0.9754815179083682</v>
      </c>
      <c r="L133" s="128">
        <v>-1.2438437423162034</v>
      </c>
      <c r="M133" s="128">
        <v>-1.1467144086550285</v>
      </c>
      <c r="N133" s="128">
        <v>-1.4091197442832557</v>
      </c>
      <c r="O133" s="128">
        <v>-1.2996139660683554</v>
      </c>
      <c r="P133" s="128">
        <v>-1.5395193016965822</v>
      </c>
      <c r="Q133" s="128">
        <v>-1.4553684124252109</v>
      </c>
      <c r="R133" s="128">
        <v>-1.6901524465207771</v>
      </c>
      <c r="S133" s="128">
        <v>-1.6035038111630193</v>
      </c>
      <c r="T133" s="128">
        <v>-1.8462595279075487</v>
      </c>
      <c r="U133" s="128">
        <v>-1.7667537496926484</v>
      </c>
      <c r="V133" s="128">
        <v>-1.9980015299292408</v>
      </c>
      <c r="W133" s="128">
        <v>-1.924051307269896</v>
      </c>
      <c r="X133" s="128">
        <v>-2.146687976395377</v>
      </c>
      <c r="Y133" s="128">
        <v>-2.068493975903615</v>
      </c>
      <c r="Z133" s="128">
        <v>-2.301385877461609</v>
      </c>
      <c r="AA133" s="128">
        <v>-3.458570263869657</v>
      </c>
    </row>
    <row r="134">
      <c r="C134" s="126">
        <v>39.0</v>
      </c>
      <c r="D134" s="128">
        <v>0.0</v>
      </c>
      <c r="E134" s="128">
        <v>0.0</v>
      </c>
      <c r="F134" s="128">
        <v>-1.1096508482911238</v>
      </c>
      <c r="G134" s="128">
        <v>-0.7875215146299482</v>
      </c>
      <c r="H134" s="128">
        <v>-1.1026739611507255</v>
      </c>
      <c r="I134" s="128">
        <v>-0.9305446274895499</v>
      </c>
      <c r="J134" s="128">
        <v>-1.2197401852307188</v>
      </c>
      <c r="K134" s="128">
        <v>-1.077255962626014</v>
      </c>
      <c r="L134" s="128">
        <v>-1.3247848537005162</v>
      </c>
      <c r="M134" s="128">
        <v>-1.2276555200393413</v>
      </c>
      <c r="N134" s="128">
        <v>-1.4775608556675683</v>
      </c>
      <c r="O134" s="128">
        <v>-1.3680550774526676</v>
      </c>
      <c r="P134" s="128">
        <v>-1.5996270797475614</v>
      </c>
      <c r="Q134" s="128">
        <v>-1.5154761904761904</v>
      </c>
      <c r="R134" s="128">
        <v>-1.7443078436193757</v>
      </c>
      <c r="S134" s="128">
        <v>-1.657659208261618</v>
      </c>
      <c r="T134" s="128">
        <v>-1.8959506392918613</v>
      </c>
      <c r="U134" s="128">
        <v>-1.8164448610769608</v>
      </c>
      <c r="V134" s="128">
        <v>-2.044220419091331</v>
      </c>
      <c r="W134" s="128">
        <v>-1.9702701964319864</v>
      </c>
      <c r="X134" s="128">
        <v>-2.1901290877796904</v>
      </c>
      <c r="Y134" s="128">
        <v>-2.111935087287927</v>
      </c>
      <c r="Z134" s="128">
        <v>-2.342554261573195</v>
      </c>
      <c r="AA134" s="128">
        <v>-3.490169269990812</v>
      </c>
    </row>
    <row r="135">
      <c r="C135" s="126">
        <v>38.0</v>
      </c>
      <c r="D135" s="128">
        <v>0.8193590689287762</v>
      </c>
      <c r="E135" s="128">
        <v>0.3107218791130915</v>
      </c>
      <c r="F135" s="128">
        <v>0.0</v>
      </c>
      <c r="G135" s="128">
        <v>0.0</v>
      </c>
      <c r="H135" s="128">
        <v>-0.9149741824440623</v>
      </c>
      <c r="I135" s="128">
        <v>-0.5928448487828868</v>
      </c>
      <c r="J135" s="128">
        <v>-1.0903737398573887</v>
      </c>
      <c r="K135" s="128">
        <v>-0.8895561839193513</v>
      </c>
      <c r="L135" s="128">
        <v>-1.2120850749938534</v>
      </c>
      <c r="M135" s="128">
        <v>-1.089955741332678</v>
      </c>
      <c r="N135" s="128">
        <v>-1.3823610769609052</v>
      </c>
      <c r="O135" s="128">
        <v>-1.2528552987460047</v>
      </c>
      <c r="P135" s="128">
        <v>-1.5102606343742317</v>
      </c>
      <c r="Q135" s="128">
        <v>-1.4144430784361939</v>
      </c>
      <c r="R135" s="128">
        <v>-1.6613699696746171</v>
      </c>
      <c r="S135" s="128">
        <v>-1.56519752479305</v>
      </c>
      <c r="T135" s="128">
        <v>-1.8180722891566266</v>
      </c>
      <c r="U135" s="128">
        <v>-1.7314236537988688</v>
      </c>
      <c r="V135" s="128">
        <v>-1.9697150848291123</v>
      </c>
      <c r="W135" s="128">
        <v>-1.8902093066142123</v>
      </c>
      <c r="X135" s="128">
        <v>-2.117984864628583</v>
      </c>
      <c r="Y135" s="128">
        <v>-2.034790864136819</v>
      </c>
      <c r="Z135" s="128">
        <v>-2.2725817555938037</v>
      </c>
      <c r="AA135" s="128">
        <v>-3.4257151053192363</v>
      </c>
    </row>
    <row r="136">
      <c r="C136" s="126">
        <v>38.0</v>
      </c>
      <c r="D136" s="128">
        <v>2.5081550692566155</v>
      </c>
      <c r="E136" s="128">
        <v>0.9745624427207913</v>
      </c>
      <c r="F136" s="128">
        <v>0.0</v>
      </c>
      <c r="G136" s="128">
        <v>0.0</v>
      </c>
      <c r="H136" s="128">
        <v>-1.237103516105237</v>
      </c>
      <c r="I136" s="128">
        <v>-0.9149741824440623</v>
      </c>
      <c r="J136" s="128">
        <v>-1.2625030735185643</v>
      </c>
      <c r="K136" s="128">
        <v>-1.0616855175805262</v>
      </c>
      <c r="L136" s="128">
        <v>-1.3342144086550283</v>
      </c>
      <c r="M136" s="128">
        <v>-1.2120850749938534</v>
      </c>
      <c r="N136" s="128">
        <v>-1.4794904106220803</v>
      </c>
      <c r="O136" s="128">
        <v>-1.3499846324071796</v>
      </c>
      <c r="P136" s="128">
        <v>-1.592389968035407</v>
      </c>
      <c r="Q136" s="128">
        <v>-1.496572412097369</v>
      </c>
      <c r="R136" s="128">
        <v>-1.7334993033357924</v>
      </c>
      <c r="S136" s="128">
        <v>-1.637326858454225</v>
      </c>
      <c r="T136" s="128">
        <v>-1.883058765674945</v>
      </c>
      <c r="U136" s="128">
        <v>-1.7964101303171875</v>
      </c>
      <c r="V136" s="128">
        <v>-2.029344418490288</v>
      </c>
      <c r="W136" s="128">
        <v>-1.9498386402753873</v>
      </c>
      <c r="X136" s="128">
        <v>-2.1734475316230912</v>
      </c>
      <c r="Y136" s="128">
        <v>-2.090253531131328</v>
      </c>
      <c r="Z136" s="128">
        <v>-2.324711089254979</v>
      </c>
      <c r="AA136" s="128">
        <v>-3.464511105647078</v>
      </c>
    </row>
    <row r="137">
      <c r="C137" s="126">
        <v>37.0</v>
      </c>
      <c r="D137" s="128">
        <v>0.8488648471436765</v>
      </c>
      <c r="E137" s="128">
        <v>0.5430674139202838</v>
      </c>
      <c r="F137" s="128">
        <v>0.8931235144660272</v>
      </c>
      <c r="G137" s="128">
        <v>0.3154386252492968</v>
      </c>
      <c r="H137" s="128">
        <v>0.0</v>
      </c>
      <c r="I137" s="128">
        <v>0.0</v>
      </c>
      <c r="J137" s="128">
        <v>-1.0961150725350386</v>
      </c>
      <c r="K137" s="128">
        <v>-0.7202975165970007</v>
      </c>
      <c r="L137" s="128">
        <v>-1.1928264076715025</v>
      </c>
      <c r="M137" s="128">
        <v>-1.020697074010327</v>
      </c>
      <c r="N137" s="128">
        <v>-1.367269076305221</v>
      </c>
      <c r="O137" s="128">
        <v>-1.2044299647569874</v>
      </c>
      <c r="P137" s="128">
        <v>-1.488501967051881</v>
      </c>
      <c r="Q137" s="128">
        <v>-1.3751844111138434</v>
      </c>
      <c r="R137" s="128">
        <v>-1.6387779690189328</v>
      </c>
      <c r="S137" s="128">
        <v>-1.5292721908040323</v>
      </c>
      <c r="T137" s="128">
        <v>-1.7952421932628475</v>
      </c>
      <c r="U137" s="128">
        <v>-1.6990697483812802</v>
      </c>
      <c r="V137" s="128">
        <v>-1.9459921317924764</v>
      </c>
      <c r="W137" s="128">
        <v>-1.8593434964347186</v>
      </c>
      <c r="X137" s="128">
        <v>-2.093170641750676</v>
      </c>
      <c r="Y137" s="128">
        <v>-2.0037266412589134</v>
      </c>
      <c r="Z137" s="128">
        <v>-2.247211977160342</v>
      </c>
      <c r="AA137" s="128">
        <v>-3.3942015360361006</v>
      </c>
    </row>
    <row r="138">
      <c r="C138" s="126">
        <v>37.0</v>
      </c>
      <c r="D138" s="128">
        <v>1.426549736360407</v>
      </c>
      <c r="E138" s="128">
        <v>0.9250168375364818</v>
      </c>
      <c r="F138" s="128">
        <v>2.5819195147938667</v>
      </c>
      <c r="G138" s="128">
        <v>0.8931235144660272</v>
      </c>
      <c r="H138" s="128">
        <v>0.0</v>
      </c>
      <c r="I138" s="128">
        <v>0.0</v>
      </c>
      <c r="J138" s="128">
        <v>-1.4182444061962134</v>
      </c>
      <c r="K138" s="128">
        <v>-1.0424268502581755</v>
      </c>
      <c r="L138" s="128">
        <v>-1.3649557413326776</v>
      </c>
      <c r="M138" s="128">
        <v>-1.1928264076715025</v>
      </c>
      <c r="N138" s="128">
        <v>-1.4893984099663964</v>
      </c>
      <c r="O138" s="128">
        <v>-1.3265592984181627</v>
      </c>
      <c r="P138" s="128">
        <v>-1.585631300713056</v>
      </c>
      <c r="Q138" s="128">
        <v>-1.4723137447750188</v>
      </c>
      <c r="R138" s="128">
        <v>-1.7209073026801085</v>
      </c>
      <c r="S138" s="128">
        <v>-1.611401524465208</v>
      </c>
      <c r="T138" s="128">
        <v>-1.8673715269240225</v>
      </c>
      <c r="U138" s="128">
        <v>-1.7711990820424552</v>
      </c>
      <c r="V138" s="128">
        <v>-2.010978608310794</v>
      </c>
      <c r="W138" s="128">
        <v>-1.9243299729530368</v>
      </c>
      <c r="X138" s="128">
        <v>-2.1527999754118516</v>
      </c>
      <c r="Y138" s="128">
        <v>-2.0633559749200887</v>
      </c>
      <c r="Z138" s="128">
        <v>-2.3026746441548505</v>
      </c>
      <c r="AA138" s="128">
        <v>-3.4339779285208056</v>
      </c>
    </row>
    <row r="139">
      <c r="C139" s="126">
        <v>36.0</v>
      </c>
      <c r="D139" s="128">
        <v>0.783274882559238</v>
      </c>
      <c r="E139" s="128">
        <v>0.5812352399631753</v>
      </c>
      <c r="F139" s="128">
        <v>0.7870477199220745</v>
      </c>
      <c r="G139" s="128">
        <v>0.4764568477993607</v>
      </c>
      <c r="H139" s="128">
        <v>0.7214162773543147</v>
      </c>
      <c r="I139" s="128">
        <v>0.27071551512171144</v>
      </c>
      <c r="J139" s="128">
        <v>0.0</v>
      </c>
      <c r="K139" s="128">
        <v>0.0</v>
      </c>
      <c r="L139" s="128">
        <v>-1.1161912957954265</v>
      </c>
      <c r="M139" s="128">
        <v>-0.7940619621342516</v>
      </c>
      <c r="N139" s="128">
        <v>-1.3239672977624788</v>
      </c>
      <c r="O139" s="128">
        <v>-1.094461519547578</v>
      </c>
      <c r="P139" s="128">
        <v>-1.4410335218424717</v>
      </c>
      <c r="Q139" s="128">
        <v>-1.2985492992377674</v>
      </c>
      <c r="R139" s="128">
        <v>-1.594642857142857</v>
      </c>
      <c r="S139" s="128">
        <v>-1.4651370789279567</v>
      </c>
      <c r="T139" s="128">
        <v>-1.7536070813867717</v>
      </c>
      <c r="U139" s="128">
        <v>-1.6441013031718712</v>
      </c>
      <c r="V139" s="128">
        <v>-1.905071305630686</v>
      </c>
      <c r="W139" s="128">
        <v>-1.8088988607491188</v>
      </c>
      <c r="X139" s="128">
        <v>-2.052249815588886</v>
      </c>
      <c r="Y139" s="128">
        <v>-1.9547701008114093</v>
      </c>
      <c r="Z139" s="128">
        <v>-2.206687976395377</v>
      </c>
      <c r="AA139" s="128">
        <v>-3.350654659454143</v>
      </c>
    </row>
    <row r="140">
      <c r="C140" s="126">
        <v>36.0</v>
      </c>
      <c r="D140" s="128">
        <v>1.165628941043965</v>
      </c>
      <c r="E140" s="128">
        <v>0.8783706253585776</v>
      </c>
      <c r="F140" s="128">
        <v>1.37966689529331</v>
      </c>
      <c r="G140" s="128">
        <v>0.8522744037373988</v>
      </c>
      <c r="H140" s="128">
        <v>2.175805261863781</v>
      </c>
      <c r="I140" s="128">
        <v>0.8349946095212882</v>
      </c>
      <c r="J140" s="128">
        <v>0.0</v>
      </c>
      <c r="K140" s="128">
        <v>0.0</v>
      </c>
      <c r="L140" s="128">
        <v>-1.4920088517334646</v>
      </c>
      <c r="M140" s="128">
        <v>-1.1698795180722894</v>
      </c>
      <c r="N140" s="128">
        <v>-1.5247848537005164</v>
      </c>
      <c r="O140" s="128">
        <v>-1.2952790754856158</v>
      </c>
      <c r="P140" s="128">
        <v>-1.5835177444471764</v>
      </c>
      <c r="Q140" s="128">
        <v>-1.441033521842472</v>
      </c>
      <c r="R140" s="128">
        <v>-1.7079604130808952</v>
      </c>
      <c r="S140" s="128">
        <v>-1.5784546348659947</v>
      </c>
      <c r="T140" s="128">
        <v>-1.8494246373248093</v>
      </c>
      <c r="U140" s="128">
        <v>-1.7399188591099088</v>
      </c>
      <c r="V140" s="128">
        <v>-1.9892221949020574</v>
      </c>
      <c r="W140" s="128">
        <v>-1.8930497500204901</v>
      </c>
      <c r="X140" s="128">
        <v>-2.1280673715269245</v>
      </c>
      <c r="Y140" s="128">
        <v>-2.0305876567494465</v>
      </c>
      <c r="Z140" s="128">
        <v>-2.2762555323334155</v>
      </c>
      <c r="AA140" s="128">
        <v>-3.3983472153921808</v>
      </c>
    </row>
    <row r="141">
      <c r="C141" s="126">
        <v>35.0</v>
      </c>
      <c r="D141" s="128">
        <v>0.7987725210566154</v>
      </c>
      <c r="E141" s="128">
        <v>0.6402753872633394</v>
      </c>
      <c r="F141" s="128">
        <v>0.8128652758601121</v>
      </c>
      <c r="G141" s="128">
        <v>0.585607737070732</v>
      </c>
      <c r="H141" s="128">
        <v>0.800143886202406</v>
      </c>
      <c r="I141" s="128">
        <v>0.5086542831809616</v>
      </c>
      <c r="J141" s="128">
        <v>0.9087590550585392</v>
      </c>
      <c r="K141" s="128">
        <v>0.3444799606589625</v>
      </c>
      <c r="L141" s="128">
        <v>0.0</v>
      </c>
      <c r="M141" s="128">
        <v>0.0</v>
      </c>
      <c r="N141" s="128">
        <v>-1.3510204081632655</v>
      </c>
      <c r="O141" s="128">
        <v>-0.9215146299483649</v>
      </c>
      <c r="P141" s="128">
        <v>-1.426419965576592</v>
      </c>
      <c r="Q141" s="128">
        <v>-1.2256024096385543</v>
      </c>
      <c r="R141" s="128">
        <v>-1.5758626342103108</v>
      </c>
      <c r="S141" s="128">
        <v>-1.413023522662077</v>
      </c>
      <c r="T141" s="128">
        <v>-1.7331601917875583</v>
      </c>
      <c r="U141" s="128">
        <v>-1.603654413572658</v>
      </c>
      <c r="V141" s="128">
        <v>-1.882124416031473</v>
      </c>
      <c r="W141" s="128">
        <v>-1.7726186378165727</v>
      </c>
      <c r="X141" s="128">
        <v>-2.0269219736087205</v>
      </c>
      <c r="Y141" s="128">
        <v>-1.9187279731169578</v>
      </c>
      <c r="Z141" s="128">
        <v>-2.1801696582247354</v>
      </c>
      <c r="AA141" s="128">
        <v>-3.31520776985493</v>
      </c>
    </row>
    <row r="142">
      <c r="C142" s="126">
        <v>35.0</v>
      </c>
      <c r="D142" s="128">
        <v>1.0300521815151762</v>
      </c>
      <c r="E142" s="128">
        <v>0.833833292353086</v>
      </c>
      <c r="F142" s="128">
        <v>1.1147148892415673</v>
      </c>
      <c r="G142" s="128">
        <v>0.8128652758601121</v>
      </c>
      <c r="H142" s="128">
        <v>1.2455536431440044</v>
      </c>
      <c r="I142" s="128">
        <v>0.800143886202406</v>
      </c>
      <c r="J142" s="128">
        <v>2.249569707401032</v>
      </c>
      <c r="K142" s="128">
        <v>0.7951807228915657</v>
      </c>
      <c r="L142" s="128">
        <v>0.0</v>
      </c>
      <c r="M142" s="128">
        <v>0.0</v>
      </c>
      <c r="N142" s="128">
        <v>-1.673149741824441</v>
      </c>
      <c r="O142" s="128">
        <v>-1.2436439636095402</v>
      </c>
      <c r="P142" s="128">
        <v>-1.5985492992377672</v>
      </c>
      <c r="Q142" s="128">
        <v>-1.3977317432997296</v>
      </c>
      <c r="R142" s="128">
        <v>-1.6979919678714863</v>
      </c>
      <c r="S142" s="128">
        <v>-1.5351528563232524</v>
      </c>
      <c r="T142" s="128">
        <v>-1.8302895254487335</v>
      </c>
      <c r="U142" s="128">
        <v>-1.7007837472338332</v>
      </c>
      <c r="V142" s="128">
        <v>-1.9642537496926478</v>
      </c>
      <c r="W142" s="128">
        <v>-1.8547479714777477</v>
      </c>
      <c r="X142" s="128">
        <v>-2.099051307269896</v>
      </c>
      <c r="Y142" s="128">
        <v>-1.9908573067781328</v>
      </c>
      <c r="Z142" s="128">
        <v>-2.2451561347430538</v>
      </c>
      <c r="AA142" s="128">
        <v>-3.3573371035161053</v>
      </c>
    </row>
    <row r="143">
      <c r="C143" s="126">
        <v>34.0</v>
      </c>
      <c r="D143" s="128">
        <v>0.7374352726165092</v>
      </c>
      <c r="E143" s="128">
        <v>0.6153457366882495</v>
      </c>
      <c r="F143" s="128">
        <v>0.7437020810514785</v>
      </c>
      <c r="G143" s="128">
        <v>0.5785027026809146</v>
      </c>
      <c r="H143" s="128">
        <v>0.7287641310376771</v>
      </c>
      <c r="I143" s="128">
        <v>0.5357757560855665</v>
      </c>
      <c r="J143" s="128">
        <v>0.7643607505320364</v>
      </c>
      <c r="K143" s="128">
        <v>0.47034396087752384</v>
      </c>
      <c r="L143" s="128">
        <v>0.6829972953036635</v>
      </c>
      <c r="M143" s="128">
        <v>0.31995887073339735</v>
      </c>
      <c r="N143" s="128">
        <v>0.0</v>
      </c>
      <c r="O143" s="128">
        <v>0.0</v>
      </c>
      <c r="P143" s="128">
        <v>-1.3174084091467908</v>
      </c>
      <c r="Q143" s="128">
        <v>-0.9415908532087534</v>
      </c>
      <c r="R143" s="128">
        <v>-1.5001844111138434</v>
      </c>
      <c r="S143" s="128">
        <v>-1.2706786328989428</v>
      </c>
      <c r="T143" s="128">
        <v>-1.6699819686910908</v>
      </c>
      <c r="U143" s="128">
        <v>-1.507142857142857</v>
      </c>
      <c r="V143" s="128">
        <v>-1.823112859601672</v>
      </c>
      <c r="W143" s="128">
        <v>-1.6936070813867716</v>
      </c>
      <c r="X143" s="128">
        <v>-1.9695770838455866</v>
      </c>
      <c r="Y143" s="128">
        <v>-1.8463830833538235</v>
      </c>
      <c r="Z143" s="128">
        <v>-2.124729530366363</v>
      </c>
      <c r="AA143" s="128">
        <v>-3.2597676419965578</v>
      </c>
    </row>
    <row r="144">
      <c r="C144" s="126">
        <v>34.0</v>
      </c>
      <c r="D144" s="128">
        <v>0.9693189916358619</v>
      </c>
      <c r="E144" s="128">
        <v>0.8184626260142612</v>
      </c>
      <c r="F144" s="128">
        <v>1.0207900642953927</v>
      </c>
      <c r="G144" s="128">
        <v>0.8059670333239005</v>
      </c>
      <c r="H144" s="128">
        <v>1.0772067863289894</v>
      </c>
      <c r="I144" s="128">
        <v>0.8042063725284418</v>
      </c>
      <c r="J144" s="128">
        <v>1.3193180886812563</v>
      </c>
      <c r="K144" s="128">
        <v>0.8173100565527418</v>
      </c>
      <c r="L144" s="128">
        <v>1.9625030735185647</v>
      </c>
      <c r="M144" s="128">
        <v>0.8689451684288176</v>
      </c>
      <c r="N144" s="128">
        <v>0.0</v>
      </c>
      <c r="O144" s="128">
        <v>0.0</v>
      </c>
      <c r="P144" s="128">
        <v>-1.7469141873616914</v>
      </c>
      <c r="Q144" s="128">
        <v>-1.371096631423654</v>
      </c>
      <c r="R144" s="128">
        <v>-1.729690189328744</v>
      </c>
      <c r="S144" s="128">
        <v>-1.5001844111138434</v>
      </c>
      <c r="T144" s="128">
        <v>-1.8328210802393246</v>
      </c>
      <c r="U144" s="128">
        <v>-1.6699819686910908</v>
      </c>
      <c r="V144" s="128">
        <v>-1.9526186378165726</v>
      </c>
      <c r="W144" s="128">
        <v>-1.8231128596016721</v>
      </c>
      <c r="X144" s="128">
        <v>-2.0790828620604866</v>
      </c>
      <c r="Y144" s="128">
        <v>-1.955888861568724</v>
      </c>
      <c r="Z144" s="128">
        <v>-2.2209019752479304</v>
      </c>
      <c r="AA144" s="128">
        <v>-3.3178448487828867</v>
      </c>
    </row>
    <row r="145">
      <c r="C145" s="126">
        <v>33.0</v>
      </c>
      <c r="D145" s="128">
        <v>0.7485087743263308</v>
      </c>
      <c r="E145" s="128">
        <v>0.6439350186698389</v>
      </c>
      <c r="F145" s="128">
        <v>0.7605613224860401</v>
      </c>
      <c r="G145" s="128">
        <v>0.6224899598393576</v>
      </c>
      <c r="H145" s="128">
        <v>0.7590533994193748</v>
      </c>
      <c r="I145" s="128">
        <v>0.603256563669645</v>
      </c>
      <c r="J145" s="128">
        <v>0.8025285765749286</v>
      </c>
      <c r="K145" s="128">
        <v>0.5813621834275882</v>
      </c>
      <c r="L145" s="128">
        <v>0.7884599622981727</v>
      </c>
      <c r="M145" s="128">
        <v>0.5441084064147755</v>
      </c>
      <c r="N145" s="128">
        <v>0.9427096139660697</v>
      </c>
      <c r="O145" s="128">
        <v>0.3937233162706488</v>
      </c>
      <c r="P145" s="128">
        <v>0.0</v>
      </c>
      <c r="Q145" s="128">
        <v>0.0</v>
      </c>
      <c r="R145" s="128">
        <v>-1.498549299237768</v>
      </c>
      <c r="S145" s="128">
        <v>-1.0690435210228675</v>
      </c>
      <c r="T145" s="128">
        <v>-1.660013523481682</v>
      </c>
      <c r="U145" s="128">
        <v>-1.4305077452667816</v>
      </c>
      <c r="V145" s="128">
        <v>-1.8048110810589297</v>
      </c>
      <c r="W145" s="128">
        <v>-1.6419719695106965</v>
      </c>
      <c r="X145" s="128">
        <v>-1.945441971969511</v>
      </c>
      <c r="Y145" s="128">
        <v>-1.7997479714777478</v>
      </c>
      <c r="Z145" s="128">
        <v>-2.098094418490288</v>
      </c>
      <c r="AA145" s="128">
        <v>-3.219945716933669</v>
      </c>
    </row>
    <row r="146">
      <c r="C146" s="126">
        <v>33.0</v>
      </c>
      <c r="D146" s="128">
        <v>0.914466470404508</v>
      </c>
      <c r="E146" s="128">
        <v>0.7933910791707258</v>
      </c>
      <c r="F146" s="128">
        <v>0.9500067419116888</v>
      </c>
      <c r="G146" s="128">
        <v>0.7855624177381799</v>
      </c>
      <c r="H146" s="128">
        <v>0.9813621834275881</v>
      </c>
      <c r="I146" s="128">
        <v>0.7878042783378415</v>
      </c>
      <c r="J146" s="128">
        <v>1.0996639619703306</v>
      </c>
      <c r="K146" s="128">
        <v>0.8025285765749284</v>
      </c>
      <c r="L146" s="128">
        <v>1.220074619685486</v>
      </c>
      <c r="M146" s="128">
        <v>0.8381251960692879</v>
      </c>
      <c r="N146" s="128">
        <v>2.3970985984755373</v>
      </c>
      <c r="O146" s="128">
        <v>0.8437832964511105</v>
      </c>
      <c r="P146" s="128">
        <v>0.0</v>
      </c>
      <c r="Q146" s="128">
        <v>0.0</v>
      </c>
      <c r="R146" s="128">
        <v>-1.8743668551758055</v>
      </c>
      <c r="S146" s="128">
        <v>-1.444861076960905</v>
      </c>
      <c r="T146" s="128">
        <v>-1.8608310794197198</v>
      </c>
      <c r="U146" s="128">
        <v>-1.6313253012048194</v>
      </c>
      <c r="V146" s="128">
        <v>-1.9472953036636342</v>
      </c>
      <c r="W146" s="128">
        <v>-1.7844561921154005</v>
      </c>
      <c r="X146" s="128">
        <v>-2.058759527907549</v>
      </c>
      <c r="Y146" s="128">
        <v>-1.9130655274157855</v>
      </c>
      <c r="Z146" s="128">
        <v>-2.1939119744283255</v>
      </c>
      <c r="AA146" s="128">
        <v>-3.2726863497947836</v>
      </c>
    </row>
    <row r="147">
      <c r="C147" s="126">
        <v>32.0</v>
      </c>
      <c r="D147" s="128">
        <v>0.7250791510244636</v>
      </c>
      <c r="E147" s="128">
        <v>0.6358880901758294</v>
      </c>
      <c r="F147" s="128">
        <v>0.7378035551570028</v>
      </c>
      <c r="G147" s="128">
        <v>0.622590834294793</v>
      </c>
      <c r="H147" s="128">
        <v>0.7401605302956304</v>
      </c>
      <c r="I147" s="128">
        <v>0.6139909677459513</v>
      </c>
      <c r="J147" s="128">
        <v>0.7778648318629063</v>
      </c>
      <c r="K147" s="128">
        <v>0.6082362846562503</v>
      </c>
      <c r="L147" s="128">
        <v>0.7742273441592458</v>
      </c>
      <c r="M147" s="128">
        <v>0.6015963382572675</v>
      </c>
      <c r="N147" s="128">
        <v>0.8622244078354233</v>
      </c>
      <c r="O147" s="128">
        <v>0.552016875234558</v>
      </c>
      <c r="P147" s="128">
        <v>0.830526186378165</v>
      </c>
      <c r="Q147" s="128">
        <v>0.4242738478314322</v>
      </c>
      <c r="R147" s="128">
        <v>0.0</v>
      </c>
      <c r="S147" s="128">
        <v>0.0</v>
      </c>
      <c r="T147" s="128">
        <v>-1.6260019670518808</v>
      </c>
      <c r="U147" s="128">
        <v>-1.1964961888369798</v>
      </c>
      <c r="V147" s="128">
        <v>-1.762466191295795</v>
      </c>
      <c r="W147" s="128">
        <v>-1.5329604130808951</v>
      </c>
      <c r="X147" s="128">
        <v>-1.8989304155397098</v>
      </c>
      <c r="Y147" s="128">
        <v>-1.7157364150479468</v>
      </c>
      <c r="Z147" s="128">
        <v>-2.051582862060487</v>
      </c>
      <c r="AA147" s="128">
        <v>-3.166382878452586</v>
      </c>
    </row>
    <row r="148">
      <c r="C148" s="126">
        <v>32.0</v>
      </c>
      <c r="D148" s="128">
        <v>0.8843196680323677</v>
      </c>
      <c r="E148" s="128">
        <v>0.7822065509105462</v>
      </c>
      <c r="F148" s="128">
        <v>0.9139861859311086</v>
      </c>
      <c r="G148" s="128">
        <v>0.7791984263584952</v>
      </c>
      <c r="H148" s="128">
        <v>0.9382648332734393</v>
      </c>
      <c r="I148" s="128">
        <v>0.786124665376078</v>
      </c>
      <c r="J148" s="128">
        <v>1.020065857668369</v>
      </c>
      <c r="K148" s="128">
        <v>0.804931195577525</v>
      </c>
      <c r="L148" s="128">
        <v>1.0783326647082425</v>
      </c>
      <c r="M148" s="128">
        <v>0.840892326262378</v>
      </c>
      <c r="N148" s="128">
        <v>1.3765786708988093</v>
      </c>
      <c r="O148" s="128">
        <v>0.8622244078354233</v>
      </c>
      <c r="P148" s="128">
        <v>2.1100319645930643</v>
      </c>
      <c r="Q148" s="128">
        <v>0.9175477419883616</v>
      </c>
      <c r="R148" s="128">
        <v>0.0</v>
      </c>
      <c r="S148" s="128">
        <v>0.0</v>
      </c>
      <c r="T148" s="128">
        <v>-2.0555077452667816</v>
      </c>
      <c r="U148" s="128">
        <v>-1.6260019670518808</v>
      </c>
      <c r="V148" s="128">
        <v>-1.991971969510696</v>
      </c>
      <c r="W148" s="128">
        <v>-1.7624661912957955</v>
      </c>
      <c r="X148" s="128">
        <v>-2.0617695270879435</v>
      </c>
      <c r="Y148" s="128">
        <v>-1.878575526596181</v>
      </c>
      <c r="Z148" s="128">
        <v>-2.1810886402753873</v>
      </c>
      <c r="AA148" s="128">
        <v>-3.22922199000082</v>
      </c>
    </row>
    <row r="149">
      <c r="C149" s="126">
        <v>31.0</v>
      </c>
      <c r="D149" s="128">
        <v>0.696353620712711</v>
      </c>
      <c r="E149" s="128">
        <v>0.6189415525246243</v>
      </c>
      <c r="F149" s="128">
        <v>0.7096525357130804</v>
      </c>
      <c r="G149" s="128">
        <v>0.6112704787403584</v>
      </c>
      <c r="H149" s="128">
        <v>0.7146955167609212</v>
      </c>
      <c r="I149" s="128">
        <v>0.6092328497664129</v>
      </c>
      <c r="J149" s="128">
        <v>0.7487867689878746</v>
      </c>
      <c r="K149" s="128">
        <v>0.6119990164740596</v>
      </c>
      <c r="L149" s="128">
        <v>0.7507854547441468</v>
      </c>
      <c r="M149" s="128">
        <v>0.6182351410967739</v>
      </c>
      <c r="N149" s="128">
        <v>0.816551486013529</v>
      </c>
      <c r="O149" s="128">
        <v>0.6013590540268681</v>
      </c>
      <c r="P149" s="128">
        <v>0.8037120653299655</v>
      </c>
      <c r="Q149" s="128">
        <v>0.5657732972707157</v>
      </c>
      <c r="R149" s="128">
        <v>0.8270729978738488</v>
      </c>
      <c r="S149" s="128">
        <v>0.42109663142365394</v>
      </c>
      <c r="T149" s="128">
        <v>0.0</v>
      </c>
      <c r="U149" s="128">
        <v>0.0</v>
      </c>
      <c r="V149" s="128">
        <v>-1.6997664125891316</v>
      </c>
      <c r="W149" s="128">
        <v>-1.270260634374232</v>
      </c>
      <c r="X149" s="128">
        <v>-1.8362306368330465</v>
      </c>
      <c r="Y149" s="128">
        <v>-1.5780366363412837</v>
      </c>
      <c r="Z149" s="128">
        <v>-1.9930497500204902</v>
      </c>
      <c r="AA149" s="128">
        <v>-3.105577039139862</v>
      </c>
    </row>
    <row r="150">
      <c r="C150" s="126">
        <v>31.0</v>
      </c>
      <c r="D150" s="128">
        <v>0.8317845892619384</v>
      </c>
      <c r="E150" s="128">
        <v>0.7453509570549164</v>
      </c>
      <c r="F150" s="128">
        <v>0.8559709964477973</v>
      </c>
      <c r="G150" s="128">
        <v>0.7444799606589625</v>
      </c>
      <c r="H150" s="128">
        <v>0.8742825957888299</v>
      </c>
      <c r="I150" s="128">
        <v>0.752374991617677</v>
      </c>
      <c r="J150" s="128">
        <v>0.9330913088126822</v>
      </c>
      <c r="K150" s="128">
        <v>0.7700188509138598</v>
      </c>
      <c r="L150" s="128">
        <v>0.964995417663232</v>
      </c>
      <c r="M150" s="128">
        <v>0.7997960392926682</v>
      </c>
      <c r="N150" s="128">
        <v>1.107923058009117</v>
      </c>
      <c r="O150" s="128">
        <v>0.816551486013529</v>
      </c>
      <c r="P150" s="128">
        <v>1.221096631423654</v>
      </c>
      <c r="Q150" s="128">
        <v>0.8452790754856162</v>
      </c>
      <c r="R150" s="128">
        <v>1.9023304100756806</v>
      </c>
      <c r="S150" s="128">
        <v>0.8270729978738488</v>
      </c>
      <c r="T150" s="128">
        <v>0.0</v>
      </c>
      <c r="U150" s="128">
        <v>0.0</v>
      </c>
      <c r="V150" s="128">
        <v>-2.1292721908040324</v>
      </c>
      <c r="W150" s="128">
        <v>-1.6997664125891325</v>
      </c>
      <c r="X150" s="128">
        <v>-2.0657364150479474</v>
      </c>
      <c r="Y150" s="128">
        <v>-1.8075424145561843</v>
      </c>
      <c r="Z150" s="128">
        <v>-2.155888861568724</v>
      </c>
      <c r="AA150" s="128">
        <v>-3.1714464537183984</v>
      </c>
    </row>
    <row r="151">
      <c r="C151" s="126">
        <v>30.0</v>
      </c>
      <c r="D151" s="128">
        <v>0.6779553171401922</v>
      </c>
      <c r="E151" s="128">
        <v>0.6089978159938679</v>
      </c>
      <c r="F151" s="128">
        <v>0.6927059980618754</v>
      </c>
      <c r="G151" s="128">
        <v>0.6060388492746498</v>
      </c>
      <c r="H151" s="128">
        <v>0.7008380652114468</v>
      </c>
      <c r="I151" s="128">
        <v>0.6092355696943457</v>
      </c>
      <c r="J151" s="128">
        <v>0.734384542779413</v>
      </c>
      <c r="K151" s="128">
        <v>0.6182444061962136</v>
      </c>
      <c r="L151" s="128">
        <v>0.7420088517334648</v>
      </c>
      <c r="M151" s="128">
        <v>0.6326702157467083</v>
      </c>
      <c r="N151" s="128">
        <v>0.8010204081632654</v>
      </c>
      <c r="O151" s="128">
        <v>0.632625741059476</v>
      </c>
      <c r="P151" s="128">
        <v>0.802655520039341</v>
      </c>
      <c r="Q151" s="128">
        <v>0.6294695430486718</v>
      </c>
      <c r="R151" s="128">
        <v>0.8381376647044366</v>
      </c>
      <c r="S151" s="128">
        <v>0.5845422506351939</v>
      </c>
      <c r="T151" s="128">
        <v>0.9008374434110998</v>
      </c>
      <c r="U151" s="128">
        <v>0.494861076960905</v>
      </c>
      <c r="V151" s="128">
        <v>0.0</v>
      </c>
      <c r="W151" s="128">
        <v>0.0</v>
      </c>
      <c r="X151" s="128">
        <v>-1.7735308581263838</v>
      </c>
      <c r="Y151" s="128">
        <v>-1.2903368576346206</v>
      </c>
      <c r="Z151" s="128">
        <v>-1.93868330464716</v>
      </c>
      <c r="AA151" s="128">
        <v>-3.045149987705926</v>
      </c>
    </row>
    <row r="152">
      <c r="C152" s="126">
        <v>30.0</v>
      </c>
      <c r="D152" s="128">
        <v>0.7968299279747164</v>
      </c>
      <c r="E152" s="128">
        <v>0.7212241824440622</v>
      </c>
      <c r="F152" s="128">
        <v>0.8191154025921669</v>
      </c>
      <c r="G152" s="128">
        <v>0.7230659950109176</v>
      </c>
      <c r="H152" s="128">
        <v>0.83607404261449</v>
      </c>
      <c r="I152" s="128">
        <v>0.7331366281452341</v>
      </c>
      <c r="J152" s="128">
        <v>0.8853324462315049</v>
      </c>
      <c r="K152" s="128">
        <v>0.7520980104980703</v>
      </c>
      <c r="L152" s="128">
        <v>0.9104035188372537</v>
      </c>
      <c r="M152" s="128">
        <v>0.781436578338472</v>
      </c>
      <c r="N152" s="128">
        <v>1.0090976149495947</v>
      </c>
      <c r="O152" s="128">
        <v>0.8010204081632651</v>
      </c>
      <c r="P152" s="128">
        <v>1.0607327268256697</v>
      </c>
      <c r="Q152" s="128">
        <v>0.8308335382345706</v>
      </c>
      <c r="R152" s="128">
        <v>1.229634393145581</v>
      </c>
      <c r="S152" s="128">
        <v>0.838137664704436</v>
      </c>
      <c r="T152" s="128">
        <v>1.9760948556129274</v>
      </c>
      <c r="U152" s="128">
        <v>0.9008374434110987</v>
      </c>
      <c r="V152" s="128">
        <v>0.0</v>
      </c>
      <c r="W152" s="128">
        <v>0.0</v>
      </c>
      <c r="X152" s="128">
        <v>-2.2030366363412837</v>
      </c>
      <c r="Y152" s="128">
        <v>-1.7198426358495205</v>
      </c>
      <c r="Z152" s="128">
        <v>-2.1681890828620602</v>
      </c>
      <c r="AA152" s="128">
        <v>-3.1146557659208263</v>
      </c>
    </row>
    <row r="153">
      <c r="C153" s="126">
        <v>29.0</v>
      </c>
      <c r="D153" s="128">
        <v>0.6663255337954135</v>
      </c>
      <c r="E153" s="128">
        <v>0.6037226135434096</v>
      </c>
      <c r="F153" s="128">
        <v>0.6827622615311187</v>
      </c>
      <c r="G153" s="128">
        <v>0.6047091499080542</v>
      </c>
      <c r="H153" s="128">
        <v>0.6938140977339243</v>
      </c>
      <c r="I153" s="128">
        <v>0.6121314141968188</v>
      </c>
      <c r="J153" s="128">
        <v>0.7278539016921117</v>
      </c>
      <c r="K153" s="128">
        <v>0.6258902696079975</v>
      </c>
      <c r="L153" s="128">
        <v>0.7401869206259079</v>
      </c>
      <c r="M153" s="128">
        <v>0.6459927285921974</v>
      </c>
      <c r="N153" s="128">
        <v>0.7966529762284214</v>
      </c>
      <c r="O153" s="128">
        <v>0.6561748023969298</v>
      </c>
      <c r="P153" s="128">
        <v>0.8077500376161972</v>
      </c>
      <c r="Q153" s="128">
        <v>0.6689837120129716</v>
      </c>
      <c r="R153" s="128">
        <v>0.8492023315350237</v>
      </c>
      <c r="S153" s="128">
        <v>0.660175117627202</v>
      </c>
      <c r="T153" s="128">
        <v>0.911902110241687</v>
      </c>
      <c r="U153" s="128">
        <v>0.6583066961724446</v>
      </c>
      <c r="V153" s="128">
        <v>0.9746018889483499</v>
      </c>
      <c r="W153" s="128">
        <v>0.568625522498156</v>
      </c>
      <c r="X153" s="128">
        <v>0.0</v>
      </c>
      <c r="Y153" s="128">
        <v>0.0</v>
      </c>
      <c r="Z153" s="128">
        <v>-1.9009835259404961</v>
      </c>
      <c r="AA153" s="128">
        <v>-2.98522798677704</v>
      </c>
    </row>
    <row r="154">
      <c r="C154" s="126">
        <v>29.0</v>
      </c>
      <c r="D154" s="128">
        <v>0.7870171037991341</v>
      </c>
      <c r="E154" s="128">
        <v>0.7186159604404011</v>
      </c>
      <c r="F154" s="128">
        <v>0.809749684903845</v>
      </c>
      <c r="G154" s="128">
        <v>0.7236809752436169</v>
      </c>
      <c r="H154" s="128">
        <v>0.8279898654066132</v>
      </c>
      <c r="I154" s="128">
        <v>0.7368702335061281</v>
      </c>
      <c r="J154" s="128">
        <v>0.8744592433179885</v>
      </c>
      <c r="K154" s="128">
        <v>0.7587993698148605</v>
      </c>
      <c r="L154" s="128">
        <v>0.8999038826921788</v>
      </c>
      <c r="M154" s="128">
        <v>0.7907339300754911</v>
      </c>
      <c r="N154" s="128">
        <v>0.984167964374505</v>
      </c>
      <c r="O154" s="128">
        <v>0.8157732972707157</v>
      </c>
      <c r="P154" s="128">
        <v>1.026224532189278</v>
      </c>
      <c r="Q154" s="128">
        <v>0.8518658621928847</v>
      </c>
      <c r="R154" s="128">
        <v>1.1344971723629214</v>
      </c>
      <c r="S154" s="128">
        <v>0.8764199655765922</v>
      </c>
      <c r="T154" s="128">
        <v>1.368625522498156</v>
      </c>
      <c r="U154" s="128">
        <v>0.9512409564044676</v>
      </c>
      <c r="V154" s="128">
        <v>2.331325301204817</v>
      </c>
      <c r="W154" s="128">
        <v>1.051819522989919</v>
      </c>
      <c r="X154" s="128">
        <v>0.0</v>
      </c>
      <c r="Y154" s="128">
        <v>0.0</v>
      </c>
      <c r="Z154" s="128">
        <v>-2.3841775264322598</v>
      </c>
      <c r="AA154" s="128">
        <v>-3.068421987268803</v>
      </c>
    </row>
    <row r="155">
      <c r="C155" s="126">
        <v>28.0</v>
      </c>
      <c r="D155" s="128">
        <v>0.6476518318170643</v>
      </c>
      <c r="E155" s="128">
        <v>0.5904592232158137</v>
      </c>
      <c r="F155" s="128">
        <v>0.6653105930214365</v>
      </c>
      <c r="G155" s="128">
        <v>0.5944799606589628</v>
      </c>
      <c r="H155" s="128">
        <v>0.6784735954453053</v>
      </c>
      <c r="I155" s="128">
        <v>0.6049548441975294</v>
      </c>
      <c r="J155" s="128">
        <v>0.7125030735185642</v>
      </c>
      <c r="K155" s="128">
        <v>0.6218707027657114</v>
      </c>
      <c r="L155" s="128">
        <v>0.7278412674656034</v>
      </c>
      <c r="M155" s="128">
        <v>0.6453454228450322</v>
      </c>
      <c r="N155" s="128">
        <v>0.7815827316687903</v>
      </c>
      <c r="O155" s="128">
        <v>0.6614510684354815</v>
      </c>
      <c r="P155" s="128">
        <v>0.7975672196589481</v>
      </c>
      <c r="Q155" s="128">
        <v>0.6822355972247466</v>
      </c>
      <c r="R155" s="128">
        <v>0.8395284777085275</v>
      </c>
      <c r="S155" s="128">
        <v>0.6895634485995933</v>
      </c>
      <c r="T155" s="128">
        <v>0.896654120406272</v>
      </c>
      <c r="U155" s="128">
        <v>0.7133021883452176</v>
      </c>
      <c r="V155" s="128">
        <v>0.9483648881239243</v>
      </c>
      <c r="W155" s="128">
        <v>0.7062345251914163</v>
      </c>
      <c r="X155" s="128">
        <v>0.9793186350845567</v>
      </c>
      <c r="Y155" s="128">
        <v>0.5757542642224227</v>
      </c>
      <c r="Z155" s="128">
        <v>0.0</v>
      </c>
      <c r="AA155" s="128">
        <v>-2.9160622080157363</v>
      </c>
    </row>
    <row r="156">
      <c r="C156" s="126">
        <v>28.0</v>
      </c>
      <c r="D156" s="128">
        <v>0.7568185128398685</v>
      </c>
      <c r="E156" s="128">
        <v>0.6951282074632618</v>
      </c>
      <c r="F156" s="128">
        <v>0.7791136396394871</v>
      </c>
      <c r="G156" s="128">
        <v>0.7021772724090037</v>
      </c>
      <c r="H156" s="128">
        <v>0.797445420780868</v>
      </c>
      <c r="I156" s="128">
        <v>0.7168966572500542</v>
      </c>
      <c r="J156" s="128">
        <v>0.8402348891363772</v>
      </c>
      <c r="K156" s="128">
        <v>0.7397207879135592</v>
      </c>
      <c r="L156" s="128">
        <v>0.8643986805906725</v>
      </c>
      <c r="M156" s="128">
        <v>0.7715146299483648</v>
      </c>
      <c r="N156" s="128">
        <v>0.9359888533726743</v>
      </c>
      <c r="O156" s="128">
        <v>0.7976395377428079</v>
      </c>
      <c r="P156" s="128">
        <v>0.970080105599627</v>
      </c>
      <c r="Q156" s="128">
        <v>0.8332923530858127</v>
      </c>
      <c r="R156" s="128">
        <v>1.0466355216785508</v>
      </c>
      <c r="S156" s="128">
        <v>0.8602669983656113</v>
      </c>
      <c r="T156" s="128">
        <v>1.1713508042611833</v>
      </c>
      <c r="U156" s="128">
        <v>0.9229667770722744</v>
      </c>
      <c r="V156" s="128">
        <v>1.377163284220082</v>
      </c>
      <c r="W156" s="128">
        <v>0.9856665557789381</v>
      </c>
      <c r="X156" s="128">
        <v>2.1236237466874295</v>
      </c>
      <c r="Y156" s="128">
        <v>0.9793186350845556</v>
      </c>
      <c r="Z156" s="128">
        <v>0.0</v>
      </c>
      <c r="AA156" s="128">
        <v>-3.0055062085074993</v>
      </c>
    </row>
    <row r="157">
      <c r="C157" s="126">
        <v>27.0</v>
      </c>
      <c r="D157" s="128">
        <v>0.6340748976384686</v>
      </c>
      <c r="E157" s="128">
        <v>0.5811272300084693</v>
      </c>
      <c r="F157" s="128">
        <v>0.6530555063157233</v>
      </c>
      <c r="G157" s="128">
        <v>0.5878114613924629</v>
      </c>
      <c r="H157" s="128">
        <v>0.6682444061962136</v>
      </c>
      <c r="I157" s="128">
        <v>0.600934349643472</v>
      </c>
      <c r="J157" s="128">
        <v>0.7027562304010566</v>
      </c>
      <c r="K157" s="128">
        <v>0.6205325503695457</v>
      </c>
      <c r="L157" s="128">
        <v>0.720833926468495</v>
      </c>
      <c r="M157" s="128">
        <v>0.6467762107009746</v>
      </c>
      <c r="N157" s="128">
        <v>0.7734191606824997</v>
      </c>
      <c r="O157" s="128">
        <v>0.667332185886403</v>
      </c>
      <c r="P157" s="128">
        <v>0.7935216196666994</v>
      </c>
      <c r="Q157" s="128">
        <v>0.6935646109484319</v>
      </c>
      <c r="R157" s="128">
        <v>0.8369099197635017</v>
      </c>
      <c r="S157" s="128">
        <v>0.7106104331396478</v>
      </c>
      <c r="T157" s="128">
        <v>0.893041553970986</v>
      </c>
      <c r="U157" s="128">
        <v>0.7463196585399685</v>
      </c>
      <c r="V157" s="128">
        <v>0.9449596615186195</v>
      </c>
      <c r="W157" s="128">
        <v>0.7669849689826554</v>
      </c>
      <c r="X157" s="128">
        <v>0.9866950796382811</v>
      </c>
      <c r="Y157" s="128">
        <v>0.7312788569242958</v>
      </c>
      <c r="Z157" s="128">
        <v>1.0530830806218068</v>
      </c>
      <c r="AA157" s="128">
        <v>-2.8461027784607817</v>
      </c>
    </row>
    <row r="158">
      <c r="C158" s="126">
        <v>27.0</v>
      </c>
      <c r="D158" s="128">
        <v>0.7343496434718466</v>
      </c>
      <c r="E158" s="128">
        <v>0.6778132939922958</v>
      </c>
      <c r="F158" s="128">
        <v>0.7568729908993683</v>
      </c>
      <c r="G158" s="128">
        <v>0.6868255536334447</v>
      </c>
      <c r="H158" s="128">
        <v>0.7759417179462549</v>
      </c>
      <c r="I158" s="128">
        <v>0.7031944233452725</v>
      </c>
      <c r="J158" s="128">
        <v>0.8169421317027384</v>
      </c>
      <c r="K158" s="128">
        <v>0.7272559626260144</v>
      </c>
      <c r="L158" s="128">
        <v>0.8413429888084266</v>
      </c>
      <c r="M158" s="128">
        <v>0.7596603052713209</v>
      </c>
      <c r="N158" s="128">
        <v>0.9063282608893628</v>
      </c>
      <c r="O158" s="128">
        <v>0.787422738102304</v>
      </c>
      <c r="P158" s="128">
        <v>0.9382628211499929</v>
      </c>
      <c r="Q158" s="128">
        <v>0.8239683324122924</v>
      </c>
      <c r="R158" s="128">
        <v>1.0027299149502251</v>
      </c>
      <c r="S158" s="128">
        <v>0.853963552358461</v>
      </c>
      <c r="T158" s="128">
        <v>1.0948538214416719</v>
      </c>
      <c r="U158" s="128">
        <v>0.9132929232457784</v>
      </c>
      <c r="V158" s="128">
        <v>1.2097145539486331</v>
      </c>
      <c r="W158" s="128">
        <v>0.9704185659435232</v>
      </c>
      <c r="X158" s="128">
        <v>1.3902594505004147</v>
      </c>
      <c r="Y158" s="128">
        <v>0.9866950796382811</v>
      </c>
      <c r="Z158" s="128">
        <v>2.1973881922246803</v>
      </c>
      <c r="AA158" s="128">
        <v>-2.9435824932382593</v>
      </c>
    </row>
    <row r="159">
      <c r="C159" s="126">
        <v>26.0</v>
      </c>
      <c r="D159" s="128">
        <v>0.6142034711682764</v>
      </c>
      <c r="E159" s="128">
        <v>0.5649741824440622</v>
      </c>
      <c r="F159" s="128">
        <v>0.6342184637685268</v>
      </c>
      <c r="G159" s="128">
        <v>0.5738187391646771</v>
      </c>
      <c r="H159" s="128">
        <v>0.6509829078026846</v>
      </c>
      <c r="I159" s="128">
        <v>0.58899248400109</v>
      </c>
      <c r="J159" s="128">
        <v>0.685688952470364</v>
      </c>
      <c r="K159" s="128">
        <v>0.6105408820855325</v>
      </c>
      <c r="L159" s="128">
        <v>0.7057251562641544</v>
      </c>
      <c r="M159" s="128">
        <v>0.6386258026163036</v>
      </c>
      <c r="N159" s="128">
        <v>0.7569967746134603</v>
      </c>
      <c r="O159" s="128">
        <v>0.6621315192743763</v>
      </c>
      <c r="P159" s="128">
        <v>0.7797022818607987</v>
      </c>
      <c r="Q159" s="128">
        <v>0.6916150601456608</v>
      </c>
      <c r="R159" s="128">
        <v>0.8232483263821555</v>
      </c>
      <c r="S159" s="128">
        <v>0.7142986554165104</v>
      </c>
      <c r="T159" s="128">
        <v>0.8774681390086833</v>
      </c>
      <c r="U159" s="128">
        <v>0.7552946902273515</v>
      </c>
      <c r="V159" s="128">
        <v>0.9276835232084801</v>
      </c>
      <c r="W159" s="128">
        <v>0.7870666338824687</v>
      </c>
      <c r="X159" s="128">
        <v>0.9701812817131235</v>
      </c>
      <c r="Y159" s="128">
        <v>0.7835781903122696</v>
      </c>
      <c r="Z159" s="128">
        <v>1.0267412728686391</v>
      </c>
      <c r="AA159" s="128">
        <v>-2.7629313171051555</v>
      </c>
    </row>
    <row r="160">
      <c r="C160" s="126">
        <v>26.0</v>
      </c>
      <c r="D160" s="128">
        <v>0.7174477756643578</v>
      </c>
      <c r="E160" s="128">
        <v>0.6649877183440008</v>
      </c>
      <c r="F160" s="128">
        <v>0.7405230347480805</v>
      </c>
      <c r="G160" s="128">
        <v>0.6758493101512237</v>
      </c>
      <c r="H160" s="128">
        <v>0.7605899991706953</v>
      </c>
      <c r="I160" s="128">
        <v>0.6938283747233834</v>
      </c>
      <c r="J160" s="128">
        <v>0.8007725437629385</v>
      </c>
      <c r="K160" s="128">
        <v>0.7192003084143075</v>
      </c>
      <c r="L160" s="128">
        <v>0.8260024865198075</v>
      </c>
      <c r="M160" s="128">
        <v>0.7524837352720315</v>
      </c>
      <c r="N160" s="128">
        <v>0.8872496789880613</v>
      </c>
      <c r="O160" s="128">
        <v>0.7819324816781592</v>
      </c>
      <c r="P160" s="128">
        <v>0.9190435210228667</v>
      </c>
      <c r="Q160" s="128">
        <v>0.8196965533201234</v>
      </c>
      <c r="R160" s="128">
        <v>0.978055077452668</v>
      </c>
      <c r="S160" s="128">
        <v>0.8523954530839213</v>
      </c>
      <c r="T160" s="128">
        <v>1.0565776409694578</v>
      </c>
      <c r="U160" s="128">
        <v>0.9106743653007525</v>
      </c>
      <c r="V160" s="128">
        <v>1.1437772155111556</v>
      </c>
      <c r="W160" s="128">
        <v>0.9668059995082371</v>
      </c>
      <c r="X160" s="128">
        <v>1.2494877469059913</v>
      </c>
      <c r="Y160" s="128">
        <v>0.994071524192006</v>
      </c>
      <c r="Z160" s="128">
        <v>1.464023896037665</v>
      </c>
      <c r="AA160" s="128">
        <v>-2.8831468732071137</v>
      </c>
    </row>
    <row r="161">
      <c r="C161" s="126">
        <v>25.0</v>
      </c>
      <c r="D161" s="128">
        <v>0.6077600641739553</v>
      </c>
      <c r="E161" s="128">
        <v>0.5612886800951324</v>
      </c>
      <c r="F161" s="128">
        <v>0.6290695444604313</v>
      </c>
      <c r="G161" s="128">
        <v>0.5722233976246704</v>
      </c>
      <c r="H161" s="128">
        <v>0.647583184701928</v>
      </c>
      <c r="I161" s="128">
        <v>0.5894457492178429</v>
      </c>
      <c r="J161" s="128">
        <v>0.683129977252604</v>
      </c>
      <c r="K161" s="128">
        <v>0.6130213658069443</v>
      </c>
      <c r="L161" s="128">
        <v>0.7053616627373842</v>
      </c>
      <c r="M161" s="128">
        <v>0.6431253772045512</v>
      </c>
      <c r="N161" s="128">
        <v>0.7567337997630597</v>
      </c>
      <c r="O161" s="128">
        <v>0.6695079638281016</v>
      </c>
      <c r="P161" s="128">
        <v>0.7823948856651095</v>
      </c>
      <c r="Q161" s="128">
        <v>0.7021555610195886</v>
      </c>
      <c r="R161" s="128">
        <v>0.8275815573022838</v>
      </c>
      <c r="S161" s="128">
        <v>0.7296495816289275</v>
      </c>
      <c r="T161" s="128">
        <v>0.8827444050472346</v>
      </c>
      <c r="U161" s="128">
        <v>0.7752215605990956</v>
      </c>
      <c r="V161" s="128">
        <v>0.9350599677622055</v>
      </c>
      <c r="W161" s="128">
        <v>0.8148512417015001</v>
      </c>
      <c r="X161" s="128">
        <v>0.982539046316662</v>
      </c>
      <c r="Y161" s="128">
        <v>0.8290643909635557</v>
      </c>
      <c r="Z161" s="128">
        <v>1.0439457272503745</v>
      </c>
      <c r="AA161" s="128">
        <v>-2.688209982788296</v>
      </c>
    </row>
    <row r="162">
      <c r="C162" s="126">
        <v>25.0</v>
      </c>
      <c r="D162" s="128">
        <v>0.6947404558549948</v>
      </c>
      <c r="E162" s="128">
        <v>0.6458672081347111</v>
      </c>
      <c r="F162" s="128">
        <v>0.7182444061962137</v>
      </c>
      <c r="G162" s="128">
        <v>0.6582509948651354</v>
      </c>
      <c r="H162" s="128">
        <v>0.7390988181994151</v>
      </c>
      <c r="I162" s="128">
        <v>0.6774871419192443</v>
      </c>
      <c r="J162" s="128">
        <v>0.7785060014865938</v>
      </c>
      <c r="K162" s="128">
        <v>0.7037902427162708</v>
      </c>
      <c r="L162" s="128">
        <v>0.8043210998385737</v>
      </c>
      <c r="M162" s="128">
        <v>0.7375605317518392</v>
      </c>
      <c r="N162" s="128">
        <v>0.8624759417684815</v>
      </c>
      <c r="O162" s="128">
        <v>0.7680614414440478</v>
      </c>
      <c r="P162" s="128">
        <v>0.894105789101256</v>
      </c>
      <c r="Q162" s="128">
        <v>0.8063344772167644</v>
      </c>
      <c r="R162" s="128">
        <v>0.9491346040773566</v>
      </c>
      <c r="S162" s="128">
        <v>0.8404489036284513</v>
      </c>
      <c r="T162" s="128">
        <v>1.0189328743545611</v>
      </c>
      <c r="U162" s="128">
        <v>0.8970127719194063</v>
      </c>
      <c r="V162" s="128">
        <v>1.0917107583774248</v>
      </c>
      <c r="W162" s="128">
        <v>0.9512325845459342</v>
      </c>
      <c r="X162" s="128">
        <v>1.1698426358495206</v>
      </c>
      <c r="Y162" s="128">
        <v>0.9825390463166618</v>
      </c>
      <c r="Z162" s="128">
        <v>1.2905784629200026</v>
      </c>
      <c r="AA162" s="128">
        <v>-2.8114039832800586</v>
      </c>
    </row>
    <row r="163">
      <c r="C163" s="126">
        <v>24.0</v>
      </c>
      <c r="D163" s="128">
        <v>0.5944799606589626</v>
      </c>
      <c r="E163" s="128">
        <v>0.5505286451930171</v>
      </c>
      <c r="F163" s="128">
        <v>0.6168088034199097</v>
      </c>
      <c r="G163" s="128">
        <v>0.5631904909013341</v>
      </c>
      <c r="H163" s="128">
        <v>0.6367009990073677</v>
      </c>
      <c r="I163" s="128">
        <v>0.5820391328136603</v>
      </c>
      <c r="J163" s="128">
        <v>0.6727512190609282</v>
      </c>
      <c r="K163" s="128">
        <v>0.607140210093376</v>
      </c>
      <c r="L163" s="128">
        <v>0.6966004608001166</v>
      </c>
      <c r="M163" s="128">
        <v>0.6386550913229054</v>
      </c>
      <c r="N163" s="128">
        <v>0.7476602173706034</v>
      </c>
      <c r="O163" s="128">
        <v>0.6670574506844611</v>
      </c>
      <c r="P163" s="128">
        <v>0.7753014367829426</v>
      </c>
      <c r="Q163" s="128">
        <v>0.701745758544382</v>
      </c>
      <c r="R163" s="128">
        <v>0.8211186403957493</v>
      </c>
      <c r="S163" s="128">
        <v>0.7323343923063524</v>
      </c>
      <c r="T163" s="128">
        <v>0.8760484113324051</v>
      </c>
      <c r="U163" s="128">
        <v>0.7802076414093783</v>
      </c>
      <c r="V163" s="128">
        <v>0.9285545101206174</v>
      </c>
      <c r="W163" s="128">
        <v>0.8237723263540823</v>
      </c>
      <c r="X163" s="128">
        <v>0.9772933793737513</v>
      </c>
      <c r="Y163" s="128">
        <v>0.8472418670438477</v>
      </c>
      <c r="Z163" s="128">
        <v>1.0378059396992274</v>
      </c>
      <c r="AA163" s="128">
        <v>-2.593133759527908</v>
      </c>
    </row>
    <row r="164">
      <c r="C164" s="126">
        <v>24.0</v>
      </c>
      <c r="D164" s="128">
        <v>0.6857100095145445</v>
      </c>
      <c r="E164" s="128">
        <v>0.6395168167241263</v>
      </c>
      <c r="F164" s="128">
        <v>0.7100245204747094</v>
      </c>
      <c r="G164" s="128">
        <v>0.6534915170887631</v>
      </c>
      <c r="H164" s="128">
        <v>0.7320154404023866</v>
      </c>
      <c r="I164" s="128">
        <v>0.6741652787507372</v>
      </c>
      <c r="J164" s="128">
        <v>0.7715146299483657</v>
      </c>
      <c r="K164" s="128">
        <v>0.7017272247640959</v>
      </c>
      <c r="L164" s="128">
        <v>0.7985117988771869</v>
      </c>
      <c r="M164" s="128">
        <v>0.7365213750755921</v>
      </c>
      <c r="N164" s="128">
        <v>0.8554669410080542</v>
      </c>
      <c r="O164" s="128">
        <v>0.7685579410373328</v>
      </c>
      <c r="P164" s="128">
        <v>0.8881618791286225</v>
      </c>
      <c r="Q164" s="128">
        <v>0.808136785761571</v>
      </c>
      <c r="R164" s="128">
        <v>0.9421272630802483</v>
      </c>
      <c r="S164" s="128">
        <v>0.8443657391180008</v>
      </c>
      <c r="T164" s="128">
        <v>1.0087160747140573</v>
      </c>
      <c r="U164" s="128">
        <v>0.9013460028395348</v>
      </c>
      <c r="V164" s="128">
        <v>1.0766405138177948</v>
      </c>
      <c r="W164" s="128">
        <v>0.9565088505844862</v>
      </c>
      <c r="X164" s="128">
        <v>1.1467312755251975</v>
      </c>
      <c r="Y164" s="128">
        <v>0.992926178812582</v>
      </c>
      <c r="Z164" s="128">
        <v>1.243607081386772</v>
      </c>
      <c r="AA164" s="128">
        <v>-2.755015982296533</v>
      </c>
    </row>
    <row r="165">
      <c r="C165" s="126">
        <v>23.0</v>
      </c>
      <c r="D165" s="128">
        <v>0.5836894184570603</v>
      </c>
      <c r="E165" s="128">
        <v>0.5418482836727242</v>
      </c>
      <c r="F165" s="128">
        <v>0.6070017490436006</v>
      </c>
      <c r="G165" s="128">
        <v>0.5560682675851427</v>
      </c>
      <c r="H165" s="128">
        <v>0.6281748792826539</v>
      </c>
      <c r="I165" s="128">
        <v>0.5763819100604299</v>
      </c>
      <c r="J165" s="128">
        <v>0.6647912176918962</v>
      </c>
      <c r="K165" s="128">
        <v>0.6028539507115467</v>
      </c>
      <c r="L165" s="128">
        <v>0.690113672901969</v>
      </c>
      <c r="M165" s="128">
        <v>0.6356335124974436</v>
      </c>
      <c r="N165" s="128">
        <v>0.7411124088189495</v>
      </c>
      <c r="O165" s="128">
        <v>0.6657732972707158</v>
      </c>
      <c r="P165" s="128">
        <v>0.7705096929796693</v>
      </c>
      <c r="Q165" s="128">
        <v>0.702177712504735</v>
      </c>
      <c r="R165" s="128">
        <v>0.8170368549026037</v>
      </c>
      <c r="S165" s="128">
        <v>0.735243494988357</v>
      </c>
      <c r="T165" s="128">
        <v>0.8720737983602249</v>
      </c>
      <c r="U165" s="128">
        <v>0.7848713782701838</v>
      </c>
      <c r="V165" s="128">
        <v>0.9250753012048194</v>
      </c>
      <c r="W165" s="128">
        <v>0.8312312876958012</v>
      </c>
      <c r="X165" s="128">
        <v>0.9751061609925639</v>
      </c>
      <c r="Y165" s="128">
        <v>0.8608310794197198</v>
      </c>
      <c r="Z165" s="128">
        <v>1.0356818980993099</v>
      </c>
      <c r="AA165" s="128">
        <v>-2.4813908696008524</v>
      </c>
    </row>
    <row r="166">
      <c r="C166" s="126">
        <v>23.0</v>
      </c>
      <c r="D166" s="128">
        <v>0.661362183427588</v>
      </c>
      <c r="E166" s="128">
        <v>0.6178230328275889</v>
      </c>
      <c r="F166" s="128">
        <v>0.6861250524306112</v>
      </c>
      <c r="G166" s="128">
        <v>0.6329997138100746</v>
      </c>
      <c r="H166" s="128">
        <v>0.7088175711696347</v>
      </c>
      <c r="I166" s="128">
        <v>0.6546467361352525</v>
      </c>
      <c r="J166" s="128">
        <v>0.7479297242879883</v>
      </c>
      <c r="K166" s="128">
        <v>0.6829116858824732</v>
      </c>
      <c r="L166" s="128">
        <v>0.7754916703013469</v>
      </c>
      <c r="M166" s="128">
        <v>0.718063893203476</v>
      </c>
      <c r="N166" s="128">
        <v>0.8306588683271061</v>
      </c>
      <c r="O166" s="128">
        <v>0.7507997584954632</v>
      </c>
      <c r="P166" s="128">
        <v>0.8635401405161767</v>
      </c>
      <c r="Q166" s="128">
        <v>0.7906542682790535</v>
      </c>
      <c r="R166" s="128">
        <v>0.91559033251855</v>
      </c>
      <c r="S166" s="128">
        <v>0.8276263884286039</v>
      </c>
      <c r="T166" s="128">
        <v>0.9782901112252136</v>
      </c>
      <c r="U166" s="128">
        <v>0.8834248558861297</v>
      </c>
      <c r="V166" s="128">
        <v>1.0409898899318766</v>
      </c>
      <c r="W166" s="128">
        <v>0.9373757282060918</v>
      </c>
      <c r="X166" s="128">
        <v>1.1036896686385402</v>
      </c>
      <c r="Y166" s="128">
        <v>0.9751061609925642</v>
      </c>
      <c r="Z166" s="128">
        <v>1.1840832718629626</v>
      </c>
      <c r="AA166" s="128">
        <v>-2.6645848700926154</v>
      </c>
    </row>
    <row r="167">
      <c r="C167" s="126">
        <v>22.0</v>
      </c>
      <c r="D167" s="128">
        <v>0.5748779879464998</v>
      </c>
      <c r="E167" s="128">
        <v>0.5348287213902118</v>
      </c>
      <c r="F167" s="128">
        <v>0.5991225913320308</v>
      </c>
      <c r="G167" s="128">
        <v>0.5504563271091567</v>
      </c>
      <c r="H167" s="128">
        <v>0.6214761020621129</v>
      </c>
      <c r="I167" s="128">
        <v>0.5720905600423674</v>
      </c>
      <c r="J167" s="128">
        <v>0.6586755184001313</v>
      </c>
      <c r="K167" s="128">
        <v>0.5997945346618232</v>
      </c>
      <c r="L167" s="128">
        <v>0.6853301906718845</v>
      </c>
      <c r="M167" s="128">
        <v>0.6337062359976822</v>
      </c>
      <c r="N167" s="128">
        <v>0.7364080560563177</v>
      </c>
      <c r="O167" s="128">
        <v>0.665351930506482</v>
      </c>
      <c r="P167" s="128">
        <v>0.767353678674087</v>
      </c>
      <c r="Q167" s="128">
        <v>0.7032162262495358</v>
      </c>
      <c r="R167" s="128">
        <v>0.8145863417589627</v>
      </c>
      <c r="S167" s="128">
        <v>0.7383092460545126</v>
      </c>
      <c r="T167" s="128">
        <v>0.8698747203847743</v>
      </c>
      <c r="U167" s="128">
        <v>0.7893195944670947</v>
      </c>
      <c r="V167" s="128">
        <v>0.9234488976313415</v>
      </c>
      <c r="W167" s="128">
        <v>0.8377658097829105</v>
      </c>
      <c r="X167" s="128">
        <v>0.9746363791114223</v>
      </c>
      <c r="Y167" s="128">
        <v>0.8717135463008986</v>
      </c>
      <c r="Z167" s="128">
        <v>1.0355298746004422</v>
      </c>
      <c r="AA167" s="128">
        <v>-2.32798131300713</v>
      </c>
    </row>
    <row r="168">
      <c r="C168" s="126">
        <v>22.0</v>
      </c>
      <c r="D168" s="128">
        <v>0.657395344399223</v>
      </c>
      <c r="E168" s="128">
        <v>0.6157187620182452</v>
      </c>
      <c r="F168" s="128">
        <v>0.6829972953036639</v>
      </c>
      <c r="G168" s="128">
        <v>0.6322420074440148</v>
      </c>
      <c r="H168" s="128">
        <v>0.7067641593473255</v>
      </c>
      <c r="I168" s="128">
        <v>0.655126628964839</v>
      </c>
      <c r="J168" s="128">
        <v>0.7462823788499162</v>
      </c>
      <c r="K168" s="128">
        <v>0.6845081177201701</v>
      </c>
      <c r="L168" s="128">
        <v>0.7749946461289529</v>
      </c>
      <c r="M168" s="128">
        <v>0.7206279129513382</v>
      </c>
      <c r="N168" s="128">
        <v>0.8298793712773729</v>
      </c>
      <c r="O168" s="128">
        <v>0.7546691011678779</v>
      </c>
      <c r="P168" s="128">
        <v>0.8639552206424737</v>
      </c>
      <c r="Q168" s="128">
        <v>0.7956876950258428</v>
      </c>
      <c r="R168" s="128">
        <v>0.9160868321118344</v>
      </c>
      <c r="S168" s="128">
        <v>0.83430884637627</v>
      </c>
      <c r="T168" s="128">
        <v>0.9780271363748125</v>
      </c>
      <c r="U168" s="128">
        <v>0.8908013004398545</v>
      </c>
      <c r="V168" s="128">
        <v>1.0397789579291392</v>
      </c>
      <c r="W168" s="128">
        <v>0.9458382438974757</v>
      </c>
      <c r="X168" s="128">
        <v>1.1012621916236374</v>
      </c>
      <c r="Y168" s="128">
        <v>0.986672842294665</v>
      </c>
      <c r="Z168" s="128">
        <v>1.1774541141757904</v>
      </c>
      <c r="AA168" s="128">
        <v>-2.6148635357757555</v>
      </c>
    </row>
    <row r="169">
      <c r="C169" s="126">
        <v>21.0</v>
      </c>
      <c r="D169" s="128">
        <v>0.567665839610762</v>
      </c>
      <c r="E169" s="128">
        <v>0.5291564962376875</v>
      </c>
      <c r="F169" s="128">
        <v>0.5927857509522516</v>
      </c>
      <c r="G169" s="128">
        <v>0.5460588408758115</v>
      </c>
      <c r="H169" s="128">
        <v>0.6162231342954237</v>
      </c>
      <c r="I169" s="128">
        <v>0.5688860334909972</v>
      </c>
      <c r="J169" s="128">
        <v>0.6539982323114854</v>
      </c>
      <c r="K169" s="128">
        <v>0.59769906694447</v>
      </c>
      <c r="L169" s="128">
        <v>0.6818553457233616</v>
      </c>
      <c r="M169" s="128">
        <v>0.6326257410594758</v>
      </c>
      <c r="N169" s="128">
        <v>0.7330903026480367</v>
      </c>
      <c r="O169" s="128">
        <v>0.6655867166143566</v>
      </c>
      <c r="P169" s="128">
        <v>0.7654017430265277</v>
      </c>
      <c r="Q169" s="128">
        <v>0.7047062598338814</v>
      </c>
      <c r="R169" s="128">
        <v>0.8133021883452177</v>
      </c>
      <c r="S169" s="128">
        <v>0.741488717822625</v>
      </c>
      <c r="T169" s="128">
        <v>0.868898141915269</v>
      </c>
      <c r="U169" s="128">
        <v>0.7936166076851482</v>
      </c>
      <c r="V169" s="128">
        <v>0.9230390951561347</v>
      </c>
      <c r="W169" s="128">
        <v>0.8436787261643339</v>
      </c>
      <c r="X169" s="128">
        <v>0.9752270278209125</v>
      </c>
      <c r="Y169" s="128">
        <v>0.880865751821546</v>
      </c>
      <c r="Z169" s="128">
        <v>1.0364918155250695</v>
      </c>
      <c r="AA169" s="128">
        <v>-2.007905089746741</v>
      </c>
    </row>
    <row r="170">
      <c r="C170" s="126">
        <v>21.0</v>
      </c>
      <c r="D170" s="128">
        <v>0.6387386279813124</v>
      </c>
      <c r="E170" s="128">
        <v>0.598966458576522</v>
      </c>
      <c r="F170" s="128">
        <v>0.6648813532746783</v>
      </c>
      <c r="G170" s="128">
        <v>0.6165417205077365</v>
      </c>
      <c r="H170" s="128">
        <v>0.6893771747472262</v>
      </c>
      <c r="I170" s="128">
        <v>0.6403118141500241</v>
      </c>
      <c r="J170" s="128">
        <v>0.72889107450209</v>
      </c>
      <c r="K170" s="128">
        <v>0.6703886936613282</v>
      </c>
      <c r="L170" s="128">
        <v>0.7582725632574211</v>
      </c>
      <c r="M170" s="128">
        <v>0.7069720049257242</v>
      </c>
      <c r="N170" s="128">
        <v>0.8123201087663983</v>
      </c>
      <c r="O170" s="128">
        <v>0.7417149213555048</v>
      </c>
      <c r="P170" s="128">
        <v>0.846904922262252</v>
      </c>
      <c r="Q170" s="128">
        <v>0.7831624035719454</v>
      </c>
      <c r="R170" s="128">
        <v>0.8983286495699648</v>
      </c>
      <c r="S170" s="128">
        <v>0.8225180488130348</v>
      </c>
      <c r="T170" s="128">
        <v>0.9586212548999655</v>
      </c>
      <c r="U170" s="128">
        <v>0.8785912882298423</v>
      </c>
      <c r="V170" s="128">
        <v>1.0183925615369314</v>
      </c>
      <c r="W170" s="128">
        <v>0.9332990589444978</v>
      </c>
      <c r="X170" s="128">
        <v>1.0774526678141136</v>
      </c>
      <c r="Y170" s="128">
        <v>0.9752270278209122</v>
      </c>
      <c r="Z170" s="128">
        <v>1.1485245095470538</v>
      </c>
      <c r="AA170" s="128">
        <v>-2.491099090238504</v>
      </c>
    </row>
    <row r="171">
      <c r="C171" s="126">
        <v>20.0</v>
      </c>
      <c r="D171" s="128">
        <v>0.5542827978365531</v>
      </c>
      <c r="E171" s="128">
        <v>0.5172277397077215</v>
      </c>
      <c r="F171" s="128">
        <v>0.5801311636643598</v>
      </c>
      <c r="G171" s="128">
        <v>0.5352302312471887</v>
      </c>
      <c r="H171" s="128">
        <v>0.6044715184482446</v>
      </c>
      <c r="I171" s="128">
        <v>0.559056374292474</v>
      </c>
      <c r="J171" s="128">
        <v>0.6426504790282482</v>
      </c>
      <c r="K171" s="128">
        <v>0.5887606369534082</v>
      </c>
      <c r="L171" s="128">
        <v>0.671463512481721</v>
      </c>
      <c r="M171" s="128">
        <v>0.6244558064189529</v>
      </c>
      <c r="N171" s="128">
        <v>0.7226555200393412</v>
      </c>
      <c r="O171" s="128">
        <v>0.6584210596538981</v>
      </c>
      <c r="P171" s="128">
        <v>0.755985547169654</v>
      </c>
      <c r="Q171" s="128">
        <v>0.6984319237140046</v>
      </c>
      <c r="R171" s="128">
        <v>0.8042112792543085</v>
      </c>
      <c r="S171" s="128">
        <v>0.7364279890776857</v>
      </c>
      <c r="T171" s="128">
        <v>0.8597458094164132</v>
      </c>
      <c r="U171" s="128">
        <v>0.7891502172729995</v>
      </c>
      <c r="V171" s="128">
        <v>0.9139705629628454</v>
      </c>
      <c r="W171" s="128">
        <v>0.8401238025951907</v>
      </c>
      <c r="X171" s="128">
        <v>0.9664902818616576</v>
      </c>
      <c r="Y171" s="128">
        <v>0.8794434790296247</v>
      </c>
      <c r="Z171" s="128">
        <v>1.0273921744553562</v>
      </c>
      <c r="AA171" s="128">
        <v>0.0</v>
      </c>
    </row>
    <row r="172">
      <c r="C172" s="126">
        <v>20.0</v>
      </c>
      <c r="D172" s="128">
        <v>0.6379451378945156</v>
      </c>
      <c r="E172" s="128">
        <v>0.5995389129192145</v>
      </c>
      <c r="F172" s="128">
        <v>0.664863535775756</v>
      </c>
      <c r="G172" s="128">
        <v>0.6182444061962136</v>
      </c>
      <c r="H172" s="128">
        <v>0.6903061660449876</v>
      </c>
      <c r="I172" s="128">
        <v>0.6430586290741198</v>
      </c>
      <c r="J172" s="128">
        <v>0.730297369802084</v>
      </c>
      <c r="K172" s="128">
        <v>0.6740863267541408</v>
      </c>
      <c r="L172" s="128">
        <v>0.7606849968903225</v>
      </c>
      <c r="M172" s="128">
        <v>0.7115103623501751</v>
      </c>
      <c r="N172" s="128">
        <v>0.8147740822396411</v>
      </c>
      <c r="O172" s="128">
        <v>0.7473234257363255</v>
      </c>
      <c r="P172" s="128">
        <v>0.8504166325164604</v>
      </c>
      <c r="Q172" s="128">
        <v>0.7897331761952808</v>
      </c>
      <c r="R172" s="128">
        <v>0.9021979922423805</v>
      </c>
      <c r="S172" s="128">
        <v>0.8303576385859436</v>
      </c>
      <c r="T172" s="128">
        <v>0.9624057454307027</v>
      </c>
      <c r="U172" s="128">
        <v>0.8870666338824688</v>
      </c>
      <c r="V172" s="128">
        <v>1.0221293336611754</v>
      </c>
      <c r="W172" s="128">
        <v>0.9426625874525203</v>
      </c>
      <c r="X172" s="128">
        <v>1.08121247583981</v>
      </c>
      <c r="Y172" s="128">
        <v>0.9866222803961784</v>
      </c>
      <c r="Z172" s="128">
        <v>1.1512171133513647</v>
      </c>
      <c r="AA172" s="128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63"/>
    <col customWidth="1" min="2" max="2" width="13.13"/>
    <col customWidth="1" min="3" max="3" width="9.38"/>
    <col customWidth="1" min="4" max="4" width="9.0"/>
    <col customWidth="1" min="5" max="5" width="9.38"/>
    <col customWidth="1" min="6" max="6" width="13.5"/>
    <col customWidth="1" min="7" max="7" width="18.88"/>
    <col customWidth="1" min="8" max="8" width="7.63"/>
    <col customWidth="1" min="9" max="9" width="10.0"/>
    <col customWidth="1" min="10" max="10" width="6.63"/>
    <col customWidth="1" min="11" max="11" width="8.0"/>
    <col customWidth="1" min="12" max="12" width="6.63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  <c r="Q1" s="41" t="s">
        <v>154</v>
      </c>
    </row>
    <row r="2">
      <c r="A2" s="1" t="s">
        <v>58</v>
      </c>
      <c r="B2" s="106">
        <v>264.26</v>
      </c>
      <c r="C2" s="23">
        <v>45079.0</v>
      </c>
      <c r="D2" s="1">
        <f t="shared" ref="D2:E2" si="1">round(D3/10,0)*10</f>
        <v>210</v>
      </c>
      <c r="E2" s="1">
        <f t="shared" si="1"/>
        <v>250</v>
      </c>
      <c r="F2" s="1">
        <v>29814.0</v>
      </c>
      <c r="G2" s="1" t="s">
        <v>190</v>
      </c>
      <c r="H2" s="117">
        <v>45079.0</v>
      </c>
      <c r="I2" s="1">
        <v>250.0</v>
      </c>
      <c r="J2" s="2">
        <v>24.25</v>
      </c>
      <c r="K2" s="2">
        <v>25.75</v>
      </c>
      <c r="L2" s="2">
        <v>25.25</v>
      </c>
      <c r="M2" s="1" t="s">
        <v>191</v>
      </c>
      <c r="Q2" s="1" t="s">
        <v>192</v>
      </c>
    </row>
    <row r="3">
      <c r="B3" s="81">
        <v>0.8</v>
      </c>
      <c r="C3" s="118">
        <v>0.95</v>
      </c>
      <c r="D3" s="84">
        <f t="shared" ref="D3:E3" si="2">$B$2*B3</f>
        <v>211.408</v>
      </c>
      <c r="E3" s="84">
        <f t="shared" si="2"/>
        <v>251.047</v>
      </c>
      <c r="F3" s="44"/>
      <c r="G3" s="119" t="s">
        <v>193</v>
      </c>
      <c r="H3" s="120">
        <v>45079.0</v>
      </c>
      <c r="I3" s="82">
        <v>245.0</v>
      </c>
      <c r="J3" s="121">
        <v>27.4</v>
      </c>
      <c r="K3" s="121">
        <v>29.45</v>
      </c>
      <c r="L3" s="121">
        <v>28.46</v>
      </c>
      <c r="M3" s="119" t="s">
        <v>194</v>
      </c>
      <c r="Q3" s="1" t="s">
        <v>195</v>
      </c>
    </row>
    <row r="4">
      <c r="G4" s="1" t="s">
        <v>196</v>
      </c>
      <c r="H4" s="117">
        <v>45079.0</v>
      </c>
      <c r="I4" s="1">
        <v>240.0</v>
      </c>
      <c r="J4" s="2">
        <v>30.8</v>
      </c>
      <c r="K4" s="2">
        <v>33.0</v>
      </c>
      <c r="L4" s="2">
        <v>32.95</v>
      </c>
      <c r="M4" s="1" t="s">
        <v>197</v>
      </c>
      <c r="Q4" s="1" t="s">
        <v>198</v>
      </c>
    </row>
    <row r="5">
      <c r="D5" s="77"/>
      <c r="G5" s="1" t="s">
        <v>199</v>
      </c>
      <c r="H5" s="117">
        <v>45079.0</v>
      </c>
      <c r="I5" s="1">
        <v>235.0</v>
      </c>
      <c r="J5" s="2">
        <v>34.4</v>
      </c>
      <c r="K5" s="2">
        <v>36.9</v>
      </c>
      <c r="L5" s="2">
        <v>37.7</v>
      </c>
      <c r="M5" s="1" t="s">
        <v>200</v>
      </c>
      <c r="Q5" s="77"/>
    </row>
    <row r="6">
      <c r="C6" s="77"/>
      <c r="D6" s="122"/>
      <c r="E6" s="122"/>
      <c r="G6" s="1" t="s">
        <v>201</v>
      </c>
      <c r="H6" s="117">
        <v>45079.0</v>
      </c>
      <c r="I6" s="1">
        <v>230.0</v>
      </c>
      <c r="J6" s="2">
        <v>38.85</v>
      </c>
      <c r="K6" s="2">
        <v>40.4</v>
      </c>
      <c r="L6" s="2">
        <v>39.62</v>
      </c>
      <c r="M6" s="1" t="s">
        <v>202</v>
      </c>
      <c r="Q6" s="77"/>
    </row>
    <row r="7">
      <c r="C7" s="122"/>
      <c r="D7" s="123"/>
      <c r="E7" s="123"/>
      <c r="G7" s="1" t="s">
        <v>203</v>
      </c>
      <c r="H7" s="117">
        <v>45079.0</v>
      </c>
      <c r="I7" s="1">
        <v>225.0</v>
      </c>
      <c r="J7" s="2">
        <v>42.95</v>
      </c>
      <c r="K7" s="2">
        <v>44.55</v>
      </c>
      <c r="L7" s="2">
        <v>48.0</v>
      </c>
      <c r="M7" s="1" t="s">
        <v>145</v>
      </c>
      <c r="Q7" s="77"/>
    </row>
    <row r="8">
      <c r="C8" s="122"/>
      <c r="D8" s="123"/>
      <c r="E8" s="123"/>
      <c r="F8" s="122"/>
      <c r="G8" s="124" t="s">
        <v>204</v>
      </c>
      <c r="H8" s="117">
        <v>45079.0</v>
      </c>
      <c r="I8" s="1">
        <v>220.0</v>
      </c>
      <c r="J8" s="2">
        <v>47.6</v>
      </c>
      <c r="K8" s="2">
        <v>49.9</v>
      </c>
      <c r="L8" s="2">
        <v>51.7</v>
      </c>
      <c r="M8" s="1" t="s">
        <v>149</v>
      </c>
      <c r="Q8" s="77"/>
    </row>
    <row r="9">
      <c r="C9" s="122"/>
      <c r="D9" s="123"/>
      <c r="E9" s="123"/>
      <c r="F9" s="123"/>
      <c r="G9" s="1" t="s">
        <v>205</v>
      </c>
      <c r="H9" s="117">
        <v>45079.0</v>
      </c>
      <c r="I9" s="1">
        <v>215.0</v>
      </c>
      <c r="J9" s="2">
        <v>51.65</v>
      </c>
      <c r="K9" s="2">
        <v>53.8</v>
      </c>
      <c r="L9" s="2">
        <v>67.58</v>
      </c>
      <c r="M9" s="1" t="s">
        <v>206</v>
      </c>
      <c r="Q9" s="77"/>
    </row>
    <row r="10">
      <c r="C10" s="122"/>
      <c r="D10" s="122"/>
      <c r="E10" s="122"/>
      <c r="F10" s="122"/>
      <c r="G10" s="124" t="s">
        <v>207</v>
      </c>
      <c r="H10" s="117">
        <v>45079.0</v>
      </c>
      <c r="I10" s="124">
        <v>210.0</v>
      </c>
      <c r="J10" s="2">
        <v>56.85</v>
      </c>
      <c r="K10" s="2">
        <v>57.9</v>
      </c>
      <c r="L10" s="2">
        <v>60.02</v>
      </c>
      <c r="M10" s="1" t="s">
        <v>208</v>
      </c>
      <c r="Q10" s="77"/>
    </row>
    <row r="11">
      <c r="C11" s="122"/>
      <c r="D11" s="123"/>
      <c r="E11" s="123"/>
      <c r="F11" s="123"/>
      <c r="G11" s="77"/>
      <c r="H11" s="125"/>
      <c r="I11" s="123"/>
      <c r="J11" s="9"/>
      <c r="K11" s="9"/>
      <c r="L11" s="9"/>
      <c r="M11" s="77"/>
      <c r="Q11" s="77"/>
    </row>
    <row r="12">
      <c r="C12" s="122"/>
      <c r="D12" s="126">
        <v>245.0</v>
      </c>
      <c r="E12" s="126">
        <v>240.0</v>
      </c>
      <c r="F12" s="126">
        <v>235.0</v>
      </c>
      <c r="G12" s="126">
        <v>230.0</v>
      </c>
      <c r="H12" s="126">
        <v>225.0</v>
      </c>
      <c r="I12" s="126">
        <v>220.0</v>
      </c>
      <c r="J12" s="126">
        <v>215.0</v>
      </c>
      <c r="K12" s="126">
        <v>210.0</v>
      </c>
      <c r="L12" s="9"/>
      <c r="M12" s="77"/>
      <c r="N12" s="72"/>
      <c r="Q12" s="77"/>
    </row>
    <row r="13">
      <c r="C13" s="126">
        <v>245.0</v>
      </c>
      <c r="D13" s="127">
        <v>0.0</v>
      </c>
      <c r="E13" s="127">
        <v>-0.6950000000000003</v>
      </c>
      <c r="F13" s="127">
        <v>-0.7224999999999999</v>
      </c>
      <c r="G13" s="127">
        <v>-0.7466666666666667</v>
      </c>
      <c r="H13" s="127">
        <v>-0.7662500000000001</v>
      </c>
      <c r="I13" s="127">
        <v>-0.8130000000000002</v>
      </c>
      <c r="J13" s="127">
        <v>-0.8099999999999999</v>
      </c>
      <c r="K13" s="127">
        <v>-0.8271428571428572</v>
      </c>
      <c r="L13" s="9"/>
      <c r="M13" s="77"/>
      <c r="N13" s="72"/>
      <c r="Q13" s="77"/>
    </row>
    <row r="14">
      <c r="C14" s="126">
        <v>240.0</v>
      </c>
      <c r="D14" s="127">
        <v>0.43884892086330884</v>
      </c>
      <c r="E14" s="127">
        <v>0.0</v>
      </c>
      <c r="F14" s="127">
        <v>-0.7499999999999997</v>
      </c>
      <c r="G14" s="127">
        <v>-0.7725</v>
      </c>
      <c r="H14" s="127">
        <v>-0.7899999999999999</v>
      </c>
      <c r="I14" s="127">
        <v>-0.8425</v>
      </c>
      <c r="J14" s="127">
        <v>-0.8329999999999999</v>
      </c>
      <c r="K14" s="127">
        <v>-0.8491666666666667</v>
      </c>
      <c r="L14" s="9"/>
      <c r="M14" s="77"/>
      <c r="N14" s="72"/>
      <c r="Q14" s="77"/>
    </row>
    <row r="15">
      <c r="C15" s="126">
        <v>235.0</v>
      </c>
      <c r="D15" s="127">
        <v>0.3840830449826991</v>
      </c>
      <c r="E15" s="127">
        <v>0.3333333333333339</v>
      </c>
      <c r="F15" s="127">
        <v>0.0</v>
      </c>
      <c r="G15" s="127">
        <v>-0.7950000000000003</v>
      </c>
      <c r="H15" s="127">
        <v>-0.8100000000000002</v>
      </c>
      <c r="I15" s="127">
        <v>-0.8733333333333334</v>
      </c>
      <c r="J15" s="127">
        <v>-0.85375</v>
      </c>
      <c r="K15" s="127">
        <v>-0.8690000000000001</v>
      </c>
      <c r="M15" s="77"/>
      <c r="Q15" s="77"/>
    </row>
    <row r="16">
      <c r="C16" s="126">
        <v>230.0</v>
      </c>
      <c r="D16" s="127">
        <v>0.3392857142857142</v>
      </c>
      <c r="E16" s="127">
        <v>0.2944983818770228</v>
      </c>
      <c r="F16" s="127">
        <v>0.2578616352201253</v>
      </c>
      <c r="G16" s="127">
        <v>0.0</v>
      </c>
      <c r="H16" s="127">
        <v>-0.825</v>
      </c>
      <c r="I16" s="127">
        <v>-0.9125</v>
      </c>
      <c r="J16" s="127">
        <v>-0.8733333333333332</v>
      </c>
      <c r="K16" s="127">
        <v>-0.8875</v>
      </c>
      <c r="L16" s="122"/>
      <c r="M16" s="122"/>
      <c r="N16" s="122"/>
      <c r="O16" s="122"/>
      <c r="Q16" s="77"/>
    </row>
    <row r="17">
      <c r="B17" s="1" t="s">
        <v>151</v>
      </c>
      <c r="C17" s="126">
        <v>225.0</v>
      </c>
      <c r="D17" s="127">
        <v>0.30505709624796085</v>
      </c>
      <c r="E17" s="127">
        <v>0.26582278481012667</v>
      </c>
      <c r="F17" s="127">
        <v>0.2345679012345676</v>
      </c>
      <c r="G17" s="127">
        <v>0.21212121212121215</v>
      </c>
      <c r="H17" s="127">
        <v>0.0</v>
      </c>
      <c r="I17" s="127">
        <v>-1.0</v>
      </c>
      <c r="J17" s="127">
        <v>-0.8974999999999997</v>
      </c>
      <c r="K17" s="127">
        <v>-0.9083333333333333</v>
      </c>
      <c r="L17" s="123"/>
      <c r="M17" s="123"/>
      <c r="N17" s="123"/>
      <c r="O17" s="123"/>
      <c r="Q17" s="77"/>
    </row>
    <row r="18">
      <c r="C18" s="126">
        <v>220.0</v>
      </c>
      <c r="D18" s="127">
        <v>0.230012300123001</v>
      </c>
      <c r="E18" s="127">
        <v>0.18694362017804145</v>
      </c>
      <c r="F18" s="127">
        <v>0.1450381679389312</v>
      </c>
      <c r="G18" s="127">
        <v>0.09589041095890405</v>
      </c>
      <c r="H18" s="127">
        <v>0.0</v>
      </c>
      <c r="I18" s="127">
        <v>0.0</v>
      </c>
      <c r="J18" s="127">
        <v>-0.7949999999999996</v>
      </c>
      <c r="K18" s="127">
        <v>-0.8625</v>
      </c>
      <c r="L18" s="123"/>
      <c r="M18" s="123"/>
      <c r="N18" s="123"/>
      <c r="O18" s="123"/>
      <c r="P18" s="72"/>
    </row>
    <row r="19">
      <c r="C19" s="126">
        <v>215.0</v>
      </c>
      <c r="D19" s="127">
        <v>0.23456790123456805</v>
      </c>
      <c r="E19" s="127">
        <v>0.20048019207683088</v>
      </c>
      <c r="F19" s="127">
        <v>0.17130307467057104</v>
      </c>
      <c r="G19" s="127">
        <v>0.14503816793893143</v>
      </c>
      <c r="H19" s="127">
        <v>0.11420612813370501</v>
      </c>
      <c r="I19" s="127">
        <v>0.2578616352201264</v>
      </c>
      <c r="J19" s="127">
        <v>0.0</v>
      </c>
      <c r="K19" s="127">
        <v>-0.9300000000000004</v>
      </c>
      <c r="L19" s="123"/>
      <c r="M19" s="123"/>
      <c r="N19" s="123"/>
      <c r="O19" s="123"/>
      <c r="P19" s="72"/>
    </row>
    <row r="20">
      <c r="C20" s="126">
        <v>210.0</v>
      </c>
      <c r="D20" s="127">
        <v>0.20898100172711565</v>
      </c>
      <c r="E20" s="127">
        <v>0.17762512266928354</v>
      </c>
      <c r="F20" s="127">
        <v>0.15074798619102414</v>
      </c>
      <c r="G20" s="127">
        <v>0.12676056338028174</v>
      </c>
      <c r="H20" s="127">
        <v>0.10091743119266061</v>
      </c>
      <c r="I20" s="127">
        <v>0.1594202898550725</v>
      </c>
      <c r="J20" s="127">
        <v>0.07526881720430056</v>
      </c>
      <c r="K20" s="127">
        <v>0.0</v>
      </c>
      <c r="L20" s="123"/>
      <c r="M20" s="123"/>
      <c r="N20" s="123"/>
      <c r="O20" s="123"/>
      <c r="P20" s="72"/>
    </row>
    <row r="21">
      <c r="C21" s="122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72"/>
    </row>
    <row r="22">
      <c r="C22" s="122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</row>
    <row r="23">
      <c r="C23" s="122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72"/>
      <c r="Q23" s="72"/>
      <c r="R23" s="72"/>
      <c r="S23" s="72"/>
      <c r="T23" s="72"/>
      <c r="U23" s="72"/>
    </row>
    <row r="24">
      <c r="C24" s="122"/>
      <c r="D24" s="126">
        <v>245.0</v>
      </c>
      <c r="E24" s="126">
        <v>240.0</v>
      </c>
      <c r="F24" s="126">
        <v>235.0</v>
      </c>
      <c r="G24" s="126">
        <v>230.0</v>
      </c>
      <c r="H24" s="126">
        <v>225.0</v>
      </c>
      <c r="I24" s="126">
        <v>220.0</v>
      </c>
      <c r="J24" s="126">
        <v>215.0</v>
      </c>
      <c r="K24" s="126">
        <v>210.0</v>
      </c>
      <c r="L24" s="123"/>
      <c r="M24" s="123"/>
      <c r="N24" s="123"/>
      <c r="O24" s="123"/>
      <c r="P24" s="72"/>
      <c r="Q24" s="72"/>
      <c r="R24" s="72"/>
      <c r="S24" s="72"/>
      <c r="T24" s="72"/>
      <c r="U24" s="72"/>
    </row>
    <row r="25">
      <c r="C25" s="126">
        <v>245.0</v>
      </c>
      <c r="D25" s="127">
        <v>0.0</v>
      </c>
      <c r="E25" s="127">
        <v>-0.10495345493074992</v>
      </c>
      <c r="F25" s="127">
        <v>-0.13806478468175276</v>
      </c>
      <c r="G25" s="127">
        <v>-0.17202754862635272</v>
      </c>
      <c r="H25" s="127">
        <v>-0.2065579353666842</v>
      </c>
      <c r="I25" s="127">
        <v>-0.24439945508211602</v>
      </c>
      <c r="J25" s="127">
        <v>-0.2783622190267161</v>
      </c>
      <c r="K25" s="127">
        <v>-0.31487928555210776</v>
      </c>
      <c r="L25" s="123"/>
      <c r="M25" s="123"/>
      <c r="N25" s="123"/>
      <c r="O25" s="123"/>
      <c r="P25" s="72"/>
      <c r="Q25" s="72"/>
      <c r="R25" s="72"/>
      <c r="S25" s="72"/>
      <c r="T25" s="72"/>
      <c r="U25" s="72"/>
    </row>
    <row r="26">
      <c r="C26" s="126">
        <v>240.0</v>
      </c>
      <c r="D26" s="127">
        <v>0.07865359872852493</v>
      </c>
      <c r="E26" s="127">
        <v>0.0</v>
      </c>
      <c r="F26" s="127">
        <v>-0.12491485658064028</v>
      </c>
      <c r="G26" s="127">
        <v>-0.15887762052524024</v>
      </c>
      <c r="H26" s="127">
        <v>-0.19340800726557172</v>
      </c>
      <c r="I26" s="127">
        <v>-0.23124952698100354</v>
      </c>
      <c r="J26" s="127">
        <v>-0.2652122909256035</v>
      </c>
      <c r="K26" s="127">
        <v>-0.30172935745099516</v>
      </c>
      <c r="L26" s="123"/>
      <c r="M26" s="123"/>
      <c r="N26" s="123"/>
      <c r="O26" s="123"/>
      <c r="P26" s="72"/>
      <c r="Q26" s="72"/>
      <c r="R26" s="72"/>
      <c r="S26" s="72"/>
      <c r="T26" s="72"/>
      <c r="U26" s="72"/>
    </row>
    <row r="27">
      <c r="C27" s="126">
        <v>235.0</v>
      </c>
      <c r="D27" s="127">
        <v>0.0833837886929539</v>
      </c>
      <c r="E27" s="127">
        <v>0.09653371679406642</v>
      </c>
      <c r="F27" s="127">
        <v>0.0</v>
      </c>
      <c r="G27" s="127">
        <v>-0.1446870506319533</v>
      </c>
      <c r="H27" s="127">
        <v>-0.1792174373722848</v>
      </c>
      <c r="I27" s="127">
        <v>-0.2170589570877166</v>
      </c>
      <c r="J27" s="127">
        <v>-0.25102172103231657</v>
      </c>
      <c r="K27" s="127">
        <v>-0.28753878755770823</v>
      </c>
      <c r="L27" s="123"/>
      <c r="M27" s="123"/>
      <c r="N27" s="123"/>
      <c r="O27" s="123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>
      <c r="C28" s="126">
        <v>230.0</v>
      </c>
      <c r="D28" s="127">
        <v>0.08726254446378567</v>
      </c>
      <c r="E28" s="127">
        <v>0.1004124725648982</v>
      </c>
      <c r="F28" s="127">
        <v>0.11460304245818512</v>
      </c>
      <c r="G28" s="127">
        <v>0.0</v>
      </c>
      <c r="H28" s="127">
        <v>-0.16417543328540074</v>
      </c>
      <c r="I28" s="127">
        <v>-0.20201695300083244</v>
      </c>
      <c r="J28" s="127">
        <v>-0.23597971694543252</v>
      </c>
      <c r="K28" s="127">
        <v>-0.2724967834708242</v>
      </c>
      <c r="L28" s="123"/>
      <c r="M28" s="123"/>
      <c r="N28" s="123"/>
      <c r="O28" s="123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>
      <c r="C29" s="126">
        <v>225.0</v>
      </c>
      <c r="D29" s="127">
        <v>0.09057367743888596</v>
      </c>
      <c r="E29" s="127">
        <v>0.10372360553999847</v>
      </c>
      <c r="F29" s="127">
        <v>0.11791417543328539</v>
      </c>
      <c r="G29" s="127">
        <v>0.1329561795201695</v>
      </c>
      <c r="H29" s="127">
        <v>0.0</v>
      </c>
      <c r="I29" s="127">
        <v>-0.18640732611821687</v>
      </c>
      <c r="J29" s="127">
        <v>-0.22037009006281683</v>
      </c>
      <c r="K29" s="127">
        <v>-0.2568871565882086</v>
      </c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>
      <c r="B30" s="1" t="s">
        <v>152</v>
      </c>
      <c r="C30" s="126">
        <v>220.0</v>
      </c>
      <c r="D30" s="127">
        <v>0.09057367743888596</v>
      </c>
      <c r="E30" s="127">
        <v>0.10372360553999847</v>
      </c>
      <c r="F30" s="127">
        <v>0.11791417543328539</v>
      </c>
      <c r="G30" s="127">
        <v>0.1329561795201695</v>
      </c>
      <c r="H30" s="127">
        <v>0.1485658064027851</v>
      </c>
      <c r="I30" s="127">
        <v>0.0</v>
      </c>
      <c r="J30" s="127">
        <v>-0.20144933020510103</v>
      </c>
      <c r="K30" s="127">
        <v>-0.2379663967304927</v>
      </c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>
      <c r="C31" s="126">
        <v>215.0</v>
      </c>
      <c r="D31" s="127">
        <v>0.09445243320971763</v>
      </c>
      <c r="E31" s="127">
        <v>0.10760236131083026</v>
      </c>
      <c r="F31" s="127">
        <v>0.12179293120411717</v>
      </c>
      <c r="G31" s="127">
        <v>0.13683493529100127</v>
      </c>
      <c r="H31" s="127">
        <v>0.15244456217361688</v>
      </c>
      <c r="I31" s="127">
        <v>0.17136532203133278</v>
      </c>
      <c r="J31" s="127">
        <v>0.0</v>
      </c>
      <c r="K31" s="127">
        <v>-0.22292439264360853</v>
      </c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>
      <c r="C32" s="126">
        <v>210.0</v>
      </c>
      <c r="D32" s="127">
        <v>0.09577688639975783</v>
      </c>
      <c r="E32" s="127">
        <v>0.10892681450087034</v>
      </c>
      <c r="F32" s="127">
        <v>0.12311738439415726</v>
      </c>
      <c r="G32" s="127">
        <v>0.13815938848104137</v>
      </c>
      <c r="H32" s="127">
        <v>0.15376901536365697</v>
      </c>
      <c r="I32" s="127">
        <v>0.17268977522137285</v>
      </c>
      <c r="J32" s="127">
        <v>0.18773177930825696</v>
      </c>
      <c r="K32" s="127">
        <v>0.0</v>
      </c>
      <c r="L32" s="122"/>
      <c r="M32" s="122"/>
      <c r="N32" s="122"/>
      <c r="O32" s="12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>
      <c r="C33" s="122"/>
      <c r="D33" s="130"/>
      <c r="E33" s="130"/>
      <c r="F33" s="130"/>
      <c r="G33" s="130"/>
      <c r="H33" s="130"/>
      <c r="I33" s="130"/>
      <c r="J33" s="123"/>
      <c r="K33" s="123"/>
      <c r="L33" s="123"/>
      <c r="M33" s="123"/>
      <c r="N33" s="123"/>
      <c r="O33" s="123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>
      <c r="C34" s="122"/>
      <c r="D34" s="130"/>
      <c r="E34" s="130"/>
      <c r="F34" s="130"/>
      <c r="G34" s="130"/>
      <c r="H34" s="130"/>
      <c r="I34" s="130"/>
      <c r="J34" s="123"/>
      <c r="K34" s="123"/>
      <c r="L34" s="123"/>
      <c r="M34" s="123"/>
      <c r="N34" s="123"/>
      <c r="O34" s="123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>
      <c r="C35" s="122"/>
      <c r="D35" s="130"/>
      <c r="E35" s="130"/>
      <c r="F35" s="130"/>
      <c r="G35" s="130"/>
      <c r="H35" s="130"/>
      <c r="I35" s="130"/>
      <c r="J35" s="123"/>
      <c r="K35" s="123"/>
      <c r="L35" s="123"/>
      <c r="M35" s="123"/>
      <c r="N35" s="123"/>
      <c r="O35" s="123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>
      <c r="C36" s="122"/>
      <c r="D36" s="126">
        <v>245.0</v>
      </c>
      <c r="E36" s="126">
        <v>240.0</v>
      </c>
      <c r="F36" s="126">
        <v>235.0</v>
      </c>
      <c r="G36" s="126">
        <v>230.0</v>
      </c>
      <c r="H36" s="126">
        <v>225.0</v>
      </c>
      <c r="I36" s="126">
        <v>220.0</v>
      </c>
      <c r="J36" s="126">
        <v>215.0</v>
      </c>
      <c r="K36" s="126">
        <v>210.0</v>
      </c>
      <c r="L36" s="123"/>
      <c r="M36" s="123"/>
      <c r="N36" s="123"/>
      <c r="O36" s="123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>
      <c r="C37" s="126">
        <v>245.0</v>
      </c>
      <c r="D37" s="128">
        <v>0.0</v>
      </c>
      <c r="E37" s="128">
        <v>-1.00986036479225</v>
      </c>
      <c r="F37" s="128">
        <v>-1.1366943540452583</v>
      </c>
      <c r="G37" s="128">
        <v>-1.2627493125457248</v>
      </c>
      <c r="H37" s="128">
        <v>-1.3859238061000527</v>
      </c>
      <c r="I37" s="128">
        <v>-1.5461983652463482</v>
      </c>
      <c r="J37" s="128">
        <v>-1.6450866570801481</v>
      </c>
      <c r="K37" s="128">
        <v>-1.7717807137991803</v>
      </c>
      <c r="L37" s="123"/>
      <c r="M37" s="123"/>
      <c r="N37" s="123"/>
      <c r="O37" s="123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>
      <c r="C38" s="126">
        <v>240.0</v>
      </c>
      <c r="D38" s="128">
        <v>0.6748097170488836</v>
      </c>
      <c r="E38" s="128">
        <v>0.0</v>
      </c>
      <c r="F38" s="128">
        <v>-1.1247445697419205</v>
      </c>
      <c r="G38" s="128">
        <v>-1.2491328615757207</v>
      </c>
      <c r="H38" s="128">
        <v>-1.370224021796715</v>
      </c>
      <c r="I38" s="128">
        <v>-1.5362485809430106</v>
      </c>
      <c r="J38" s="128">
        <v>-1.6286368727768104</v>
      </c>
      <c r="K38" s="128">
        <v>-1.7543547390196523</v>
      </c>
      <c r="L38" s="123"/>
      <c r="M38" s="123"/>
      <c r="N38" s="123"/>
      <c r="O38" s="123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>
      <c r="C39" s="126">
        <v>235.0</v>
      </c>
      <c r="D39" s="128">
        <v>0.6342344110615608</v>
      </c>
      <c r="E39" s="128">
        <v>0.6229344837155332</v>
      </c>
      <c r="F39" s="128">
        <v>0.0</v>
      </c>
      <c r="G39" s="128">
        <v>-1.22906115189586</v>
      </c>
      <c r="H39" s="128">
        <v>-1.3476523121168547</v>
      </c>
      <c r="I39" s="128">
        <v>-1.5245102045964831</v>
      </c>
      <c r="J39" s="128">
        <v>-1.6068151630969498</v>
      </c>
      <c r="K39" s="128">
        <v>-1.7316163626731247</v>
      </c>
      <c r="L39" s="123"/>
      <c r="M39" s="123"/>
      <c r="N39" s="123"/>
      <c r="O39" s="123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>
      <c r="C40" s="126">
        <v>230.0</v>
      </c>
      <c r="D40" s="128">
        <v>0.6010733476770712</v>
      </c>
      <c r="E40" s="128">
        <v>0.5957357995717174</v>
      </c>
      <c r="F40" s="128">
        <v>0.6016707625946807</v>
      </c>
      <c r="G40" s="128">
        <v>0.0</v>
      </c>
      <c r="H40" s="128">
        <v>-1.317526299856202</v>
      </c>
      <c r="I40" s="128">
        <v>-1.5185508590024974</v>
      </c>
      <c r="J40" s="128">
        <v>-1.5812724841696308</v>
      </c>
      <c r="K40" s="128">
        <v>-1.7049903504124724</v>
      </c>
      <c r="L40" s="123"/>
      <c r="M40" s="123"/>
      <c r="N40" s="123"/>
      <c r="O40" s="123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>
      <c r="C41" s="126">
        <v>225.0</v>
      </c>
      <c r="D41" s="128">
        <v>0.5767781285646187</v>
      </c>
      <c r="E41" s="128">
        <v>0.576993601430122</v>
      </c>
      <c r="F41" s="128">
        <v>0.5883104275344238</v>
      </c>
      <c r="G41" s="128">
        <v>0.6109897506817207</v>
      </c>
      <c r="H41" s="128">
        <v>0.0</v>
      </c>
      <c r="I41" s="128">
        <v>-1.5592219783546506</v>
      </c>
      <c r="J41" s="128">
        <v>-1.55861027018845</v>
      </c>
      <c r="K41" s="128">
        <v>-1.6789948030979591</v>
      </c>
      <c r="L41" s="123"/>
      <c r="M41" s="123"/>
      <c r="N41" s="123"/>
      <c r="O41" s="123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>
      <c r="C42" s="126">
        <v>220.0</v>
      </c>
      <c r="D42" s="128">
        <v>0.5017333324396589</v>
      </c>
      <c r="E42" s="128">
        <v>0.49811443679803685</v>
      </c>
      <c r="F42" s="128">
        <v>0.49878069423878735</v>
      </c>
      <c r="G42" s="128">
        <v>0.49475894951941257</v>
      </c>
      <c r="H42" s="128">
        <v>0.4456974192083553</v>
      </c>
      <c r="I42" s="128">
        <v>0.0</v>
      </c>
      <c r="J42" s="128">
        <v>-1.3993479906153028</v>
      </c>
      <c r="K42" s="128">
        <v>-1.576399190191478</v>
      </c>
      <c r="L42" s="123"/>
      <c r="M42" s="123"/>
      <c r="N42" s="123"/>
      <c r="O42" s="123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>
      <c r="C43" s="126">
        <v>215.0</v>
      </c>
      <c r="D43" s="128">
        <v>0.517925200863721</v>
      </c>
      <c r="E43" s="128">
        <v>0.5232872760093217</v>
      </c>
      <c r="F43" s="128">
        <v>0.5366818682829226</v>
      </c>
      <c r="G43" s="128">
        <v>0.5555429738119353</v>
      </c>
      <c r="H43" s="128">
        <v>0.5715398146545556</v>
      </c>
      <c r="I43" s="128">
        <v>0.7719576013141247</v>
      </c>
      <c r="J43" s="128">
        <v>0.0</v>
      </c>
      <c r="K43" s="128">
        <v>-1.598773177930826</v>
      </c>
      <c r="L43" s="123"/>
      <c r="M43" s="123"/>
      <c r="N43" s="123"/>
      <c r="O43" s="123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>
      <c r="C44" s="126">
        <v>210.0</v>
      </c>
      <c r="D44" s="128">
        <v>0.4963116609263891</v>
      </c>
      <c r="E44" s="128">
        <v>0.5044055661718946</v>
      </c>
      <c r="F44" s="128">
        <v>0.5201001393734959</v>
      </c>
      <c r="G44" s="128">
        <v>0.5412387288234058</v>
      </c>
      <c r="H44" s="128">
        <v>0.5622244772836316</v>
      </c>
      <c r="I44" s="128">
        <v>0.6774896155191911</v>
      </c>
      <c r="J44" s="128">
        <v>0.6384641551290715</v>
      </c>
      <c r="K44" s="128">
        <v>0.0</v>
      </c>
      <c r="L44" s="123"/>
      <c r="M44" s="123"/>
      <c r="N44" s="123"/>
      <c r="O44" s="123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>
      <c r="C45" s="77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>
      <c r="C46" s="77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>
      <c r="C47" s="77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>
      <c r="C48" s="77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>
      <c r="C49" s="122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>
      <c r="C50" s="122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>
      <c r="B51" s="1">
        <v>4.0</v>
      </c>
      <c r="C51" s="122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72"/>
      <c r="Q51" s="72"/>
      <c r="R51" s="72"/>
      <c r="S51" s="72"/>
      <c r="T51" s="72"/>
      <c r="U51" s="72"/>
    </row>
    <row r="52">
      <c r="C52" s="122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72"/>
      <c r="Q52" s="72"/>
      <c r="R52" s="72"/>
      <c r="S52" s="72"/>
      <c r="T52" s="72"/>
      <c r="U52" s="72"/>
    </row>
    <row r="53">
      <c r="C53" s="122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72"/>
      <c r="Q53" s="72"/>
      <c r="R53" s="72"/>
      <c r="S53" s="72"/>
      <c r="T53" s="72"/>
      <c r="U53" s="72"/>
    </row>
    <row r="54">
      <c r="C54" s="122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>
      <c r="C55" s="122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>
      <c r="C56" s="122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>
      <c r="C57" s="122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>
      <c r="C58" s="122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>
      <c r="C59" s="122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>
      <c r="C60" s="122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>
      <c r="C61" s="77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>
      <c r="C62" s="77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>
      <c r="C63" s="77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>
      <c r="C64" s="77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>
      <c r="C65" s="77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>
      <c r="C66" s="77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>
      <c r="C67" s="77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>
      <c r="C68" s="77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>
      <c r="C69" s="77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>
      <c r="C70" s="77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>
      <c r="C71" s="77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>
      <c r="C72" s="77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>
      <c r="C73" s="77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>
      <c r="C74" s="77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>
      <c r="C75" s="77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>
      <c r="C76" s="77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>
      <c r="C77" s="77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</row>
    <row r="79"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</row>
    <row r="80"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</row>
    <row r="81"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</row>
    <row r="82"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</row>
    <row r="83"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</row>
    <row r="101">
      <c r="C101" s="133">
        <v>203.0</v>
      </c>
    </row>
    <row r="102">
      <c r="C102" s="133">
        <v>202.0</v>
      </c>
    </row>
    <row r="103">
      <c r="C103" s="133">
        <v>201.0</v>
      </c>
    </row>
    <row r="104">
      <c r="C104" s="133">
        <v>200.0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75"/>
    <col customWidth="1" min="2" max="2" width="10.38"/>
    <col customWidth="1" min="3" max="3" width="9.38"/>
    <col customWidth="1" min="4" max="4" width="9.0"/>
    <col customWidth="1" min="5" max="5" width="9.38"/>
    <col customWidth="1" min="6" max="6" width="13.5"/>
    <col customWidth="1" min="7" max="7" width="9.88"/>
    <col customWidth="1" min="8" max="8" width="7.63"/>
    <col customWidth="1" min="9" max="9" width="6.25"/>
    <col customWidth="1" min="10" max="10" width="6.63"/>
    <col customWidth="1" min="11" max="11" width="8.0"/>
    <col customWidth="1" min="12" max="12" width="6.63"/>
    <col customWidth="1" min="14" max="14" width="6.25"/>
    <col customWidth="1" min="15" max="15" width="7.25"/>
    <col customWidth="1" min="16" max="16" width="6.25"/>
    <col customWidth="1" min="17" max="17" width="7.13"/>
  </cols>
  <sheetData>
    <row r="1">
      <c r="A1" s="41" t="s">
        <v>153</v>
      </c>
      <c r="B1" s="41" t="s">
        <v>105</v>
      </c>
      <c r="C1" s="41" t="s">
        <v>116</v>
      </c>
      <c r="D1" s="41" t="s">
        <v>117</v>
      </c>
      <c r="E1" s="41" t="s">
        <v>118</v>
      </c>
      <c r="F1" s="41" t="s">
        <v>119</v>
      </c>
      <c r="G1" s="41" t="s">
        <v>120</v>
      </c>
      <c r="H1" s="41" t="s">
        <v>116</v>
      </c>
      <c r="I1" s="41" t="s">
        <v>100</v>
      </c>
      <c r="J1" s="41" t="s">
        <v>121</v>
      </c>
      <c r="K1" s="41" t="s">
        <v>122</v>
      </c>
      <c r="L1" s="41" t="s">
        <v>123</v>
      </c>
      <c r="M1" s="41" t="s">
        <v>124</v>
      </c>
      <c r="Q1" s="41" t="s">
        <v>154</v>
      </c>
    </row>
    <row r="2">
      <c r="A2" s="1" t="s">
        <v>209</v>
      </c>
      <c r="B2" s="106">
        <v>164.165</v>
      </c>
      <c r="C2" s="23">
        <v>44638.0</v>
      </c>
      <c r="D2" s="1">
        <v>120.0</v>
      </c>
      <c r="E2" s="1">
        <v>160.0</v>
      </c>
      <c r="F2" s="1">
        <v>2.1106025E7</v>
      </c>
      <c r="G2" s="1" t="s">
        <v>210</v>
      </c>
      <c r="H2" s="117">
        <v>44638.0</v>
      </c>
      <c r="I2" s="1">
        <v>160.0</v>
      </c>
      <c r="J2" s="2">
        <v>14.3</v>
      </c>
      <c r="K2" s="2">
        <v>14.8</v>
      </c>
      <c r="L2" s="2">
        <v>15.2</v>
      </c>
      <c r="M2" s="1" t="s">
        <v>211</v>
      </c>
      <c r="Q2" s="1" t="s">
        <v>212</v>
      </c>
    </row>
    <row r="3">
      <c r="D3" s="71">
        <f>$B$2*0.86</f>
        <v>141.1819</v>
      </c>
      <c r="E3" s="71">
        <f>$B$2*0.95</f>
        <v>155.95675</v>
      </c>
      <c r="F3" s="44"/>
      <c r="G3" s="119" t="s">
        <v>213</v>
      </c>
      <c r="H3" s="120">
        <v>44638.0</v>
      </c>
      <c r="I3" s="82">
        <v>155.0</v>
      </c>
      <c r="J3" s="121">
        <v>17.3</v>
      </c>
      <c r="K3" s="121">
        <v>17.9</v>
      </c>
      <c r="L3" s="121">
        <v>19.0</v>
      </c>
      <c r="M3" s="119" t="s">
        <v>214</v>
      </c>
      <c r="Q3" s="1" t="s">
        <v>215</v>
      </c>
    </row>
    <row r="4">
      <c r="G4" s="1" t="s">
        <v>216</v>
      </c>
      <c r="H4" s="117">
        <v>44638.0</v>
      </c>
      <c r="I4" s="1">
        <v>150.0</v>
      </c>
      <c r="J4" s="2">
        <v>20.6</v>
      </c>
      <c r="K4" s="2">
        <v>21.3</v>
      </c>
      <c r="L4" s="2">
        <v>21.0</v>
      </c>
      <c r="M4" s="1" t="s">
        <v>217</v>
      </c>
      <c r="Q4" s="1" t="s">
        <v>218</v>
      </c>
    </row>
    <row r="5">
      <c r="G5" s="1" t="s">
        <v>219</v>
      </c>
      <c r="H5" s="117">
        <v>44638.0</v>
      </c>
      <c r="I5" s="1">
        <v>145.0</v>
      </c>
      <c r="J5" s="2">
        <v>24.3</v>
      </c>
      <c r="K5" s="2">
        <v>24.8</v>
      </c>
      <c r="L5" s="2">
        <v>25.0</v>
      </c>
      <c r="M5" s="1" t="s">
        <v>220</v>
      </c>
      <c r="Q5" s="1" t="s">
        <v>173</v>
      </c>
    </row>
    <row r="6">
      <c r="G6" s="1" t="s">
        <v>221</v>
      </c>
      <c r="H6" s="117">
        <v>44638.0</v>
      </c>
      <c r="I6" s="1">
        <v>140.0</v>
      </c>
      <c r="J6" s="2">
        <v>28.1</v>
      </c>
      <c r="K6" s="2">
        <v>28.9</v>
      </c>
      <c r="L6" s="2">
        <v>35.6</v>
      </c>
      <c r="M6" s="1" t="s">
        <v>222</v>
      </c>
      <c r="Q6" s="1" t="s">
        <v>176</v>
      </c>
    </row>
    <row r="7">
      <c r="G7" s="1" t="s">
        <v>223</v>
      </c>
      <c r="H7" s="117">
        <v>44638.0</v>
      </c>
      <c r="I7" s="1">
        <v>135.0</v>
      </c>
      <c r="J7" s="2">
        <v>32.2</v>
      </c>
      <c r="K7" s="2">
        <v>33.0</v>
      </c>
      <c r="L7" s="2">
        <v>37.2</v>
      </c>
      <c r="M7" s="1" t="s">
        <v>224</v>
      </c>
      <c r="Q7" s="1" t="s">
        <v>179</v>
      </c>
    </row>
    <row r="8">
      <c r="G8" s="1" t="s">
        <v>225</v>
      </c>
      <c r="H8" s="117">
        <v>44638.0</v>
      </c>
      <c r="I8" s="1">
        <v>130.0</v>
      </c>
      <c r="J8" s="2">
        <v>36.5</v>
      </c>
      <c r="K8" s="2">
        <v>37.4</v>
      </c>
      <c r="L8" s="2">
        <v>35.0</v>
      </c>
      <c r="M8" s="1" t="s">
        <v>226</v>
      </c>
      <c r="Q8" s="1" t="s">
        <v>227</v>
      </c>
    </row>
    <row r="9">
      <c r="G9" s="1" t="s">
        <v>228</v>
      </c>
      <c r="H9" s="117">
        <v>44638.0</v>
      </c>
      <c r="I9" s="1">
        <v>125.0</v>
      </c>
      <c r="J9" s="2">
        <v>40.9</v>
      </c>
      <c r="K9" s="2">
        <v>42.0</v>
      </c>
      <c r="L9" s="2">
        <v>41.9</v>
      </c>
      <c r="M9" s="1" t="s">
        <v>229</v>
      </c>
      <c r="Q9" s="1" t="s">
        <v>230</v>
      </c>
    </row>
    <row r="10">
      <c r="G10" s="1" t="s">
        <v>231</v>
      </c>
      <c r="H10" s="117">
        <v>44638.0</v>
      </c>
      <c r="I10" s="1">
        <v>120.0</v>
      </c>
      <c r="J10" s="2">
        <v>45.2</v>
      </c>
      <c r="K10" s="2">
        <v>46.5</v>
      </c>
      <c r="L10" s="9"/>
      <c r="M10" s="1" t="s">
        <v>164</v>
      </c>
      <c r="Q10" s="1" t="s">
        <v>232</v>
      </c>
    </row>
    <row r="11">
      <c r="G11" s="77"/>
      <c r="H11" s="125"/>
      <c r="I11" s="77"/>
      <c r="J11" s="9"/>
      <c r="K11" s="9"/>
      <c r="L11" s="9"/>
      <c r="M11" s="77"/>
      <c r="Q11" s="1" t="s">
        <v>233</v>
      </c>
    </row>
    <row r="12">
      <c r="D12" s="124">
        <v>155.0</v>
      </c>
      <c r="E12" s="124">
        <v>150.0</v>
      </c>
      <c r="F12" s="124">
        <v>145.0</v>
      </c>
      <c r="G12" s="124">
        <v>140.0</v>
      </c>
      <c r="H12" s="124">
        <v>135.0</v>
      </c>
      <c r="I12" s="124">
        <v>130.0</v>
      </c>
      <c r="J12" s="124">
        <v>125.0</v>
      </c>
      <c r="K12" s="124">
        <v>120.0</v>
      </c>
      <c r="L12" s="9"/>
      <c r="M12" s="77"/>
      <c r="N12" s="72"/>
      <c r="Q12" s="1" t="s">
        <v>234</v>
      </c>
    </row>
    <row r="13">
      <c r="C13" s="124">
        <v>155.0</v>
      </c>
      <c r="D13" s="127">
        <v>0.0</v>
      </c>
      <c r="E13" s="127">
        <v>0.6700000000000003</v>
      </c>
      <c r="F13" s="127">
        <v>0.6950000000000001</v>
      </c>
      <c r="G13" s="127">
        <v>0.7266666666666667</v>
      </c>
      <c r="H13" s="127">
        <v>0.7500000000000001</v>
      </c>
      <c r="I13" s="127">
        <v>0.774</v>
      </c>
      <c r="J13" s="127">
        <v>0.795</v>
      </c>
      <c r="K13" s="127">
        <v>0.8071428571428572</v>
      </c>
      <c r="L13" s="9"/>
      <c r="M13" s="77"/>
      <c r="N13" s="72"/>
      <c r="Q13" s="1" t="s">
        <v>235</v>
      </c>
    </row>
    <row r="14">
      <c r="C14" s="124">
        <v>150.0</v>
      </c>
      <c r="D14" s="127">
        <v>0.49253731343283524</v>
      </c>
      <c r="E14" s="127">
        <v>0.0</v>
      </c>
      <c r="F14" s="127">
        <v>0.72</v>
      </c>
      <c r="G14" s="127">
        <v>0.7549999999999999</v>
      </c>
      <c r="H14" s="127">
        <v>0.7766666666666667</v>
      </c>
      <c r="I14" s="127">
        <v>0.7999999999999999</v>
      </c>
      <c r="J14" s="127">
        <v>0.82</v>
      </c>
      <c r="K14" s="127">
        <v>0.83</v>
      </c>
      <c r="L14" s="9"/>
      <c r="M14" s="77"/>
      <c r="N14" s="72"/>
      <c r="Q14" s="1" t="s">
        <v>192</v>
      </c>
    </row>
    <row r="15">
      <c r="C15" s="124">
        <v>145.0</v>
      </c>
      <c r="D15" s="127">
        <v>0.43884892086330907</v>
      </c>
      <c r="E15" s="127">
        <v>0.38888888888888906</v>
      </c>
      <c r="F15" s="127">
        <v>0.0</v>
      </c>
      <c r="G15" s="127">
        <v>0.7899999999999998</v>
      </c>
      <c r="H15" s="127">
        <v>0.805</v>
      </c>
      <c r="I15" s="127">
        <v>0.8266666666666665</v>
      </c>
      <c r="J15" s="127">
        <v>0.845</v>
      </c>
      <c r="K15" s="127">
        <v>0.852</v>
      </c>
      <c r="L15" s="9"/>
      <c r="M15" s="77"/>
      <c r="Q15" s="1" t="s">
        <v>162</v>
      </c>
    </row>
    <row r="16">
      <c r="C16" s="124">
        <v>140.0</v>
      </c>
      <c r="D16" s="127">
        <v>0.37614678899082565</v>
      </c>
      <c r="E16" s="127">
        <v>0.32450331125827825</v>
      </c>
      <c r="F16" s="127">
        <v>0.2658227848101269</v>
      </c>
      <c r="G16" s="127">
        <v>0.0</v>
      </c>
      <c r="H16" s="127">
        <v>0.8200000000000003</v>
      </c>
      <c r="I16" s="127">
        <v>0.845</v>
      </c>
      <c r="J16" s="127">
        <v>0.8633333333333333</v>
      </c>
      <c r="K16" s="127">
        <v>0.8675</v>
      </c>
      <c r="L16" s="9"/>
      <c r="M16" s="77"/>
      <c r="Q16" s="1" t="s">
        <v>236</v>
      </c>
    </row>
    <row r="17">
      <c r="B17" s="1" t="s">
        <v>151</v>
      </c>
      <c r="C17" s="124">
        <v>135.0</v>
      </c>
      <c r="D17" s="127">
        <v>0.33333333333333326</v>
      </c>
      <c r="E17" s="127">
        <v>0.28755364806866957</v>
      </c>
      <c r="F17" s="127">
        <v>0.2422360248447204</v>
      </c>
      <c r="G17" s="127">
        <v>0.21951219512195075</v>
      </c>
      <c r="H17" s="127">
        <v>0.0</v>
      </c>
      <c r="I17" s="127">
        <v>0.8699999999999996</v>
      </c>
      <c r="J17" s="127">
        <v>0.8849999999999998</v>
      </c>
      <c r="K17" s="127">
        <v>0.8833333333333333</v>
      </c>
      <c r="L17" s="9"/>
      <c r="M17" s="77"/>
      <c r="N17" s="72"/>
      <c r="O17" s="72"/>
      <c r="Q17" s="1" t="s">
        <v>237</v>
      </c>
    </row>
    <row r="18">
      <c r="C18" s="124">
        <v>130.0</v>
      </c>
      <c r="D18" s="127">
        <v>0.29198966408268734</v>
      </c>
      <c r="E18" s="127">
        <v>0.2500000000000002</v>
      </c>
      <c r="F18" s="127">
        <v>0.20967741935483875</v>
      </c>
      <c r="G18" s="127">
        <v>0.18343195266272194</v>
      </c>
      <c r="H18" s="127">
        <v>0.14942528735632243</v>
      </c>
      <c r="I18" s="127">
        <v>0.0</v>
      </c>
      <c r="J18" s="127">
        <v>0.9</v>
      </c>
      <c r="K18" s="127">
        <v>0.8900000000000002</v>
      </c>
      <c r="L18" s="9"/>
      <c r="M18" s="77"/>
      <c r="N18" s="77"/>
      <c r="O18" s="77"/>
      <c r="P18" s="77"/>
      <c r="Q18" s="77"/>
    </row>
    <row r="19">
      <c r="C19" s="124">
        <v>125.0</v>
      </c>
      <c r="D19" s="127">
        <v>0.25786163522012573</v>
      </c>
      <c r="E19" s="127">
        <v>0.2195121951219512</v>
      </c>
      <c r="F19" s="127">
        <v>0.18343195266272194</v>
      </c>
      <c r="G19" s="127">
        <v>0.15830115830115843</v>
      </c>
      <c r="H19" s="127">
        <v>0.129943502824859</v>
      </c>
      <c r="I19" s="127">
        <v>0.11111111111111116</v>
      </c>
      <c r="J19" s="127">
        <v>0.0</v>
      </c>
      <c r="K19" s="127">
        <v>0.8800000000000004</v>
      </c>
      <c r="L19" s="9"/>
      <c r="M19" s="77"/>
      <c r="N19" s="72"/>
      <c r="O19" s="72"/>
      <c r="P19" s="72"/>
      <c r="Q19" s="72"/>
    </row>
    <row r="20">
      <c r="C20" s="124">
        <v>120.0</v>
      </c>
      <c r="D20" s="127">
        <v>0.23893805309734506</v>
      </c>
      <c r="E20" s="127">
        <v>0.20481927710843384</v>
      </c>
      <c r="F20" s="127">
        <v>0.1737089201877935</v>
      </c>
      <c r="G20" s="127">
        <v>0.1527377521613833</v>
      </c>
      <c r="H20" s="127">
        <v>0.13207547169811318</v>
      </c>
      <c r="I20" s="127">
        <v>0.12359550561797716</v>
      </c>
      <c r="J20" s="127">
        <v>0.1363636363636358</v>
      </c>
      <c r="K20" s="127">
        <v>0.0</v>
      </c>
      <c r="L20" s="9"/>
      <c r="M20" s="77"/>
      <c r="N20" s="72"/>
      <c r="O20" s="72"/>
      <c r="P20" s="72"/>
      <c r="Q20" s="72"/>
    </row>
    <row r="21">
      <c r="C21" s="77"/>
      <c r="D21" s="65"/>
      <c r="E21" s="65"/>
      <c r="F21" s="65"/>
      <c r="G21" s="65"/>
      <c r="H21" s="65"/>
      <c r="I21" s="132"/>
      <c r="J21" s="9"/>
      <c r="K21" s="9"/>
      <c r="L21" s="9"/>
      <c r="M21" s="77"/>
      <c r="N21" s="72"/>
      <c r="O21" s="72"/>
      <c r="P21" s="72"/>
      <c r="Q21" s="72"/>
    </row>
    <row r="22">
      <c r="C22" s="77"/>
      <c r="D22" s="65"/>
      <c r="E22" s="65"/>
      <c r="F22" s="65"/>
      <c r="G22" s="65"/>
      <c r="H22" s="65"/>
      <c r="I22" s="132"/>
      <c r="J22" s="9"/>
      <c r="K22" s="9"/>
      <c r="L22" s="9"/>
      <c r="M22" s="77"/>
      <c r="N22" s="72"/>
      <c r="O22" s="72"/>
      <c r="P22" s="72"/>
      <c r="Q22" s="72"/>
    </row>
    <row r="23">
      <c r="C23" s="77"/>
      <c r="D23" s="65"/>
      <c r="E23" s="65"/>
      <c r="F23" s="65"/>
      <c r="G23" s="65"/>
      <c r="H23" s="65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</row>
    <row r="24">
      <c r="A24" s="132"/>
      <c r="B24" s="132"/>
      <c r="C24" s="132"/>
      <c r="D24" s="124">
        <v>155.0</v>
      </c>
      <c r="E24" s="124">
        <v>150.0</v>
      </c>
      <c r="F24" s="124">
        <v>145.0</v>
      </c>
      <c r="G24" s="124">
        <v>140.0</v>
      </c>
      <c r="H24" s="124">
        <v>135.0</v>
      </c>
      <c r="I24" s="124">
        <v>130.0</v>
      </c>
      <c r="J24" s="124">
        <v>125.0</v>
      </c>
      <c r="K24" s="124">
        <v>120.0</v>
      </c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</row>
    <row r="25">
      <c r="C25" s="124">
        <v>155.0</v>
      </c>
      <c r="D25" s="127">
        <v>0.0</v>
      </c>
      <c r="E25" s="127">
        <v>-0.06587884140955746</v>
      </c>
      <c r="F25" s="127">
        <v>-0.07440684677001796</v>
      </c>
      <c r="G25" s="127">
        <v>-0.08080285079036331</v>
      </c>
      <c r="H25" s="127">
        <v>-0.08628513995065934</v>
      </c>
      <c r="I25" s="127">
        <v>-0.09024457101087324</v>
      </c>
      <c r="J25" s="127">
        <v>-0.09329028721103771</v>
      </c>
      <c r="K25" s="127">
        <v>-0.09694514665123499</v>
      </c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</row>
    <row r="26">
      <c r="C26" s="124">
        <v>150.0</v>
      </c>
      <c r="D26" s="127">
        <v>0.06587884140955745</v>
      </c>
      <c r="E26" s="127">
        <v>0.0</v>
      </c>
      <c r="F26" s="127">
        <v>-0.09481314531111995</v>
      </c>
      <c r="G26" s="127">
        <v>-0.10120914933146519</v>
      </c>
      <c r="H26" s="127">
        <v>-0.10669143849176121</v>
      </c>
      <c r="I26" s="127">
        <v>-0.11065086955197512</v>
      </c>
      <c r="J26" s="127">
        <v>-0.11369658575213959</v>
      </c>
      <c r="K26" s="127">
        <v>-0.11735144519233687</v>
      </c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</row>
    <row r="27">
      <c r="C27" s="124">
        <v>145.0</v>
      </c>
      <c r="D27" s="127">
        <v>0.07440684677001799</v>
      </c>
      <c r="E27" s="127">
        <v>0.0948131453111199</v>
      </c>
      <c r="F27" s="127">
        <v>0.0</v>
      </c>
      <c r="G27" s="127">
        <v>-0.12313830597264952</v>
      </c>
      <c r="H27" s="127">
        <v>-0.12862059513294544</v>
      </c>
      <c r="I27" s="127">
        <v>-0.13258002619315923</v>
      </c>
      <c r="J27" s="127">
        <v>-0.1356257423933237</v>
      </c>
      <c r="K27" s="127">
        <v>-0.1392806018335211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</row>
    <row r="28">
      <c r="C28" s="124">
        <v>140.0</v>
      </c>
      <c r="D28" s="127">
        <v>0.08080285079036327</v>
      </c>
      <c r="E28" s="127">
        <v>0.10120914933146519</v>
      </c>
      <c r="F28" s="127">
        <v>0.12313830597264949</v>
      </c>
      <c r="G28" s="127">
        <v>0.0</v>
      </c>
      <c r="H28" s="127">
        <v>-0.1526817531142448</v>
      </c>
      <c r="I28" s="127">
        <v>-0.1566411841744586</v>
      </c>
      <c r="J28" s="127">
        <v>-0.15968690037462308</v>
      </c>
      <c r="K28" s="127">
        <v>-0.16334175981482046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</row>
    <row r="29">
      <c r="C29" s="124">
        <v>135.0</v>
      </c>
      <c r="D29" s="127">
        <v>0.08628513995065935</v>
      </c>
      <c r="E29" s="127">
        <v>0.10669143849176126</v>
      </c>
      <c r="F29" s="127">
        <v>0.1286205951329454</v>
      </c>
      <c r="G29" s="127">
        <v>0.1526817531142448</v>
      </c>
      <c r="H29" s="127">
        <v>0.0</v>
      </c>
      <c r="I29" s="127">
        <v>-0.1816160570158073</v>
      </c>
      <c r="J29" s="127">
        <v>-0.18466177321597177</v>
      </c>
      <c r="K29" s="127">
        <v>-0.18831663265616905</v>
      </c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</row>
    <row r="30">
      <c r="B30" s="1" t="s">
        <v>152</v>
      </c>
      <c r="C30" s="124">
        <v>130.0</v>
      </c>
      <c r="D30" s="127">
        <v>0.0902445710108732</v>
      </c>
      <c r="E30" s="127">
        <v>0.1106508695519751</v>
      </c>
      <c r="F30" s="127">
        <v>0.13258002619315926</v>
      </c>
      <c r="G30" s="127">
        <v>0.15664118417445866</v>
      </c>
      <c r="H30" s="127">
        <v>0.18161605701580727</v>
      </c>
      <c r="I30" s="127">
        <v>0.0</v>
      </c>
      <c r="J30" s="127">
        <v>-0.2111595041574026</v>
      </c>
      <c r="K30" s="127">
        <v>-0.21481436359759987</v>
      </c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</row>
    <row r="31">
      <c r="C31" s="124">
        <v>125.0</v>
      </c>
      <c r="D31" s="127">
        <v>0.09329028721103767</v>
      </c>
      <c r="E31" s="127">
        <v>0.11369658575213958</v>
      </c>
      <c r="F31" s="127">
        <v>0.1356257423933237</v>
      </c>
      <c r="G31" s="127">
        <v>0.15968690037462313</v>
      </c>
      <c r="H31" s="127">
        <v>0.18466177321597174</v>
      </c>
      <c r="I31" s="127">
        <v>0.2111595041574026</v>
      </c>
      <c r="J31" s="127">
        <v>0.0</v>
      </c>
      <c r="K31" s="127">
        <v>-0.24222580939908012</v>
      </c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</row>
    <row r="32">
      <c r="C32" s="124">
        <v>120.0</v>
      </c>
      <c r="D32" s="127">
        <v>0.09694514665123499</v>
      </c>
      <c r="E32" s="127">
        <v>0.1173514451923369</v>
      </c>
      <c r="F32" s="127">
        <v>0.13928060183352103</v>
      </c>
      <c r="G32" s="127">
        <v>0.16334175981482044</v>
      </c>
      <c r="H32" s="127">
        <v>0.18831663265616905</v>
      </c>
      <c r="I32" s="127">
        <v>0.2148143635975999</v>
      </c>
      <c r="J32" s="127">
        <v>0.24222580939908012</v>
      </c>
      <c r="K32" s="127">
        <v>0.0</v>
      </c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</row>
    <row r="33"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</row>
    <row r="34"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</row>
    <row r="35"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</row>
    <row r="36">
      <c r="D36" s="124">
        <v>155.0</v>
      </c>
      <c r="E36" s="124">
        <v>150.0</v>
      </c>
      <c r="F36" s="124">
        <v>145.0</v>
      </c>
      <c r="G36" s="124">
        <v>140.0</v>
      </c>
      <c r="H36" s="124">
        <v>135.0</v>
      </c>
      <c r="I36" s="124">
        <v>130.0</v>
      </c>
      <c r="J36" s="124">
        <v>125.0</v>
      </c>
      <c r="K36" s="124">
        <v>120.0</v>
      </c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72"/>
      <c r="W36" s="72"/>
    </row>
    <row r="37">
      <c r="C37" s="124">
        <v>155.0</v>
      </c>
      <c r="D37" s="128">
        <v>0.0</v>
      </c>
      <c r="E37" s="128">
        <v>0.47236347577132787</v>
      </c>
      <c r="F37" s="128">
        <v>0.47177945968994617</v>
      </c>
      <c r="G37" s="128">
        <v>0.48425811429557675</v>
      </c>
      <c r="H37" s="128">
        <v>0.4911445801480221</v>
      </c>
      <c r="I37" s="128">
        <v>0.5032662869673803</v>
      </c>
      <c r="J37" s="128">
        <v>0.5151291383668869</v>
      </c>
      <c r="K37" s="128">
        <v>0.5163074171891522</v>
      </c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</row>
    <row r="38">
      <c r="C38" s="124">
        <v>150.0</v>
      </c>
      <c r="D38" s="128">
        <v>0.6901738376615076</v>
      </c>
      <c r="E38" s="128">
        <v>0.0</v>
      </c>
      <c r="F38" s="128">
        <v>0.4355605640666401</v>
      </c>
      <c r="G38" s="128">
        <v>0.45137255200560433</v>
      </c>
      <c r="H38" s="128">
        <v>0.4565923511913831</v>
      </c>
      <c r="I38" s="128">
        <v>0.4680473913440746</v>
      </c>
      <c r="J38" s="128">
        <v>0.4789102427435812</v>
      </c>
      <c r="K38" s="128">
        <v>0.47794566442298936</v>
      </c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</row>
    <row r="39">
      <c r="C39" s="124">
        <v>145.0</v>
      </c>
      <c r="D39" s="128">
        <v>0.6620694611733631</v>
      </c>
      <c r="E39" s="128">
        <v>0.6733283248222488</v>
      </c>
      <c r="F39" s="128">
        <v>0.0</v>
      </c>
      <c r="G39" s="128">
        <v>0.42058508208205125</v>
      </c>
      <c r="H39" s="128">
        <v>0.41913821460116374</v>
      </c>
      <c r="I39" s="128">
        <v>0.42892658808718886</v>
      </c>
      <c r="J39" s="128">
        <v>0.43812277282002887</v>
      </c>
      <c r="K39" s="128">
        <v>0.4341581944994367</v>
      </c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</row>
    <row r="40">
      <c r="C40" s="124">
        <v>140.0</v>
      </c>
      <c r="D40" s="128">
        <v>0.6185553413619155</v>
      </c>
      <c r="E40" s="128">
        <v>0.6281307592526738</v>
      </c>
      <c r="F40" s="128">
        <v>0.6352377027280753</v>
      </c>
      <c r="G40" s="128">
        <v>0.0</v>
      </c>
      <c r="H40" s="128">
        <v>0.36195474065726585</v>
      </c>
      <c r="I40" s="128">
        <v>0.37507644747662416</v>
      </c>
      <c r="J40" s="128">
        <v>0.38427263220946406</v>
      </c>
      <c r="K40" s="128">
        <v>0.37747472055553866</v>
      </c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</row>
    <row r="41">
      <c r="C41" s="124">
        <v>135.0</v>
      </c>
      <c r="D41" s="128">
        <v>0.5921887531853114</v>
      </c>
      <c r="E41" s="128">
        <v>0.6076279635439533</v>
      </c>
      <c r="F41" s="128">
        <v>0.6280978102435566</v>
      </c>
      <c r="G41" s="128">
        <v>0.6775574544646852</v>
      </c>
      <c r="H41" s="128">
        <v>0.0</v>
      </c>
      <c r="I41" s="128">
        <v>0.32515182895257766</v>
      </c>
      <c r="J41" s="128">
        <v>0.3310146803520845</v>
      </c>
      <c r="K41" s="128">
        <v>0.31838343536482616</v>
      </c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</row>
    <row r="42">
      <c r="C42" s="124">
        <v>130.0</v>
      </c>
      <c r="D42" s="128">
        <v>0.562723377115307</v>
      </c>
      <c r="E42" s="128">
        <v>0.5819526086559255</v>
      </c>
      <c r="F42" s="128">
        <v>0.6074174979343165</v>
      </c>
      <c r="G42" s="128">
        <v>0.653355505186098</v>
      </c>
      <c r="H42" s="128">
        <v>0.6942734584037442</v>
      </c>
      <c r="I42" s="128">
        <v>0.0</v>
      </c>
      <c r="J42" s="128">
        <v>0.26652148752779226</v>
      </c>
      <c r="K42" s="128">
        <v>0.24555690920720064</v>
      </c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</row>
    <row r="43">
      <c r="C43" s="124">
        <v>125.0</v>
      </c>
      <c r="D43" s="128">
        <v>0.5377324968532388</v>
      </c>
      <c r="E43" s="128">
        <v>0.5606019523783698</v>
      </c>
      <c r="F43" s="128">
        <v>0.590309179842693</v>
      </c>
      <c r="G43" s="128">
        <v>0.6373618594250279</v>
      </c>
      <c r="H43" s="128">
        <v>0.6839288224727742</v>
      </c>
      <c r="I43" s="128">
        <v>0.7445896235833189</v>
      </c>
      <c r="J43" s="128">
        <v>0.0</v>
      </c>
      <c r="K43" s="128">
        <v>0.1533225718027601</v>
      </c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</row>
    <row r="44">
      <c r="C44" s="124">
        <v>120.0</v>
      </c>
      <c r="D44" s="128">
        <v>0.52977349305105</v>
      </c>
      <c r="E44" s="128">
        <v>0.5568736126854446</v>
      </c>
      <c r="F44" s="128">
        <v>0.5915507256883565</v>
      </c>
      <c r="G44" s="128">
        <v>0.6427630316058446</v>
      </c>
      <c r="H44" s="128">
        <v>0.6970253696666203</v>
      </c>
      <c r="I44" s="128">
        <v>0.7680385964107769</v>
      </c>
      <c r="J44" s="128">
        <v>0.8630410645608761</v>
      </c>
      <c r="K44" s="128">
        <v>0.0</v>
      </c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</row>
    <row r="45">
      <c r="C45" s="77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</row>
    <row r="46">
      <c r="C46" s="77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</row>
    <row r="47">
      <c r="C47" s="77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</row>
    <row r="48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</row>
    <row r="49">
      <c r="C49" s="77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</row>
    <row r="50">
      <c r="C50" s="77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</row>
    <row r="51">
      <c r="B51" s="1">
        <v>4.0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</row>
    <row r="52"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</row>
    <row r="53"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</row>
    <row r="54"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72"/>
      <c r="S54" s="72"/>
      <c r="T54" s="72"/>
      <c r="U54" s="72"/>
      <c r="V54" s="72"/>
      <c r="W54" s="72"/>
    </row>
    <row r="55"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</row>
    <row r="56"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</row>
    <row r="57"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</row>
    <row r="58"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</row>
    <row r="59"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</row>
    <row r="60"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</row>
    <row r="61"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</row>
    <row r="62"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</row>
    <row r="63"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</row>
    <row r="64"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</row>
    <row r="65"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</row>
    <row r="66"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</row>
    <row r="67"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</row>
    <row r="68"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</row>
    <row r="69"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</row>
    <row r="70"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</row>
    <row r="71"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</row>
    <row r="72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  <c r="AO72" s="132"/>
      <c r="AP72" s="132"/>
      <c r="AQ72" s="132"/>
      <c r="AR72" s="132"/>
      <c r="AS72" s="132"/>
      <c r="AT72" s="132"/>
      <c r="AU72" s="132"/>
      <c r="AV72" s="132"/>
      <c r="AW72" s="132"/>
      <c r="AX72" s="132"/>
      <c r="AY72" s="132"/>
      <c r="AZ72" s="132"/>
    </row>
    <row r="73"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</row>
    <row r="74"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</row>
    <row r="75"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</row>
    <row r="76"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</row>
    <row r="77"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4"/>
    </row>
    <row r="78"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34"/>
      <c r="W78" s="134"/>
    </row>
    <row r="79"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</row>
    <row r="80">
      <c r="D80" s="134"/>
      <c r="E80" s="134"/>
      <c r="F80" s="134"/>
      <c r="G80" s="134"/>
      <c r="H80" s="134"/>
      <c r="I80" s="134"/>
      <c r="J80" s="134"/>
      <c r="K80" s="134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</row>
    <row r="81"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</row>
    <row r="82"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</row>
    <row r="83">
      <c r="D83" s="134"/>
      <c r="E83" s="134"/>
      <c r="F83" s="134"/>
      <c r="G83" s="134"/>
      <c r="H83" s="134"/>
      <c r="I83" s="134"/>
      <c r="J83" s="134"/>
      <c r="K83" s="134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</row>
    <row r="84">
      <c r="D84" s="134"/>
      <c r="E84" s="134"/>
      <c r="F84" s="134"/>
      <c r="G84" s="134"/>
      <c r="H84" s="134"/>
      <c r="I84" s="134"/>
      <c r="J84" s="134"/>
      <c r="K84" s="134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</row>
    <row r="85"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</row>
    <row r="86"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</row>
    <row r="87"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</row>
    <row r="88"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</row>
    <row r="89">
      <c r="D89" s="134"/>
      <c r="E89" s="134"/>
      <c r="F89" s="134"/>
      <c r="G89" s="134"/>
      <c r="H89" s="134"/>
      <c r="I89" s="134"/>
      <c r="J89" s="134"/>
      <c r="K89" s="134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</row>
    <row r="90">
      <c r="D90" s="134"/>
      <c r="E90" s="134"/>
      <c r="F90" s="134"/>
      <c r="G90" s="134"/>
      <c r="H90" s="134"/>
      <c r="I90" s="134"/>
      <c r="J90" s="134"/>
      <c r="K90" s="134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</row>
    <row r="91"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</row>
    <row r="92">
      <c r="D92" s="134"/>
      <c r="E92" s="134"/>
      <c r="F92" s="134"/>
      <c r="G92" s="134"/>
      <c r="H92" s="134"/>
      <c r="I92" s="134"/>
      <c r="J92" s="134"/>
      <c r="K92" s="134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</row>
  </sheetData>
  <drawing r:id="rId1"/>
</worksheet>
</file>